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601" activeTab="24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</sheets>
  <definedNames>
    <definedName name="_xlnm.Print_Titles" localSheetId="9">'10'!$1:$4</definedName>
    <definedName name="_xlnm.Print_Titles" localSheetId="10">'11'!$1:$1</definedName>
    <definedName name="_xlnm.Print_Titles" localSheetId="11">'12'!$1:$1</definedName>
    <definedName name="_xlnm.Print_Titles" localSheetId="12">'13'!$1:$1</definedName>
    <definedName name="_xlnm.Print_Titles" localSheetId="13">'14'!$1:$1</definedName>
    <definedName name="_xlnm.Print_Titles" localSheetId="20">'21'!$3:$5</definedName>
    <definedName name="_xlnm.Print_Titles" localSheetId="21">'22'!$2:$5</definedName>
    <definedName name="_xlnm.Print_Titles" localSheetId="2">'3'!$1:$2</definedName>
    <definedName name="_xlnm.Print_Titles" localSheetId="5">'6'!$1:$4</definedName>
    <definedName name="_xlnm.Print_Titles" localSheetId="6">'7'!$1:$4</definedName>
    <definedName name="_xlnm.Print_Titles" localSheetId="8">'9'!$1:$5</definedName>
    <definedName name="_xlnm.Print_Area" localSheetId="9">'10'!$A$1:$M$54</definedName>
    <definedName name="_xlnm.Print_Area" localSheetId="10">'11'!$A$1:$H$163</definedName>
    <definedName name="_xlnm.Print_Area" localSheetId="11">'12'!$A$1:$H$83</definedName>
    <definedName name="_xlnm.Print_Area" localSheetId="16">'17'!$A$1:$G$34</definedName>
    <definedName name="_xlnm.Print_Area" localSheetId="18">'19'!$A$1:$E$12</definedName>
    <definedName name="_xlnm.Print_Area" localSheetId="1">'2'!$A$1:$H$31</definedName>
    <definedName name="_xlnm.Print_Area" localSheetId="5">'6'!$A$1:$Q$77</definedName>
    <definedName name="_xlnm.Print_Area" localSheetId="6">'7'!$A$1:$N$54</definedName>
  </definedNames>
  <calcPr fullCalcOnLoad="1"/>
</workbook>
</file>

<file path=xl/sharedStrings.xml><?xml version="1.0" encoding="utf-8"?>
<sst xmlns="http://schemas.openxmlformats.org/spreadsheetml/2006/main" count="1513" uniqueCount="983">
  <si>
    <t>Személyi juttatások</t>
  </si>
  <si>
    <t>Összesen</t>
  </si>
  <si>
    <t>I. Működési bevételek</t>
  </si>
  <si>
    <t>II. Felhalmozási bevételek</t>
  </si>
  <si>
    <t>Cím</t>
  </si>
  <si>
    <t>Állami támogatás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</si>
  <si>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</si>
  <si>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</si>
  <si>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</si>
  <si>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</si>
  <si>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</si>
  <si>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</si>
  <si>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II. Felhalmozási költségvetés</t>
  </si>
  <si>
    <t>Sor-szám</t>
  </si>
  <si>
    <t>Megnevezés</t>
  </si>
  <si>
    <t>Ellátottak pénzbeli juttatása</t>
  </si>
  <si>
    <t>Általános tartalék</t>
  </si>
  <si>
    <t>Működési céltartalék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</si>
  <si>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</si>
  <si>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</si>
  <si>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</si>
  <si>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</si>
  <si>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>Összesen:</t>
  </si>
  <si>
    <t>Felújítások</t>
  </si>
  <si>
    <t>Közhatalmi bevételek</t>
  </si>
  <si>
    <t>Gépjárműadó</t>
  </si>
  <si>
    <t>Bevételek</t>
  </si>
  <si>
    <t>Kiadások</t>
  </si>
  <si>
    <t>I. Működési célú bevételek</t>
  </si>
  <si>
    <t>I. Működési célú kiadások</t>
  </si>
  <si>
    <t>1. Személyi juttatások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</si>
  <si>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</si>
  <si>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</si>
  <si>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</si>
  <si>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</si>
  <si>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</si>
  <si>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</si>
  <si>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</si>
  <si>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</si>
  <si>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</si>
  <si>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Költségvetési szerv megnevezése</t>
  </si>
  <si>
    <t>Finanszírozási bevételek</t>
  </si>
  <si>
    <t>Bevételek összesen</t>
  </si>
  <si>
    <t>Egyéb működési kiadások</t>
  </si>
  <si>
    <t>Ellátot-tak pénz-beli jutta-tása</t>
  </si>
  <si>
    <t>Költségvetési kiadások</t>
  </si>
  <si>
    <t>Beruházás megnevezése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</si>
  <si>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</si>
  <si>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</si>
  <si>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</si>
  <si>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</si>
  <si>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</si>
  <si>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</si>
  <si>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</si>
  <si>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Bursa Hungarica</t>
  </si>
  <si>
    <t>Hiány belső finanszírozása:</t>
  </si>
  <si>
    <t>II. Felhalmozási  költségvetés</t>
  </si>
  <si>
    <t>ebből: kötelező feladat</t>
  </si>
  <si>
    <t>önként vállalt feladat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</si>
  <si>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</si>
  <si>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</si>
  <si>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</si>
  <si>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</si>
  <si>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</si>
  <si>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</si>
  <si>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Működési bevételek összesen (A + D)</t>
  </si>
  <si>
    <t>Működési kiadások összesen (B + C)</t>
  </si>
  <si>
    <t>Beruházások</t>
  </si>
  <si>
    <t>Tám. Áht-n belülre</t>
  </si>
  <si>
    <t>Tám. Áht-n kivülre</t>
  </si>
  <si>
    <t xml:space="preserve">2. Munkaadókat terhelő járulékok </t>
  </si>
  <si>
    <t>Gazdasági Ellátó Szervezet Keszthely</t>
  </si>
  <si>
    <t>Ingatlan felújítás</t>
  </si>
  <si>
    <t>2. Felújítások</t>
  </si>
  <si>
    <t>Felhalmozási hiány (A-B) :</t>
  </si>
  <si>
    <t>Önk.jogalkotás 011130</t>
  </si>
  <si>
    <t>Közcélú fogl. 041233</t>
  </si>
  <si>
    <t>Fogorvosi szakell. 072313</t>
  </si>
  <si>
    <t>Út, autópálya építés ( 045120 )</t>
  </si>
  <si>
    <t>Önkormányzati jogalkotás ( 011130 )</t>
  </si>
  <si>
    <t>Felhalmozási célú bevételek összesen:</t>
  </si>
  <si>
    <t>eből: köt.feladat</t>
  </si>
  <si>
    <t>ebból: köt.feladat</t>
  </si>
  <si>
    <t>ebből: köt.feladat</t>
  </si>
  <si>
    <t>Kötelező feladat</t>
  </si>
  <si>
    <t>Önként vállalt feladat</t>
  </si>
  <si>
    <t>Módosított előirányzat</t>
  </si>
  <si>
    <t>Módosított ei.</t>
  </si>
  <si>
    <t>önk. vállalt feladat</t>
  </si>
  <si>
    <t>1. Beruházások</t>
  </si>
  <si>
    <t>Út, autópálya ép., 045120</t>
  </si>
  <si>
    <t>Kölcsön</t>
  </si>
  <si>
    <t>II.Felhalmozási  költségvetés</t>
  </si>
  <si>
    <t>Civil szervezetek működési támogatása (084031)</t>
  </si>
  <si>
    <t>Keszthelyi Életfa Óvoda</t>
  </si>
  <si>
    <t>Helyi önkormányzatok kiegészítő támogatásai</t>
  </si>
  <si>
    <t>Államháztartáson belüli megelőlegezések</t>
  </si>
  <si>
    <t>Beruhá-zások</t>
  </si>
  <si>
    <t xml:space="preserve">Maradvány </t>
  </si>
  <si>
    <t>3. Működési bevételek</t>
  </si>
  <si>
    <t>Balatoni Múzeum</t>
  </si>
  <si>
    <t>Goldmark Károly Művelődési Központ</t>
  </si>
  <si>
    <t>Fejér György Városi Könyvtár</t>
  </si>
  <si>
    <t>Eszközök</t>
  </si>
  <si>
    <t>állományi érték</t>
  </si>
  <si>
    <t>Források</t>
  </si>
  <si>
    <t>I. Immateriális javak</t>
  </si>
  <si>
    <t>II. Tárgyi eszközök</t>
  </si>
  <si>
    <t>1. Ingatlanok, kapcs.v.ért.j.</t>
  </si>
  <si>
    <t>1. Tartós részesedések</t>
  </si>
  <si>
    <t>I. Készletek</t>
  </si>
  <si>
    <t>Eszközök összesen:</t>
  </si>
  <si>
    <t>Források összesen:</t>
  </si>
  <si>
    <t>Gazdasági társaság neve</t>
  </si>
  <si>
    <t>Székhelye</t>
  </si>
  <si>
    <t>Darabszám, névérték</t>
  </si>
  <si>
    <t>Érték eFt</t>
  </si>
  <si>
    <t>Keszthely Város Önkormányzata 100%-os részesedéssel rendelkezik:</t>
  </si>
  <si>
    <t>Keszthelyi Városüzemeltető Egyszemélyes Nonprofit Kft.</t>
  </si>
  <si>
    <t>Keszthely, Vásár tér 10.</t>
  </si>
  <si>
    <t>Keszthelyi Televízió Szolgáltató Kft.</t>
  </si>
  <si>
    <t>Keszthely, Kossuth L.u. 45</t>
  </si>
  <si>
    <t>Keszthely, 0249/7. hrsz</t>
  </si>
  <si>
    <t>Keszthely Város Önkormányzata 50%-on felüli részesedéssel rendelkezik:</t>
  </si>
  <si>
    <t>KETÉH Kft.</t>
  </si>
  <si>
    <t>Keszthely Város Önkormányzata 25%-on felüli részesedéssel rendelkezik:</t>
  </si>
  <si>
    <t>Nyugat-Balatoni Turisztikai Iroda Nonprofit Kft.</t>
  </si>
  <si>
    <t>Keszthely, Kossuth L. u. 28.</t>
  </si>
  <si>
    <t>Keszthely Város Önkormányzata 25%-ot el nem érő részesedéssel rendelkezik:</t>
  </si>
  <si>
    <t>Municipal Önkormányzati Kárpótlási Jegy Befektető Zrt.</t>
  </si>
  <si>
    <t>Budapest Király u. 1/a.</t>
  </si>
  <si>
    <t xml:space="preserve">10 db 49562-49571 sorsz.10 eFt, összérték     </t>
  </si>
  <si>
    <t>700 db 046101-046800 sorsz. 100 eFt, összérték</t>
  </si>
  <si>
    <t>90 db 048791-048880 sorsz. 10 eFt, összérték</t>
  </si>
  <si>
    <t>Balatoni Hajózási Zrt.</t>
  </si>
  <si>
    <t>Siófok, Krúdy sétány 2.</t>
  </si>
  <si>
    <t>10.779 db A104246-115024 sorsz. 20 eFt névértékű</t>
  </si>
  <si>
    <t>Dunántúli Regionális Vízmű Zrt.</t>
  </si>
  <si>
    <t>Siófok, Tanácsház u. 7.</t>
  </si>
  <si>
    <t>895 db A 404500- A405394 sorsz. 10 eFt névértékű</t>
  </si>
  <si>
    <t>M i n d ö s s z e s e n :</t>
  </si>
  <si>
    <t xml:space="preserve">Intézmény neve                 </t>
  </si>
  <si>
    <t xml:space="preserve">Szabad pénzmaradvány </t>
  </si>
  <si>
    <t>F. Gy. Városi Könyvtár</t>
  </si>
  <si>
    <t>Egyesített Szociális Intézmény</t>
  </si>
  <si>
    <t xml:space="preserve">Keszthely Város Önkormányzata  </t>
  </si>
  <si>
    <t>Önkormányzat összesen</t>
  </si>
  <si>
    <t>Sorszám</t>
  </si>
  <si>
    <t>Adósságot keletkeztető ügyletekből és kezességvállalásokból fennálló kötelezettségek</t>
  </si>
  <si>
    <t>Készfizető kezesség</t>
  </si>
  <si>
    <t>VÜZ Nonprofit Kft hitelfelvétel 9/2011.(I.27.) - Tőketartozás: 201.210 EUR,  lejárata 2025.12.31. célja: Keszthely piaci parkolók létesítése. Tőketartozás: 88.690 EUR, lejárata 2026.01.31., célja: Keszt-hely Fő tér rekonstrukció keretében a Keszthelyi Városüzemeltető Kft saját erejének biztosítása. (295.-Ft árfolyamon 85.521 eFt)</t>
  </si>
  <si>
    <t>Összes készfizető kezesség:</t>
  </si>
  <si>
    <t>Hitel</t>
  </si>
  <si>
    <t>Részletfizetés</t>
  </si>
  <si>
    <t>Zala Megyei Önkormányzat - Mozgás Háza 2010.03.10-2029.03.10</t>
  </si>
  <si>
    <t>Készfizető kezesség kamata, egyéb bankköltségek</t>
  </si>
  <si>
    <t>VÜZ Nonprofit Kft hitelfelvétel 9/2011.(I.27.) - Tőketartozás: 201.210 EUR,  lejárata 2025.12.31. célja: Keszthely piaci parkolók létesítése. Tőketartozás: 88.690 EUR, lejárata 2026.01.31., célja: Keszthely Fő tér rek.keretében a Keszthelyi VÜZ Kft saját erejének biztosítása. (295.-Ft árfolyamon 85.521 eFt)</t>
  </si>
  <si>
    <t>Egyéb kötelezettségek</t>
  </si>
  <si>
    <t>A támogatás megnevezése</t>
  </si>
  <si>
    <t>Önkormányzati rendelet/határozat száma</t>
  </si>
  <si>
    <t>Mentesség</t>
  </si>
  <si>
    <t>Kedvezmény</t>
  </si>
  <si>
    <t>Összesen eFt</t>
  </si>
  <si>
    <t>mértéke %</t>
  </si>
  <si>
    <t>Összege eFt</t>
  </si>
  <si>
    <t>Mértéke %</t>
  </si>
  <si>
    <t>Helyi iparűzési adó</t>
  </si>
  <si>
    <t>42/2013. (XI. 29.)</t>
  </si>
  <si>
    <t>Építményadó</t>
  </si>
  <si>
    <t>Kommunális adó</t>
  </si>
  <si>
    <t>33-50</t>
  </si>
  <si>
    <t>Telekadó</t>
  </si>
  <si>
    <t xml:space="preserve">Szociális étkeztetés </t>
  </si>
  <si>
    <t xml:space="preserve">Idősek Otthona </t>
  </si>
  <si>
    <t>Helyiségek hasznosításából származó bevétel</t>
  </si>
  <si>
    <t>2/2005. (I. 31.)</t>
  </si>
  <si>
    <t>Lakosság részére lakásépítéshez, lakásfelújításhoz nyújtott kölcsönök elengedése</t>
  </si>
  <si>
    <t>Egyéb nyújtott kedvezmény vagy kölcsön elengedése</t>
  </si>
  <si>
    <t>Eredeti előirányzat</t>
  </si>
  <si>
    <t>Teljesítés</t>
  </si>
  <si>
    <t>T/M %</t>
  </si>
  <si>
    <t xml:space="preserve">Teljesítés    </t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</si>
  <si>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eredeti 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</si>
  <si>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eredeti előir.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</si>
  <si>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eredeti előir.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</si>
  <si>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</si>
  <si>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</si>
  <si>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eredeti előirányzat</t>
    </r>
  </si>
  <si>
    <t>Költségvetési szervek eredeti előirányzata összesen</t>
  </si>
  <si>
    <t>9. Államháztartások belüli megelőlegezések</t>
  </si>
  <si>
    <t xml:space="preserve">Működési bevételek </t>
  </si>
  <si>
    <t>előző időszak</t>
  </si>
  <si>
    <t>tárgyi időszak</t>
  </si>
  <si>
    <t>4. Beruházások, felújítások</t>
  </si>
  <si>
    <t>B./ Nemzeti vagyonba tartozó forgóeszközök</t>
  </si>
  <si>
    <t>1. Vásárolt készletek</t>
  </si>
  <si>
    <t>C./ Pénzeszközök</t>
  </si>
  <si>
    <t>II. Pénztárak</t>
  </si>
  <si>
    <t>III. Forintszámlák</t>
  </si>
  <si>
    <t>IV. Devizaszámlák</t>
  </si>
  <si>
    <t>D./ Követelések</t>
  </si>
  <si>
    <t>I. Költségvetési évben esedékes követelések</t>
  </si>
  <si>
    <t>III. Követelés jellegű sajátos elszámolások</t>
  </si>
  <si>
    <t>G./ Saját tőke</t>
  </si>
  <si>
    <t>I. Nemzeti vagyon induláskori értéke</t>
  </si>
  <si>
    <t>II. Nemzeti vagyon változásai</t>
  </si>
  <si>
    <t>IV. Felhalmozott eredmény</t>
  </si>
  <si>
    <t>VI. Mérleg szerinti eredmény</t>
  </si>
  <si>
    <t>I. Költségvetési évben esedékes kötelezettségek</t>
  </si>
  <si>
    <t>2. Szellemi termékek</t>
  </si>
  <si>
    <t>1. - személyi juttatásokra</t>
  </si>
  <si>
    <t>3. - dologi kiadásokra</t>
  </si>
  <si>
    <t>6. - beruházásokra</t>
  </si>
  <si>
    <t>III. Kötelezettség jellegű sajátos elszámolások</t>
  </si>
  <si>
    <t xml:space="preserve">1. Kapott előlegek </t>
  </si>
  <si>
    <t xml:space="preserve">3. Más szervezetet megillető bevételek elszámolása </t>
  </si>
  <si>
    <t>4. Forgótőke elszámolása</t>
  </si>
  <si>
    <t>A./ Nemzeti vagyonba tart. befektetett eszközök</t>
  </si>
  <si>
    <t>II. Költségvetési évet követően esedékes követ.</t>
  </si>
  <si>
    <t>II. Költségetési évet követően esedékes kötelezettségek</t>
  </si>
  <si>
    <t>H./ Kötelezettségek</t>
  </si>
  <si>
    <t>1. Vagyoni értékű jogok</t>
  </si>
  <si>
    <t>IV. Koncesszióba, vagyon-kezelésbe adott eszközök</t>
  </si>
  <si>
    <t>3. - közhatalmi bevételre</t>
  </si>
  <si>
    <t>4. - működési bevételre</t>
  </si>
  <si>
    <t>5. - felhalmozási bevételre</t>
  </si>
  <si>
    <t>6. - működési célú átvett pénzeszközre</t>
  </si>
  <si>
    <t>7. - felhalmozási célú átvett pénzeszközre</t>
  </si>
  <si>
    <t>III. Befektetett pü.eszközök</t>
  </si>
  <si>
    <t>1. Adott előlegek</t>
  </si>
  <si>
    <t>III. Egyéb eszközök indulás-kori értéke és változásai</t>
  </si>
  <si>
    <t>E./ Egyéb sajátos eszköz-oldali elszámolások</t>
  </si>
  <si>
    <t>2. Gépek,berend, járművek</t>
  </si>
  <si>
    <t>F./Aktív időbeli elhatárolás</t>
  </si>
  <si>
    <t>9. - finanszírozási kiadásokra</t>
  </si>
  <si>
    <t xml:space="preserve">6. - beruházásokra </t>
  </si>
  <si>
    <t>3. - Halasztott eredmény-szemléletű bevételek elhat.</t>
  </si>
  <si>
    <t>1. Vagyonkez. adott eszk.</t>
  </si>
  <si>
    <t>6. - műk.célú átvett pénzeszk</t>
  </si>
  <si>
    <t>Önkormány-zat eredeti  előirányzat</t>
  </si>
  <si>
    <t>Költségvetési szervek eredeti előirányzata</t>
  </si>
  <si>
    <t xml:space="preserve">Módosított előirányzat </t>
  </si>
  <si>
    <t xml:space="preserve">Teljesítésből </t>
  </si>
  <si>
    <t>Önként váll. feladat</t>
  </si>
  <si>
    <t>Működési bevételek</t>
  </si>
  <si>
    <t>Összesen eredeti előirányzat</t>
  </si>
  <si>
    <t>Eredeti előirányzat összesen:</t>
  </si>
  <si>
    <t>Módosított előirányzat összesen:</t>
  </si>
  <si>
    <t xml:space="preserve">Teljesítés összesen: </t>
  </si>
  <si>
    <t>Önkormányzat er. ei</t>
  </si>
  <si>
    <t>Költségvetési szervek er. ei.</t>
  </si>
  <si>
    <t>Tartalék</t>
  </si>
  <si>
    <t>Összesen er. ei.</t>
  </si>
  <si>
    <t>ebből: köt. feladat</t>
  </si>
  <si>
    <t>Ellátottak pénzbeli jutt.</t>
  </si>
  <si>
    <t>Munkaadókat terhelő járulékok és sz.h.j. adó</t>
  </si>
  <si>
    <t>önként váll. Fel.</t>
  </si>
  <si>
    <t>Támogatás ÁHT-n belülről</t>
  </si>
  <si>
    <t>Létszám-keret</t>
  </si>
  <si>
    <t xml:space="preserve">ebből: kötelező feladat </t>
  </si>
  <si>
    <r>
      <rPr>
        <b/>
        <sz val="10"/>
        <rFont val="Book Antiqua"/>
        <family val="1"/>
      </rPr>
      <t>Keszthelyi Életfa Óvoda</t>
    </r>
    <r>
      <rPr>
        <sz val="10"/>
        <rFont val="Book Antiqua"/>
        <family val="1"/>
      </rPr>
      <t xml:space="preserve"> eredeti előir.</t>
    </r>
  </si>
  <si>
    <t>Tám. ÁHT-n belülre</t>
  </si>
  <si>
    <t>Tám. ÁHT-n kívülre</t>
  </si>
  <si>
    <t xml:space="preserve">Kötelezettséggel terhelt maradvány </t>
  </si>
  <si>
    <t>Határozat száma</t>
  </si>
  <si>
    <t>Támogatás összege</t>
  </si>
  <si>
    <t>Adatok: ezer forintban!</t>
  </si>
  <si>
    <t>ESZKÖZÖK</t>
  </si>
  <si>
    <t>Bruttó</t>
  </si>
  <si>
    <t xml:space="preserve">Könyv szerinti 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</si>
  <si>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</si>
  <si>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</si>
  <si>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</si>
  <si>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</si>
  <si>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</si>
  <si>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</si>
  <si>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</si>
  <si>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</si>
  <si>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</si>
  <si>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</si>
  <si>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</si>
  <si>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</si>
  <si>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</si>
  <si>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</si>
  <si>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</si>
  <si>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</si>
  <si>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</si>
  <si>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</si>
  <si>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</si>
  <si>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</si>
  <si>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</si>
  <si>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</si>
  <si>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</si>
  <si>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</si>
  <si>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</si>
  <si>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</si>
  <si>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</si>
  <si>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</si>
  <si>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</si>
  <si>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</si>
  <si>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</si>
  <si>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</si>
  <si>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</si>
  <si>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</si>
  <si>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</si>
  <si>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</si>
  <si>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</si>
  <si>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</si>
  <si>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</si>
  <si>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</si>
  <si>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19.</t>
  </si>
  <si>
    <t>20.</t>
  </si>
  <si>
    <t>21.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</si>
  <si>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</si>
  <si>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</si>
  <si>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</si>
  <si>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</si>
  <si>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</si>
  <si>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</si>
  <si>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</si>
  <si>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</si>
  <si>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</si>
  <si>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</si>
  <si>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</si>
  <si>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</si>
  <si>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</si>
  <si>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</si>
  <si>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</si>
  <si>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</si>
  <si>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</si>
  <si>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</si>
  <si>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</si>
  <si>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</si>
  <si>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</si>
  <si>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</si>
  <si>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</si>
  <si>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</si>
  <si>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</si>
  <si>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</si>
  <si>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</si>
  <si>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</si>
  <si>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</si>
  <si>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</si>
  <si>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</si>
  <si>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</si>
  <si>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</si>
  <si>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</si>
  <si>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</si>
  <si>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</si>
  <si>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</si>
  <si>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</si>
  <si>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</si>
  <si>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</si>
  <si>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</si>
  <si>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</si>
  <si>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</si>
  <si>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</si>
  <si>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</si>
  <si>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</si>
  <si>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</si>
  <si>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</si>
  <si>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</si>
  <si>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</si>
  <si>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</si>
  <si>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</si>
  <si>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</si>
  <si>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</si>
  <si>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</si>
  <si>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</si>
  <si>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51.</t>
  </si>
  <si>
    <t>52.</t>
  </si>
  <si>
    <t>II. Költségvetési évet követően esedékes követelések</t>
  </si>
  <si>
    <t>D) KÖVETELÉSEK (54+55+56)</t>
  </si>
  <si>
    <t>F) AKTÍV IDŐBELI ELHATÁROLÁSOK</t>
  </si>
  <si>
    <t>VAGYONKIMUTATÁS
a könyvviteli mérlegben értékkel szereplő forrásokról</t>
  </si>
  <si>
    <t>FORRÁSOK</t>
  </si>
  <si>
    <t>állományi 
érték</t>
  </si>
  <si>
    <t>A</t>
  </si>
  <si>
    <t>III. Egyéb eszközök induláskori értéke és változásai</t>
  </si>
  <si>
    <t>V. Eszközök értékhelyesbítésének forrása</t>
  </si>
  <si>
    <t>G) SAJÁT TŐKE (01+….+06)</t>
  </si>
  <si>
    <t>II. Költségvetési évet követően esedékes kötelezettségek</t>
  </si>
  <si>
    <t>H) KÖTELEZETTSÉGEK (08+09+10)</t>
  </si>
  <si>
    <t>FORRÁSOK ÖSSZESEN  (07+11+12+13)</t>
  </si>
  <si>
    <t>Mennyiség
(db)</t>
  </si>
  <si>
    <t>Értéke
(E Ft)</t>
  </si>
  <si>
    <t>„0”-ra leírt eszközök</t>
  </si>
  <si>
    <t>1.</t>
  </si>
  <si>
    <t>Használatban lévő kisértékű immateriális javak</t>
  </si>
  <si>
    <t>2.</t>
  </si>
  <si>
    <t>Használatban lévő kisértékű tárgyi eszközök</t>
  </si>
  <si>
    <t>3.</t>
  </si>
  <si>
    <t>4.</t>
  </si>
  <si>
    <t>5.</t>
  </si>
  <si>
    <t>Államháztartáson belüli vagyonkezelésbe adott eszközök</t>
  </si>
  <si>
    <t>6.</t>
  </si>
  <si>
    <t>Bérbe vett befektetett eszközök</t>
  </si>
  <si>
    <t>7.</t>
  </si>
  <si>
    <t>Letétbe, bizományba, üzemeltetésre átvett befektetett eszközök</t>
  </si>
  <si>
    <t>8.</t>
  </si>
  <si>
    <t> PPP konstrukcióban használt befektetett eszközök</t>
  </si>
  <si>
    <t>9.</t>
  </si>
  <si>
    <t> Bérbe vett készletek</t>
  </si>
  <si>
    <t> Letétbe bizományba átvett készletek</t>
  </si>
  <si>
    <t> Intervenciós készletek</t>
  </si>
  <si>
    <t>Gyűjtemény, régészeti lelet* (15+…+17)</t>
  </si>
  <si>
    <t> Saját gyűjteményben nyilvántartott kulturális javak</t>
  </si>
  <si>
    <t> Régészeti lelet</t>
  </si>
  <si>
    <t> Egyéb érték nélkül nyilvántartott eszközök</t>
  </si>
  <si>
    <t>1. Felhalmozási bevételek</t>
  </si>
  <si>
    <t>7. Maradvány igénybevétele</t>
  </si>
  <si>
    <t>Önkormányzatok működési támogatásai</t>
  </si>
  <si>
    <t>Felhalmozási  bevételek</t>
  </si>
  <si>
    <t>Maradvány igénybevétele</t>
  </si>
  <si>
    <t>Felhalmozási bevételek összesen (A+D)</t>
  </si>
  <si>
    <t>Felhalmozási kiadások összesen (B+C)</t>
  </si>
  <si>
    <t>I) EGYÉB SAJÁTOS ESZKÖZOLDALI ELSZÁMOLÁSOK</t>
  </si>
  <si>
    <t>Költségvetési szervek megnevezése</t>
  </si>
  <si>
    <t>Pénzeszközök állománya</t>
  </si>
  <si>
    <t>Változás</t>
  </si>
  <si>
    <t>Keszthely Város Önkormányzata Alapellátási Intézete</t>
  </si>
  <si>
    <t xml:space="preserve">Csapadékelvezető rendszer tervezése és kivitelezése lakossági felvetés megoldására </t>
  </si>
  <si>
    <t>Keszthelyi Polgármesteri Hivatal</t>
  </si>
  <si>
    <t>Keszthely Város Alapellátási Intézete</t>
  </si>
  <si>
    <t xml:space="preserve">SUN Teniszklub </t>
  </si>
  <si>
    <t xml:space="preserve"> Óvodai nevelés, ellátás működtetés feladatai  (091140)</t>
  </si>
  <si>
    <t>Egyéb működési célú támogatások ÁHT-n belülre</t>
  </si>
  <si>
    <t>Tagdíj</t>
  </si>
  <si>
    <t>Kompenzáció</t>
  </si>
  <si>
    <t xml:space="preserve">Z.M. Rendőrfőkapitányság - nyári közös járőrszolgálat </t>
  </si>
  <si>
    <t>Egyéb működési célú támogatások ÁHT-n kívülre</t>
  </si>
  <si>
    <t>Ár- és belvíz-védelmi tevékenység ( 047410 )</t>
  </si>
  <si>
    <t>Keszthelyi HUSZ Kft - kezességvállalás</t>
  </si>
  <si>
    <t>Magyar Vöröskereszt Zala Megyei Szervezete</t>
  </si>
  <si>
    <t>Sportlétesítmények, edzőtáborok műk.  (081030)</t>
  </si>
  <si>
    <t>Egyéb felhalmozási célú kiadások ÁHT-n kívülre</t>
  </si>
  <si>
    <t>Út, autópálya építés (045120)</t>
  </si>
  <si>
    <t xml:space="preserve">Keszthely TV Kft. </t>
  </si>
  <si>
    <t>Egyházak, közösségi és hitéleti tevékenységének támogatása (084040 )</t>
  </si>
  <si>
    <t xml:space="preserve">Keszthelyi Polgármesteri  Hivatal </t>
  </si>
  <si>
    <t xml:space="preserve">Európai uniós forrásból finanszírozott támogatással megvalósuló programok, projektek bevételei, kiadásai, valamint az önkormányzat ilyen  projektekhez történő hozzájárulásai </t>
  </si>
  <si>
    <t>Kiadás</t>
  </si>
  <si>
    <r>
      <t xml:space="preserve">Keszthelyi Polgármesteri Hivatal </t>
    </r>
    <r>
      <rPr>
        <sz val="10"/>
        <rFont val="Book Antiqua"/>
        <family val="1"/>
      </rPr>
      <t>eredeti előirányzat</t>
    </r>
  </si>
  <si>
    <r>
      <t xml:space="preserve">Keszthelyi Polgármesteri Hivatal </t>
    </r>
    <r>
      <rPr>
        <sz val="9"/>
        <rFont val="Book Antiqua"/>
        <family val="1"/>
      </rPr>
      <t>eredeti ei.</t>
    </r>
  </si>
  <si>
    <t>7. -  felhalmozási célú átvett pénzeszközre</t>
  </si>
  <si>
    <t xml:space="preserve">8. Letétre, megőrzésre, fedezetre átvett pénzeszközök </t>
  </si>
  <si>
    <t>J./ Passzív időbeli elhatárolások</t>
  </si>
  <si>
    <t>2. - Költségek, ráfordítások passzív időbeli elhat.</t>
  </si>
  <si>
    <t>2. Önkormányzatok működési támogatásai</t>
  </si>
  <si>
    <t>4. Működési célú támogatások ÁHT-n belülről</t>
  </si>
  <si>
    <t>6. Ellátottak pénzbeli juttatásai</t>
  </si>
  <si>
    <t>7. Működési célú tartalék</t>
  </si>
  <si>
    <t>8. Kölcsön nyújtása</t>
  </si>
  <si>
    <t>5. Működési célú átvett pénzeszközök</t>
  </si>
  <si>
    <t>6. Kölcsönök visszatérülése</t>
  </si>
  <si>
    <t xml:space="preserve">5. Kölcsön visszatérülés </t>
  </si>
  <si>
    <t>6. Maradvány igénybevétele</t>
  </si>
  <si>
    <t>7. Felhalmozási célú hitelek felvétele</t>
  </si>
  <si>
    <t>4. Felhalmozási célú átvett  pénzeszközök</t>
  </si>
  <si>
    <t>7. Felhalmozási célú hitel törlesztése</t>
  </si>
  <si>
    <t>Felhalmozási célú átvett pénzeszközök</t>
  </si>
  <si>
    <t>Egyéb felhalmozási célú kiadások</t>
  </si>
  <si>
    <t>Kötelező feladatok</t>
  </si>
  <si>
    <t>Önként vállalt feladatok</t>
  </si>
  <si>
    <t>Helyi önkormányzatok működésének általános tám.</t>
  </si>
  <si>
    <t>Települési önkormányzatok egyes köznev. fel tám.</t>
  </si>
  <si>
    <t>Települési önkormányzatok szociáis, gyermekjóléti és gyermekétkeztetési feladatainak támogatása</t>
  </si>
  <si>
    <t>Települési önkormányzatok kult.feladatainak tám.</t>
  </si>
  <si>
    <t xml:space="preserve">Működési célú támogatások államháztartáson belülről </t>
  </si>
  <si>
    <t xml:space="preserve">Egyéb működési célú támogatások ÁHT-n belülről </t>
  </si>
  <si>
    <t>Termőföld bérbeadásból származó SZJA</t>
  </si>
  <si>
    <t xml:space="preserve">Építményadó </t>
  </si>
  <si>
    <t>Magánszemélyek kommunális adója</t>
  </si>
  <si>
    <t>Idegenforgalmi adó tartózkodás után</t>
  </si>
  <si>
    <t>Talajterhelési díj</t>
  </si>
  <si>
    <t>Iparűzési adó</t>
  </si>
  <si>
    <t>Bírság, pótlék, közigazgatási bírság</t>
  </si>
  <si>
    <t>Működési célú átvett pénzeszközök</t>
  </si>
  <si>
    <t>Kölcsön visszatérülése</t>
  </si>
  <si>
    <t xml:space="preserve">Egyéb működési célú átvett pénzeszközök </t>
  </si>
  <si>
    <t>Munkaadókat terhelő járulékok és szociális hozzájárulási adó</t>
  </si>
  <si>
    <t xml:space="preserve">Egyéb működési célú támogatások ÁHT-n belülre </t>
  </si>
  <si>
    <t>Kölcsön  nyújtása ÁHT-n kívülre</t>
  </si>
  <si>
    <t>Működési hiány-/többlet+ (A-B) :</t>
  </si>
  <si>
    <t>Engedélyezett létszám:</t>
  </si>
  <si>
    <t>ebből: Önkormányzat - 2 fő választott tisztségviselő</t>
  </si>
  <si>
    <t>III. Maradvány igénybevétele</t>
  </si>
  <si>
    <t>Önkormányzat működési támogatásai</t>
  </si>
  <si>
    <t xml:space="preserve">Működési célú támog. ÁHT-n belülről </t>
  </si>
  <si>
    <t>Kölcsön visszatérülés</t>
  </si>
  <si>
    <t>Önk. felhalmozási támogatása</t>
  </si>
  <si>
    <t xml:space="preserve">Felhalmozási </t>
  </si>
  <si>
    <t xml:space="preserve">Működési </t>
  </si>
  <si>
    <t>Ingatlan értékesítés</t>
  </si>
  <si>
    <t xml:space="preserve">Közhatalmi bevételek </t>
  </si>
  <si>
    <t xml:space="preserve">Önkormányzatok működési támogatásai </t>
  </si>
  <si>
    <t xml:space="preserve">Műk. célú támog. ÁHT-n belülről </t>
  </si>
  <si>
    <t xml:space="preserve">Ingatlan értékesítés </t>
  </si>
  <si>
    <t xml:space="preserve">Önkormányzatok felhalm. tám. </t>
  </si>
  <si>
    <t>Felhalm. célú támog. ÁHT-n belülről</t>
  </si>
  <si>
    <t>III. Maradvány</t>
  </si>
  <si>
    <t>Egyéb tárgyi eszköz értékesítés</t>
  </si>
  <si>
    <t xml:space="preserve">I. Működési bevételek </t>
  </si>
  <si>
    <t>III. Irányító szervi támogatás</t>
  </si>
  <si>
    <t>IV. Maradvány</t>
  </si>
  <si>
    <t xml:space="preserve">Tartalék </t>
  </si>
  <si>
    <t xml:space="preserve">Kölcsön </t>
  </si>
  <si>
    <t>Támogatás ÁHT-n belülre</t>
  </si>
  <si>
    <t>Támogatás ÁHT-n kívülre</t>
  </si>
  <si>
    <t xml:space="preserve">Támogatás ÁHT-n kívülre </t>
  </si>
  <si>
    <t>III. Irányító szervi  támogatás</t>
  </si>
  <si>
    <t>Kölcsön nyújtás</t>
  </si>
  <si>
    <t>Közfogl. Létszáma</t>
  </si>
  <si>
    <t>Közvilágítás (064010)</t>
  </si>
  <si>
    <t>Egyéb felhalm. kiadások</t>
  </si>
  <si>
    <t>Készletek</t>
  </si>
  <si>
    <t xml:space="preserve">Keszthely Város Önkormányzata </t>
  </si>
  <si>
    <t>C) PÉNZESZKÖZÖK (49+50+51+52)</t>
  </si>
  <si>
    <t>Keszthelyi HUSZ Hulladékszállító Egyszemélyes Nonprofit Kft.</t>
  </si>
  <si>
    <t>,</t>
  </si>
  <si>
    <t xml:space="preserve">Felhalmo-zási </t>
  </si>
  <si>
    <t>Önkorm.elsz.kp.kv. 018010</t>
  </si>
  <si>
    <t>Strand 081061</t>
  </si>
  <si>
    <r>
      <rPr>
        <b/>
        <sz val="10"/>
        <rFont val="Book Antiqua"/>
        <family val="1"/>
      </rPr>
      <t xml:space="preserve">Keszthelyi Család- és Gyermekjóléti Központ </t>
    </r>
    <r>
      <rPr>
        <sz val="10"/>
        <rFont val="Book Antiqua"/>
        <family val="1"/>
      </rPr>
      <t>eredeti ei.</t>
    </r>
  </si>
  <si>
    <t>Kisértékű tárgyi eszközök</t>
  </si>
  <si>
    <t>Keszthelyi Család- és Gyermekjóléti Központ</t>
  </si>
  <si>
    <t>Köztemető fenntartása, működtetése (013320)</t>
  </si>
  <si>
    <t>Házi segítségnyújtás</t>
  </si>
  <si>
    <t>Jelzőrendszeres házi segítségnyújtás</t>
  </si>
  <si>
    <t>Támogatás célú fin.műveletek (018030)</t>
  </si>
  <si>
    <t>Zalaegerszegi Szakképzési Centrum-EEB</t>
  </si>
  <si>
    <t>Keszthelyi Turisztikai Egyesület</t>
  </si>
  <si>
    <t>Keszthely Város Önkormányzata hiteltartozással nem rendelkezik</t>
  </si>
  <si>
    <t>PREVIDENT Fogászati Szolgáltató Kft.- fogszabályozás</t>
  </si>
  <si>
    <t>6.  Kölcsön nyújtása</t>
  </si>
  <si>
    <t>4. Egyéb felhalm. célú tám. ÁHT-n kívülre</t>
  </si>
  <si>
    <t>5. Felhalmozási tartalék</t>
  </si>
  <si>
    <t>3. Egyéb felhalm. célú tám. ÁHT-n belülre</t>
  </si>
  <si>
    <t>5. Egyéb működési célú tám. ÁHT-n kivülre</t>
  </si>
  <si>
    <t>4. Egyéb működési célú tám. ÁHT-n belülre</t>
  </si>
  <si>
    <t>2. Önkormányzatok felhalm.támogatásai</t>
  </si>
  <si>
    <t xml:space="preserve">3. Felhalm. célú támogatások ÁHT-n belülről </t>
  </si>
  <si>
    <t>Ingatlan értékesítése</t>
  </si>
  <si>
    <t>Részesedés értékesítés</t>
  </si>
  <si>
    <t xml:space="preserve">Kölcsön visszatérülése </t>
  </si>
  <si>
    <t xml:space="preserve">Kölcsön nyújtása ÁHT-n kívülre </t>
  </si>
  <si>
    <t xml:space="preserve">Fejlesztési tartalék </t>
  </si>
  <si>
    <t>Bűnmegelőzés 031060</t>
  </si>
  <si>
    <t>Ár- és belvízvéd.tev. 047410</t>
  </si>
  <si>
    <t>Közvilágítás 064010</t>
  </si>
  <si>
    <t>Közcélú fogl.041233</t>
  </si>
  <si>
    <t>Fogorvosi szakell.072313</t>
  </si>
  <si>
    <t>Parkoló üz. 045170</t>
  </si>
  <si>
    <t>Önkorm. jogalkotás 011130</t>
  </si>
  <si>
    <t>Strand üzemeltetés 081061</t>
  </si>
  <si>
    <t>Város- és községgaz.szolg. (főép.) 066020</t>
  </si>
  <si>
    <t>Összesen eredeti előir.</t>
  </si>
  <si>
    <t>Tám ÁHT-n belülre</t>
  </si>
  <si>
    <t xml:space="preserve">Eredeti előirányzat összesen </t>
  </si>
  <si>
    <t xml:space="preserve"> </t>
  </si>
  <si>
    <t>Közutak,hidak üzemeltetése, fenntartása (045160)</t>
  </si>
  <si>
    <t xml:space="preserve">Erdősítés 042220 </t>
  </si>
  <si>
    <t xml:space="preserve">Utak, üz. 045160 </t>
  </si>
  <si>
    <t>Önk.elszám. 018010.</t>
  </si>
  <si>
    <t xml:space="preserve">Óvodai nevelés 091140 </t>
  </si>
  <si>
    <t xml:space="preserve">Tartalékok 900070 </t>
  </si>
  <si>
    <t>Önk. elszám.018030</t>
  </si>
  <si>
    <t xml:space="preserve">Közvilágítás 064010 </t>
  </si>
  <si>
    <t>Zöldter.kez. 066010</t>
  </si>
  <si>
    <t>Szabadidős park, fürdő és strandszolg. (081061)</t>
  </si>
  <si>
    <t>Önkormányzatok és önkorm.hivatalok jogalkotó és ált. igazgatási tev. (011130)</t>
  </si>
  <si>
    <t>Működési célú átvett pénzeszköz</t>
  </si>
  <si>
    <t>Köz-hatalmi bevétel</t>
  </si>
  <si>
    <t>Támoga-tások ÁHT-n belülről</t>
  </si>
  <si>
    <r>
      <rPr>
        <b/>
        <sz val="9"/>
        <rFont val="Book Antiqua"/>
        <family val="1"/>
      </rPr>
      <t>Keszthelyi Életfa Óvoda</t>
    </r>
    <r>
      <rPr>
        <sz val="9"/>
        <rFont val="Book Antiqua"/>
        <family val="1"/>
      </rPr>
      <t xml:space="preserve"> eredeti ei.</t>
    </r>
  </si>
  <si>
    <r>
      <t xml:space="preserve">Goldmark Károly Művelődési Központ </t>
    </r>
    <r>
      <rPr>
        <sz val="9"/>
        <rFont val="Book Antiqua"/>
        <family val="1"/>
      </rPr>
      <t>eredeti ei.</t>
    </r>
  </si>
  <si>
    <r>
      <t xml:space="preserve">F.Gy. Városi Könyvtár </t>
    </r>
    <r>
      <rPr>
        <sz val="9"/>
        <rFont val="Book Antiqua"/>
        <family val="1"/>
      </rPr>
      <t>eredeti ei.</t>
    </r>
  </si>
  <si>
    <r>
      <t xml:space="preserve">Keszthely Város Önkorm. Alapellátási Intézete  </t>
    </r>
    <r>
      <rPr>
        <sz val="9"/>
        <rFont val="Book Antiqua"/>
        <family val="1"/>
      </rPr>
      <t>eredeti ei.</t>
    </r>
  </si>
  <si>
    <r>
      <rPr>
        <b/>
        <sz val="9"/>
        <rFont val="Book Antiqua"/>
        <family val="1"/>
      </rPr>
      <t>Keszthely Város Önkorm. Egyesített Szociális Intézménye</t>
    </r>
    <r>
      <rPr>
        <sz val="9"/>
        <rFont val="Book Antiqua"/>
        <family val="1"/>
      </rPr>
      <t xml:space="preserve"> eredeti ei.</t>
    </r>
  </si>
  <si>
    <r>
      <t>Balatoni Múzeum</t>
    </r>
    <r>
      <rPr>
        <sz val="9"/>
        <rFont val="Book Antiqua"/>
        <family val="1"/>
      </rPr>
      <t xml:space="preserve"> eredeti ei.</t>
    </r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</si>
  <si>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eredeti ei.</t>
    </r>
  </si>
  <si>
    <r>
      <t xml:space="preserve">Keszthelyi Család- és Gyermek-jóléti Központ </t>
    </r>
    <r>
      <rPr>
        <sz val="9"/>
        <rFont val="Book Antiqua"/>
        <family val="1"/>
      </rPr>
      <t>eredeti ei.</t>
    </r>
  </si>
  <si>
    <t>Köztemető fennt. 013320</t>
  </si>
  <si>
    <t>Önkormányzati vagyonnal való gazd. (013350 )</t>
  </si>
  <si>
    <t>Ár- és belvíz-véd. 047410</t>
  </si>
  <si>
    <t>Tel.fejl.projektek 062020</t>
  </si>
  <si>
    <t>Civil szerv.műk. 084031</t>
  </si>
  <si>
    <t>Egyházak köz.tev 084040</t>
  </si>
  <si>
    <t xml:space="preserve">Önk.vagyonnal való gazd.013350 </t>
  </si>
  <si>
    <t>Sportlétesítmények, műk. 081030</t>
  </si>
  <si>
    <t>Egyes szoc. pénzbeli ell. 107060</t>
  </si>
  <si>
    <t>Önk.vagyonnal való gazd.013350</t>
  </si>
  <si>
    <t>Önk.funkc. nem sor.bev.900020</t>
  </si>
  <si>
    <t xml:space="preserve">Településfejlesztési projektek és tám.(062020) </t>
  </si>
  <si>
    <t xml:space="preserve">Települési hull. kez. 051030 </t>
  </si>
  <si>
    <t>Felhalm.célú támogatások ÁHT-n belülről</t>
  </si>
  <si>
    <t>Önkormányzatok felhalm.célú támogatása</t>
  </si>
  <si>
    <t>Munka-adókat terhelő járulékok és szoc. hozzájár. adó</t>
  </si>
  <si>
    <t xml:space="preserve">Kötelezettség </t>
  </si>
  <si>
    <t>Nemzeti Kat. Program Nonprofit Kft. (2016. 07.04-2020.03.31)</t>
  </si>
  <si>
    <t>Keszthelyi Városfejlesztő Egyszemélyes Nonprofit Kft.</t>
  </si>
  <si>
    <t xml:space="preserve">Keszthely, Fő tér 1. </t>
  </si>
  <si>
    <t>4. - ellátottak pénzbeli juttatásaira</t>
  </si>
  <si>
    <t>I. Előzetesen felszámított levonható Áfa</t>
  </si>
  <si>
    <t>II. Fizetendő ÁFA elszámolása</t>
  </si>
  <si>
    <t>III. December havi illetmények, munkabérek elszámolása</t>
  </si>
  <si>
    <t>E) EGYÉB SAJÁTOS ESZKÖZOLDALI ELSZÁMOLÁSOK (58+59+60)</t>
  </si>
  <si>
    <t>ESZKÖZÖK ÖSSZESEN  (45+48+53+57+61+62)</t>
  </si>
  <si>
    <t xml:space="preserve">32/2014. (XII. 19.) </t>
  </si>
  <si>
    <t>7/2016. (III. 31.)</t>
  </si>
  <si>
    <t>Lakbér kedvezmény</t>
  </si>
  <si>
    <t>9. Államháztartáson belüli megelőlegezések visszafizetése</t>
  </si>
  <si>
    <t>Egyéb felhalm. célú átvett pénzeszközök</t>
  </si>
  <si>
    <t xml:space="preserve">Egyéb felhalm. célú tám.ÁHT-n belülre </t>
  </si>
  <si>
    <t xml:space="preserve">Egyéb felhalm. célú tám. ÁHT-n kívülre </t>
  </si>
  <si>
    <t>ÁHT-n belüli megelő-legezések</t>
  </si>
  <si>
    <t>ÁHT-n belüli megelő-legezés</t>
  </si>
  <si>
    <t>Településfejl. 062020</t>
  </si>
  <si>
    <t>Hitelek</t>
  </si>
  <si>
    <t>Önk. és önk.hiv. jogalk.és ált.ig.tev. (011130)</t>
  </si>
  <si>
    <t>Keszthely város vízjogi üzemeltetési engedélye (Csókakői patak önálló részek)</t>
  </si>
  <si>
    <t>Anyakönyvvezetői szertartásokhoz kellékek</t>
  </si>
  <si>
    <t>Településfejlesztés (062020)</t>
  </si>
  <si>
    <t xml:space="preserve">Kísérleti utcai óvoda épületének átalakítása és bővítése - TOP-1.4.1-15-ZA1-2016-00024 </t>
  </si>
  <si>
    <t>Állami támogatás visszafizetése</t>
  </si>
  <si>
    <t xml:space="preserve">Keszthely és Környéke Kistérségi Többcélú Társulás </t>
  </si>
  <si>
    <t>ebből: állami támogatás (családsegítés, házi segítségnyújtás, gyermekjóléti szolg.)</t>
  </si>
  <si>
    <t>Zalaegerszegi Tankerületi Központ - EEB</t>
  </si>
  <si>
    <t xml:space="preserve">Keszthely Város Önkormányzat Alapellátási Intézete </t>
  </si>
  <si>
    <t>Teréz Anya Szociális Integrált Intézmény</t>
  </si>
  <si>
    <t xml:space="preserve">Belvárosi Kereskedők Egyesülete Keszthely Történeti Belváros Kulturális Életéért </t>
  </si>
  <si>
    <t>Nagycsaládosok Keszthelyi Egyesülete - EEB</t>
  </si>
  <si>
    <t>Értelmi Fogyatékos Gyermekekért Alapítvány - EEB</t>
  </si>
  <si>
    <t>Helikon Liget Egyesület - EEB</t>
  </si>
  <si>
    <t>Vakok és Gyengénlátók Zala Megyei Egyesülete - EEB</t>
  </si>
  <si>
    <t xml:space="preserve">Egyházak közösségi és hitéleti tev.tám. (081040) </t>
  </si>
  <si>
    <t>150/2017. (V.30.)</t>
  </si>
  <si>
    <t>151/2017. (V.30.)</t>
  </si>
  <si>
    <t>152/2017. (V.30.)</t>
  </si>
  <si>
    <t>153/2017. (V.30.)</t>
  </si>
  <si>
    <t>154/2017. (V.30.)</t>
  </si>
  <si>
    <t>TOP-2.1.1-15-ZA-2016-00001. "Barnamezős területek rehabilitációja a Reischl féle sörház felújítása"</t>
  </si>
  <si>
    <t>157/2017. (VI.20.)</t>
  </si>
  <si>
    <t xml:space="preserve">247/2017. (X.5.) </t>
  </si>
  <si>
    <t>248/2017. (X.5.)</t>
  </si>
  <si>
    <t>Szociális ösztöndíjak (094260)</t>
  </si>
  <si>
    <t>Felhal-mozási</t>
  </si>
  <si>
    <t>Egyéb felhalm. Kiadások</t>
  </si>
  <si>
    <t>Város-és községgazd. szolg. 066020</t>
  </si>
  <si>
    <t>Munka-adókat terhelő jár. és szhj. adó</t>
  </si>
  <si>
    <t>Áht-n belüli megelőlegezések v.fiz.</t>
  </si>
  <si>
    <t xml:space="preserve">Felhalmo-zási tartalék </t>
  </si>
  <si>
    <t>Ellátot-tak pénzbeli juttatása</t>
  </si>
  <si>
    <t>Civil szerveztek műk. 084031</t>
  </si>
  <si>
    <t>Ár- és belvízvéd. összefüggő tev. (047410)</t>
  </si>
  <si>
    <t>01 számlacsoportban nyilvántartott befektetett eszközök (1+…+4)</t>
  </si>
  <si>
    <t> 02 számlacsoportban nyilvántartott készletek (6+…+09)</t>
  </si>
  <si>
    <t xml:space="preserve"> Közgyűjtemény</t>
  </si>
  <si>
    <t> 03 számlacsoportban nyilvántartott készletek (11+…+13)</t>
  </si>
  <si>
    <t>J) PASSZÍV IDŐBELI ELHATÁROLÁSOK</t>
  </si>
  <si>
    <t>Összesen 5+10+14+19:</t>
  </si>
  <si>
    <t>ALI - a háziorvosok, házi gyermekorvosok és fogorvosok részére</t>
  </si>
  <si>
    <t>Esélyegyenlőség 107080</t>
  </si>
  <si>
    <t>Kábítószer meglőzés progr. Tev.074052</t>
  </si>
  <si>
    <t>Informatikai fejlesztés 013370</t>
  </si>
  <si>
    <t>A Reischl féle sörház felújítása (barnamezős beruházás) TOP-2.1.1-15-ZA1-2016-00001</t>
  </si>
  <si>
    <t>8-92</t>
  </si>
  <si>
    <t>Az önk. vagyonnal való gazdálkodás (013350)</t>
  </si>
  <si>
    <t>Faházak (6 db)</t>
  </si>
  <si>
    <t xml:space="preserve">Kossuth u. 5. I.em. 2. lakás </t>
  </si>
  <si>
    <t>Bakacs u. 10. I/3. lakás felújítása</t>
  </si>
  <si>
    <t>Kossuth u. 41. I/6. lakás felújítása</t>
  </si>
  <si>
    <t>Kossuth u. 22. I/5. lakás felújítása</t>
  </si>
  <si>
    <t>Kossuth u. 22. I/7. lakás felújítása</t>
  </si>
  <si>
    <t>Kossuth u. 22. I/4. lakás felújítása</t>
  </si>
  <si>
    <t>Tervezés, lebonyolítás, műszaki ellenőrzés közbeszerzés</t>
  </si>
  <si>
    <t>Óvodai vizesblokkok felújítása</t>
  </si>
  <si>
    <t>Színház felújítás</t>
  </si>
  <si>
    <t xml:space="preserve">Fő téri szökőkút (áthúzódó) </t>
  </si>
  <si>
    <t xml:space="preserve">Várkerti tó padozat felújítás </t>
  </si>
  <si>
    <t xml:space="preserve">GESZ Központ - bádogozás (áthúzódó) </t>
  </si>
  <si>
    <t>Nyugat-Balatoni Turisztikai Iroda NKft. Nyári Játékok</t>
  </si>
  <si>
    <t>Keszthelyi Vizimentő Közhasznú Egyesület</t>
  </si>
  <si>
    <t>Újkori Középiskolás Helikoni Ünnepségek Alapítvány</t>
  </si>
  <si>
    <t>Kis-Szent Teréz Plébánia - fűtési rendszer korszerűsítés</t>
  </si>
  <si>
    <t>Egyéb felhalmozási célú kiadások ÁHT-n belülre</t>
  </si>
  <si>
    <t>Támogatási célú finanszírozási műveletek ( 018030 )</t>
  </si>
  <si>
    <t>Keszthelyi Kórház</t>
  </si>
  <si>
    <t>Keszthelyi HUSZ Hulladékszállító Egyszemélyes Nonprofit Kft. - 296/2017. (XI. 30.)  2018. 01. 02-2018. 12. 31-ig (Folyószámlahitel 22.000 eFt, Forgóeszközfinanszírozási kölcsön 2.000 eFt.)</t>
  </si>
  <si>
    <t>ÉNYKK Északnyugat-magyarországi Közlekedési Központ Zrt. (2022. 12.31.-ig)</t>
  </si>
  <si>
    <t>SISTRADE KFT - közvilágítási aktív elemek karbantartása 2015-2020.04.</t>
  </si>
  <si>
    <t>Előző évi elszámolásból származó  bevételek</t>
  </si>
  <si>
    <t>Felhalm. Célú támog. ÁHT-n kívülről</t>
  </si>
  <si>
    <t>Működési célú támogatások ÁHT-n kívülről</t>
  </si>
  <si>
    <t>Működési célú támogatások ÁHT-n kivülről</t>
  </si>
  <si>
    <t>EFOP-3.3.4-17-2017-00033 "Népmese Pont"</t>
  </si>
  <si>
    <t xml:space="preserve">Szociális ágazati pótlék </t>
  </si>
  <si>
    <t>Központi költségvetési befizetés (018020)</t>
  </si>
  <si>
    <t>Keszthelyi Kilométerek Egyesület</t>
  </si>
  <si>
    <t>Keszthelyi Haladás SC - sporttámogatás</t>
  </si>
  <si>
    <t>Keszthelyi Yacht Klub - sporttámogatás</t>
  </si>
  <si>
    <t>Keszthelyi Tollaslabda Egyesület - sporttámogatás</t>
  </si>
  <si>
    <t>Mazsola SE - sporttámogatás</t>
  </si>
  <si>
    <t>Keszthelyért Polgárőr Egyesület</t>
  </si>
  <si>
    <t>Centrál Színház Nonprofit Kft.  Nyári Játékok</t>
  </si>
  <si>
    <t>Rákóczi Szövetség - EEB</t>
  </si>
  <si>
    <t>Keszthelyi Mentők Alapítvány - EEB</t>
  </si>
  <si>
    <t>Helikon Kórus és Baráti Köre Egyesület - EEB</t>
  </si>
  <si>
    <t>Keszthelyi Városvédő Egyesület - EEB</t>
  </si>
  <si>
    <t>Keszthelyi Környezetvédő Egyesület - EEB</t>
  </si>
  <si>
    <t>Országos Mentőszolgálat Alapítvány - EEB</t>
  </si>
  <si>
    <t>Magyar Film és Médiatörténeti Egyesület - EEB</t>
  </si>
  <si>
    <t>Látásfogyatékosok Keszthelyi Kistérségi Egyesülete - EEB</t>
  </si>
  <si>
    <t>Kossuth L. u. 41. tetőfelújítása</t>
  </si>
  <si>
    <t>KÖFOP-1.2.1-VEKOP-16 "Csatlakozás az ASP rendszerhez"</t>
  </si>
  <si>
    <t>25/2017. (II.23)</t>
  </si>
  <si>
    <t xml:space="preserve">TOP-3.1.1-15-ZA1-2016-00005. "Zala Kétkeréken-Kerékpárút fejlesztés Keszthely, Hévíz és Hahót településeken" </t>
  </si>
  <si>
    <t xml:space="preserve">TOP-1.1.3-15-ZA1-2016-00003. "Helyi gazdaságfejlesztés megvalósítása a keszthelyi Reischl sörház barokk szárnyában" </t>
  </si>
  <si>
    <t xml:space="preserve">TOP-1.1.1-15-ZA1-2016-00007. "A Keszthelyi Ipari Park belső infrastruktúrájának fejlesztése a vállalkozások versenyképességének javítása érdekében" </t>
  </si>
  <si>
    <t xml:space="preserve">TOP-1.2.1-15-ZA1-2016-00011. "Keszthelyi Városi strand társadalmi és környezeti szempontból fenntartható családbarát attrakciófejlesztése"  </t>
  </si>
  <si>
    <t>156/2017.(VI.20)</t>
  </si>
  <si>
    <t>TOP-2.1.3-15-ZA1-2016-00014. „A belterületi csapadékvíz elvezetési rendszer fejlesztése Keszthely-Kertvárosban"</t>
  </si>
  <si>
    <t>TOP-2.1.2-15-ZA1-2016-00003. „Zöld Város kialakítása"</t>
  </si>
  <si>
    <t>TOP-1.4.1-15-ZA1-2016-00024 "Kísérleti utcai óvoda épületének átalakítása és bővítése"</t>
  </si>
  <si>
    <t>246/2017. (X.5.)</t>
  </si>
  <si>
    <t>350/2017. (XII.14)</t>
  </si>
  <si>
    <t>TOP-3.1.1-15-ZA1-2016-00006."Ingyenes B+R parkoló kialakítása a keszthelyi városközpont forg.csillapítása érdekében"</t>
  </si>
  <si>
    <t xml:space="preserve">Műk. célú támogatások ÁHT-n belülről  </t>
  </si>
  <si>
    <t>Felh. célú pénz-eszköz-átvétel</t>
  </si>
  <si>
    <t>Egyéb szociális pénzbeli és term. ellátások, támogatások 107060</t>
  </si>
  <si>
    <t>ÁHT-n belüli megelőlegezések vissza-fizetése</t>
  </si>
  <si>
    <t>15-50</t>
  </si>
  <si>
    <t>Közter.rendjének fennt. 031030</t>
  </si>
  <si>
    <t>Parkoló üzemeltetés 045170</t>
  </si>
  <si>
    <t>Fiatalok társ.integr.fejl.mód. 084070</t>
  </si>
  <si>
    <t>Süttői mészkő emlékkő</t>
  </si>
  <si>
    <t>Úrnakert tervezés</t>
  </si>
  <si>
    <t>Új köztemető A/7. parcella úthálózat kialakítás</t>
  </si>
  <si>
    <t xml:space="preserve">Vásártér 10. épületrész </t>
  </si>
  <si>
    <t>Ingatlan vásárlás 020/47-49 hrsz "Leromlott városi ter." pályázathoz</t>
  </si>
  <si>
    <t>Keszthelyi Városfejlesztő Nonprofit Kft. - pótbefizetés</t>
  </si>
  <si>
    <t>Közterület rendjének fenntartása ( 031030 )</t>
  </si>
  <si>
    <t>Városi térfigyelő kamerarendszer további fejlesztése</t>
  </si>
  <si>
    <t>Bűnmegelőzés (031060)</t>
  </si>
  <si>
    <t>Ipartestületi parkoló aszfaltozása</t>
  </si>
  <si>
    <t>Erkel Ferenc u. (Kórház felöli oldalon parkoló kialakítás árok lefedéssel)</t>
  </si>
  <si>
    <t xml:space="preserve">Ingyenes B+R parkoló kialakítása a keszthelyi városközpont forgalomcsill. érdekében TOP-3.1.1-15-ZA1-2016-00006 </t>
  </si>
  <si>
    <t xml:space="preserve">Lovassy u. - Kazinczy u. járda </t>
  </si>
  <si>
    <t>Vásár tér 10. parkoló építés</t>
  </si>
  <si>
    <t xml:space="preserve">Batsányi utca vízelvezetése (áthúzódó) </t>
  </si>
  <si>
    <t xml:space="preserve">Csapadékvíz-elvezetési koncepció készítése Keszthely város és vízgyűjtő területe vonatkozásában </t>
  </si>
  <si>
    <t>A belterületi csapadékvíz elvezetési rendszer fejlesztése Keszthely-Kertvárosban (Mély u. csapadékcsatorna) - TOP-2.1.3-15-ZA1-2016-00014. pályázat</t>
  </si>
  <si>
    <t xml:space="preserve">Helyi gazdaságfejlesztés megvalósítása a keszthelyi Reischl sörház barokk szárnyában TOP-1.1.3-15-ZA1-2016-00003 </t>
  </si>
  <si>
    <t>Helyi identitás és kohézió erősítése Keszthelyen TOP-5.3.1-16-ZA1-2017-00010</t>
  </si>
  <si>
    <t>Keszthely Zöld Város TOP-2.1.2-15-ZA1-2016-00003</t>
  </si>
  <si>
    <t xml:space="preserve">MLSZ pályaépíti program -Fodor u. 43. </t>
  </si>
  <si>
    <t>Keszthely Hazavár - ifjúságot segítő támogatási program (Esély Otthon) EFOP-1.2.1-16 -2017-00023</t>
  </si>
  <si>
    <t>Pavilonok terveztetése</t>
  </si>
  <si>
    <t xml:space="preserve">Közvilágítás tervezése egyedi bővítések (Fodor utcai garázsok, Napsugár u., stb.) </t>
  </si>
  <si>
    <t xml:space="preserve">Fénymásoló </t>
  </si>
  <si>
    <t>Mobiltelefon - 3 db</t>
  </si>
  <si>
    <t xml:space="preserve">Laptop </t>
  </si>
  <si>
    <t xml:space="preserve">Irodabútorok, függönyök </t>
  </si>
  <si>
    <t>Asztali számítógépek, programok</t>
  </si>
  <si>
    <t>Konyhabútor</t>
  </si>
  <si>
    <t xml:space="preserve">Fényvezérlő </t>
  </si>
  <si>
    <t xml:space="preserve">WIFI hálózat (emeleti szekciótermek) </t>
  </si>
  <si>
    <t xml:space="preserve">Hangtechnika (Goldmark nagyterem) </t>
  </si>
  <si>
    <t>Digitális erősítő</t>
  </si>
  <si>
    <t xml:space="preserve">Rádiós mikrofon szett fejmikrofonnal </t>
  </si>
  <si>
    <t>Rádiós mikrofon szett mikroporttal</t>
  </si>
  <si>
    <t xml:space="preserve">Összecsukható székek (30 db) </t>
  </si>
  <si>
    <t xml:space="preserve">Biztonsági kordok </t>
  </si>
  <si>
    <t xml:space="preserve">Kültéri kábelcsatorna </t>
  </si>
  <si>
    <t xml:space="preserve">Összecsukható partysátor (2 db) </t>
  </si>
  <si>
    <t>Projektor</t>
  </si>
  <si>
    <t>Bútorszéf</t>
  </si>
  <si>
    <t>Fénymásoló</t>
  </si>
  <si>
    <t>EFOP-"Nő-Köz-Pont"</t>
  </si>
  <si>
    <t>EFOP-3.3.4-17 "Népmese pont"</t>
  </si>
  <si>
    <t>EFOP-1.5.2-16-2017-00044 "Humánszolgálatások fejl." pály.</t>
  </si>
  <si>
    <t>Méhnyakrák szűrés feltételeinek megteremtése</t>
  </si>
  <si>
    <t>Amalgám szeparátor</t>
  </si>
  <si>
    <t>Ügyeleti defibrillátor tartozékai</t>
  </si>
  <si>
    <t>Hallásvizsgáló berendezése</t>
  </si>
  <si>
    <t>Könyv, kisértékű tárgyi eszköz</t>
  </si>
  <si>
    <t>Érdekeltségnövelő támogatás</t>
  </si>
  <si>
    <t>Weboldal teljes körü kivitelezése</t>
  </si>
  <si>
    <t>"Rejtélyes gyűjtemény" kiállítás eszközbeszerzés</t>
  </si>
  <si>
    <t>EFOP-4.1.9-16-2017-00052 pályázat "Balaton Kincsestár"</t>
  </si>
  <si>
    <t>NKA pályázat - pincezárak</t>
  </si>
  <si>
    <t>Járásszékhely múzeumok támogatása - Térképszekrény, polcrendszer, műszerek</t>
  </si>
  <si>
    <t>EFOP-3.3.2-16 pályázat "Sokszínű Múzeum"</t>
  </si>
  <si>
    <t>Számítógép, szoftverek beszerzése</t>
  </si>
  <si>
    <t>Bölcsőde árnyékolás</t>
  </si>
  <si>
    <t>Gépkocsi szociális étkeztetéshez</t>
  </si>
  <si>
    <t xml:space="preserve">EFOP-1.5.2 Házmester programhoz eszközvásárlás </t>
  </si>
  <si>
    <t>Irattári berendezések</t>
  </si>
  <si>
    <t>Konyhatechnikai gépek és eszközök</t>
  </si>
  <si>
    <t>Informatikai hálózat fejlesztés (szerver vásárlás)</t>
  </si>
  <si>
    <t xml:space="preserve">Várkert vízelvezetés kiépítése </t>
  </si>
  <si>
    <t xml:space="preserve">Óvodai játszótéri eszközök </t>
  </si>
  <si>
    <t>MTZ traktor vásárlása</t>
  </si>
  <si>
    <t>HEMO radiátorcsere (4 db)</t>
  </si>
  <si>
    <t>Balaton parti rendezvények vízkiépítése</t>
  </si>
  <si>
    <t>Utánfutó vásárlás</t>
  </si>
  <si>
    <t>Csány-Szendrey ÁMK villámvédelem</t>
  </si>
  <si>
    <t>Városi szökőkutak és vízijátszótér szivattyúk berszerzése (5 db)</t>
  </si>
  <si>
    <t>Gyermekkönyvtár kazán vásárlás</t>
  </si>
  <si>
    <t>Zöldmező Utcai EGMY előtti parkoló építése</t>
  </si>
  <si>
    <t>Fűkasza (2db)</t>
  </si>
  <si>
    <t>Kazán - Óvoda</t>
  </si>
  <si>
    <t>John Deere karos fűnyíró traktor</t>
  </si>
  <si>
    <t>Nagyteljesítményű fűnyíró kasza ( 10 db )</t>
  </si>
  <si>
    <t>Kézi lombfútó ( 3 db )</t>
  </si>
  <si>
    <t>Egykezes, illetve teleszkópos motorfűrész ( 3 db )</t>
  </si>
  <si>
    <t>Öltözőszekrények - konyha</t>
  </si>
  <si>
    <t>Új köztemető - ravatalozó épület bontása, új ravatalozóépület tervezése</t>
  </si>
  <si>
    <t>Veszélyes fák kivágása, pótlása</t>
  </si>
  <si>
    <t>Kossuth u. 2.- Kisfaludy utca homlokzat felújítás</t>
  </si>
  <si>
    <t>Kossuth u. 3-5. ingatlanok udvarának rendezése</t>
  </si>
  <si>
    <t xml:space="preserve">Kossuth u. 3. tetőszerkezet és homlokzat felújításának tervezése </t>
  </si>
  <si>
    <t>Bakacs u. 10. tetőszerkezet és függőfolyosó</t>
  </si>
  <si>
    <t>Vásár tér 10/A. II/8. felújítás</t>
  </si>
  <si>
    <t>Sármellék, Dózsa Gy.u. 183. felújítása</t>
  </si>
  <si>
    <t xml:space="preserve">Iskola u. parkoló bővítéséhez garázsok és melléképületek bontásának tervezése </t>
  </si>
  <si>
    <t>Keszthelyi Tanuszoda energetikai korszerűsítése - TOP-3.2.1-16-ZA1-2018-00022. pályázat</t>
  </si>
  <si>
    <t>Szalasztó utca járda felújítás, csapadékvíz elvezetés terve</t>
  </si>
  <si>
    <t>Csapás u. kerékpárút kiegészítő munkái (sárga villogó)</t>
  </si>
  <si>
    <t>Balaton u. burkolat csere egyoldali járda felújítással</t>
  </si>
  <si>
    <t>Balogh F.u. 3-5-7., Vaszary K.u. 24. parkoló építés</t>
  </si>
  <si>
    <t>Deák F.u. 57/A-B-C garázsok előtti területek aszfaltozása</t>
  </si>
  <si>
    <t>Gyöngyvirág u. szakaszos felújítása (300 fm)</t>
  </si>
  <si>
    <t>Galamb u. burkolat felújítása</t>
  </si>
  <si>
    <t>Tapolcai úton a Rákóczi téri csomóponttól autóbuszmegállóhely végéig útszakasz felújítás</t>
  </si>
  <si>
    <t>MKSZ pályázat -Fodor 43. tornaterem felújítása (2017)</t>
  </si>
  <si>
    <t>Leromlott városi területek rehabilitációja Keszthelyen  -  TOP-4.3.1-15-ZA1-2016-0004</t>
  </si>
  <si>
    <t xml:space="preserve">Idősek otthona csapadékvíz elvezetés </t>
  </si>
  <si>
    <t>Mosógép felújítás</t>
  </si>
  <si>
    <t>Lift felújítása</t>
  </si>
  <si>
    <t xml:space="preserve">Bölcsőde terasz </t>
  </si>
  <si>
    <t>Gagarin utcai konyha felújítása</t>
  </si>
  <si>
    <t>Konyhatechnikai eszközök</t>
  </si>
  <si>
    <t>Óvodai csoportszoba felújítása - Sopron Óvoda</t>
  </si>
  <si>
    <t>Tetőszigetelés -Vörösmarty utcai óvoda</t>
  </si>
  <si>
    <t>Ingatlan felújítás - GESZ központ</t>
  </si>
  <si>
    <t>Minimálbér és garantált bérminimum kiegészítése</t>
  </si>
  <si>
    <t>Nagykanizsai Tankerületi Központ - EEB</t>
  </si>
  <si>
    <t>Keszthelyi Kórház - EEB</t>
  </si>
  <si>
    <t>Életfa Általános és Alapfokú Művészeti Iskola - EEB</t>
  </si>
  <si>
    <t>Önkormányzati vagyonnal való gazdálkodás ( 013350 )</t>
  </si>
  <si>
    <t xml:space="preserve">VÜZ Kft - Csik F. Tanuszoda </t>
  </si>
  <si>
    <t>Vüz Kft - KETÉH Kft értékmeghatározás</t>
  </si>
  <si>
    <t>ÉNYKK Északnyugat Magyarországi Közlekedési Központ Zrt. - veszteség kiegyenlítés 2019. I.félév</t>
  </si>
  <si>
    <t>ÉNYKK Északnyugat Magyarországi Közlekedési Központ Zrt. - veszteség kiegyenlítés 2018. év</t>
  </si>
  <si>
    <t>Volánbusz Zrt  - helyi közösségi közlekedés</t>
  </si>
  <si>
    <t>Parkolók üzemeltetése ( 045170 )</t>
  </si>
  <si>
    <t>VÜZ Nonprofit Kft - Sörház u. parkoló (régi Szabadtéri Színház vetítő felület bontás)</t>
  </si>
  <si>
    <t>DRV Zrt - Lakossági víz- és csatornaszolgáltatás</t>
  </si>
  <si>
    <t>Keszthelyi Kiscápák SE - 354/2018. (XII.13.) kitűntetés</t>
  </si>
  <si>
    <t>Keszthelyi Kiscápák SE - 29/2018. VSB határozat , EEB 100, sporttámogatás 350</t>
  </si>
  <si>
    <t xml:space="preserve">VÜZ Kft - EEB </t>
  </si>
  <si>
    <t>Georgikon Kézilabda DSE - sporttámogatás</t>
  </si>
  <si>
    <t>BEFAG Erdész Lövész Klub - sporttámogatás</t>
  </si>
  <si>
    <t>Keszthely Városi DSE - sporttámogatás, EEB 1.015</t>
  </si>
  <si>
    <t>Spartacus Sportkör Keszthely - sporttám.450, EEB 150</t>
  </si>
  <si>
    <t>Futball Club Keszthely - sporttámogatás</t>
  </si>
  <si>
    <t>Pelso Sportegyesület - sporttámogatás</t>
  </si>
  <si>
    <t>Vajda János Gimnázium - sporttámogatás</t>
  </si>
  <si>
    <t>Balaton Vívóklub - sporttámogatás, EEB 1.652</t>
  </si>
  <si>
    <t>Balaton Triatlon SE - sporttámogatás</t>
  </si>
  <si>
    <t>Shotokan SE - sporttámogatás, EEB 200</t>
  </si>
  <si>
    <t>Helikon Tenisz Klub - sporttámogatás</t>
  </si>
  <si>
    <t>SUN Tenisz Klub  - sporttámogatás</t>
  </si>
  <si>
    <t>KESOTE - sporttámogatás, EEB  150</t>
  </si>
  <si>
    <t>Keszthelyi Kyokushin Karate Klub - sporttámogatás</t>
  </si>
  <si>
    <t>Spartacus Vitorlás Egylet - EEB sportolói kitűntetés</t>
  </si>
  <si>
    <t>IloveBalaton.hu Kft - EEB</t>
  </si>
  <si>
    <t>Szent Erzsébet Alapítvány</t>
  </si>
  <si>
    <t>Bethlen Gábor Nyugdíjas Klub - EEB 75</t>
  </si>
  <si>
    <t>Balatoni Borbarát Hölgyek Egyesülete - Keszthelyi karnevál 650+200) VSB 25, EEB 25</t>
  </si>
  <si>
    <t xml:space="preserve">Keszthelyi Turisztikai Egyesület - Verkli fesztivál </t>
  </si>
  <si>
    <t>Nemzeti Táncszínház Nonprofit Kft</t>
  </si>
  <si>
    <t>Zala Megyei Polgárvédelmi Szövetség - ifjúsági verseny</t>
  </si>
  <si>
    <t xml:space="preserve">Salve Regina Kulturális Egyesület - Dalünnep </t>
  </si>
  <si>
    <t xml:space="preserve">Keszthelyi Szív és Érbetegek Egyesülete </t>
  </si>
  <si>
    <t>Pannon Írok Társasága - EEB 80</t>
  </si>
  <si>
    <t>Szülőföld, Kulturális Sport, Pénzügi, Fogyasztóvéd.és Örökségvéd. Egyesület - VSB 500, EEB 800</t>
  </si>
  <si>
    <t>Pelso Társaság - VSB 250, EEB 250</t>
  </si>
  <si>
    <t>Koraszülött-mentő és Gyermekintenzív Alapítvány -VSB</t>
  </si>
  <si>
    <t>ZM Vállalkozásfejlesztési Alapítvány - VSB</t>
  </si>
  <si>
    <t>Szeghalmy Bálint Református Egyházi Alapítvány - EEB</t>
  </si>
  <si>
    <t>Kolping Támogató Szolgálat - EEB</t>
  </si>
  <si>
    <t>Georgikon Hallgatói Egyesület - EEB</t>
  </si>
  <si>
    <t>Magyar Politikai Foglyok Szövetsége - EEB</t>
  </si>
  <si>
    <t>Keszthelyi Néptánc Hagyományokért Alapítvány - EEB 150, kitűntetés 500</t>
  </si>
  <si>
    <t>56-os Szövetség - EEB</t>
  </si>
  <si>
    <t>Pannon Írok Egyesülete - EEB</t>
  </si>
  <si>
    <t>Ranolder J.Róm.Katolikus Ált. Iskola Alapítvány - EEB</t>
  </si>
  <si>
    <t>Örökség Alapítvány - EEB</t>
  </si>
  <si>
    <t>Nemzeti Ifjúsági Tanács Szövetség - EEB</t>
  </si>
  <si>
    <t>Medirapid Kft - EEB</t>
  </si>
  <si>
    <t>Börzödújfaluért Egyesület - EEB</t>
  </si>
  <si>
    <t>Ranolder János Római Katolikus Általános Iskola - EEB</t>
  </si>
  <si>
    <t>Magyarok Nagyasszonya Plébánia - EEB</t>
  </si>
  <si>
    <t>Premontrei Szakgimnázium, Szakközépiskola és Kollégium - EEB</t>
  </si>
  <si>
    <t>Kis Szent Teréz Plébánia - EEB</t>
  </si>
  <si>
    <t>VÜZ Nonprifit Kft - Takarítógép beszerzés Tanuszodába</t>
  </si>
  <si>
    <t>VÜZ Nonprifit Kft - Gyalogos sétány kiépítése Arany J.u. bejáratánál</t>
  </si>
  <si>
    <t xml:space="preserve">VÜZ Nonprofit Kft. - Libás strand parkoló kavicsozás </t>
  </si>
  <si>
    <t xml:space="preserve">VÜZ Nonprofit Kft. - Városi Strand Szigetfürdő tornyok festése, vizimentő híd felújítása </t>
  </si>
  <si>
    <t xml:space="preserve">VÜZ Nonprofit Kft.- Helikon Strand kabinbontás, parkoló bővítés </t>
  </si>
  <si>
    <t xml:space="preserve">VÜZ Nonprofit Kft. - TOP-7.1.1-16 Játszótér pályázat közbeszerzés költségei </t>
  </si>
  <si>
    <t>Keszthelyi Evangélikus Egyházközség - templom felújítás</t>
  </si>
  <si>
    <t>2019. év</t>
  </si>
  <si>
    <t xml:space="preserve">TOP-5.2.1-15-ZA1-2016-00003. "A társadalmi hátrányok kompenzálását szolgáló komplex programok megvalósítása Keszthelyen" </t>
  </si>
  <si>
    <t>EFOP-1.2.11-16-2017-0003 "Keszthely Hazavár ifjúságot segítő támgoatási program" (Esély Otthon)</t>
  </si>
  <si>
    <t>TOP-2.1.3-15. „A belterületi csapadékvíz elvezetési rendszer fejlesztése Keszthely-Kertvárosban II.ütem"</t>
  </si>
  <si>
    <t>EFOP-1.5.2-16-2017-00044. "Humán közszolgáltatások fejlesztése térségi szemléletben Keszthely, Bókaháza, Egeraracsa, Egervár, Orbányosfa településeken"</t>
  </si>
  <si>
    <t>TOP-5.3.1-16-ZA1-2017-00010 "Helyi identitás és kohézió erősítése Keszthelyen"</t>
  </si>
  <si>
    <t>TOP-3.2.1-16-ZA1-2018-00019 "Festetics György Zeneiskola és egyéb Önkormányzati intézmények energetikai korszerűsítése"</t>
  </si>
  <si>
    <t>TOP-3.2.1-16-ZA1-2018-00022 "Keszthelyi Tanuszoda energetikai korszerűsítése"</t>
  </si>
  <si>
    <t>GINOP-7.1.9-17-2018-00015. "A Festetics örökség bemutatását és hálózatba kapcsolását célzó termék- és infrastruktúra fejlesztés" I. ütem</t>
  </si>
  <si>
    <t>EFOP-4.1.9-16-2017-00052. "Balatoni Kincsestár"</t>
  </si>
  <si>
    <t>EFOP-4.1.8-2017-00090 "Közösségünk közösségi tere "pályázat - F.Gy. Városi Könyvtár</t>
  </si>
  <si>
    <t>EFOP-3.3.4-17-2017-00033. "Az Óperenciás tengeren innen - Népmesepont kialakítása Keszthelyen" - Goldmark KMK</t>
  </si>
  <si>
    <t>EFOP-1.5.2-16-2017-00044 "Humánszolgálatások  fejlesztése térségi szemléletben Keszthely, Bókaháza, Egeraracsa, Egervár, Orbányosfa településeken" - Goldmark Károly Művelődési Központ</t>
  </si>
  <si>
    <t>EFOP-1.5.2-16-2017-00044 "Humánszolgálatások  fejlesztése térségi szemléletben Keszthely, Bókaháza, Egeraracsa, Egervár, Orbányosfa településeken" - Egyesített Szociális Intézmény</t>
  </si>
  <si>
    <t>EFOP-1.2.9-17-2017-00073. "Keszthelyi Nő-Köz-Pont" - Goldmark Károly Művelődési Központ</t>
  </si>
  <si>
    <t>EFOP-1.2.9-17-2017-00073. "Keszthelyi Nő-Köz-Pont" - Keszthelyi Családsegítő és Gyermekjóléti Központ</t>
  </si>
  <si>
    <t>243/2019. (IX.26)</t>
  </si>
  <si>
    <t>356/2016.(XII.15)</t>
  </si>
  <si>
    <t>334/2018(XII.13)</t>
  </si>
  <si>
    <t>206/2019. (VIII.29)</t>
  </si>
  <si>
    <t>207/2019. (VIII.29)</t>
  </si>
  <si>
    <t>209/2019. (VIII.29)</t>
  </si>
  <si>
    <t>170/2018.</t>
  </si>
  <si>
    <t>70/2018. (III.29)</t>
  </si>
  <si>
    <t>69/2018.(III.29)</t>
  </si>
  <si>
    <t>Kisértékű informatikai eszközök</t>
  </si>
  <si>
    <t>Ügyeleti telefonos rögzítő program</t>
  </si>
  <si>
    <t>Kamera rendszer kiépítés - Idősek Otthonába</t>
  </si>
  <si>
    <t>Étkezési program</t>
  </si>
  <si>
    <t>Vízlágyító berendezések (óvodák 3 db)</t>
  </si>
  <si>
    <t>Balaton parti futballpálya kazán és víztartás vás.</t>
  </si>
  <si>
    <t>Gyermekkönyvtári játszószoba kialakítása</t>
  </si>
  <si>
    <t>Kossuth u. 5. lépcsőház felújítás</t>
  </si>
  <si>
    <t>Kossuth u. 5. udvari melléképület bontása</t>
  </si>
  <si>
    <t>Széchenyi u. 6. épület bontásának tervezése</t>
  </si>
  <si>
    <t>Széchenyi u. 6. épület bontása</t>
  </si>
  <si>
    <t>Iskola u. parkoló bővítéséhez garázsok, melléképületek bontása</t>
  </si>
  <si>
    <t xml:space="preserve">Keszthelyi Életfa Óvoda </t>
  </si>
  <si>
    <t>Mobil színpad felújítása</t>
  </si>
  <si>
    <t>Kazánház felújítása - ALI</t>
  </si>
  <si>
    <t>Arany János Tehetséggondozó Program</t>
  </si>
  <si>
    <t>2019. évi terv</t>
  </si>
  <si>
    <t>2019. évi teljesítés</t>
  </si>
  <si>
    <t>2020.</t>
  </si>
  <si>
    <t>2021-2026.</t>
  </si>
  <si>
    <t>Pannon EGTC tagdíj  222/2010. (VII.29.)</t>
  </si>
  <si>
    <t>Keszthely Város Önkormányzat Egyesített Szociális Intézménye</t>
  </si>
  <si>
    <t xml:space="preserve">Tomaji sor 43-47. hiányzó közvilágítás kiépítése </t>
  </si>
  <si>
    <t>Kölcsön vissza-térülés</t>
  </si>
  <si>
    <t>Tűz és kat.véd.tev. 032020</t>
  </si>
  <si>
    <t>Átvett pénz-eszközök</t>
  </si>
  <si>
    <t>5. - egyéb műk. célú kiadásokra</t>
  </si>
  <si>
    <t xml:space="preserve">Keszthelyi Városi Strand társadalmi és környezeti szempontból fenntartható családbarát attrakció-fejlesztése TOP-1.2.1-15-ZA1-2016-000011 </t>
  </si>
  <si>
    <t>Rákóczi utca - Kazinczy utca csapadékvízelvezetésé-nek átalakítása, kitermelt anyagok elhelyezése</t>
  </si>
  <si>
    <t>Szent Miklós u. - Béri Balogh Ádám u. közötti garázssor aszfaltozása</t>
  </si>
  <si>
    <t>Ventillátor</t>
  </si>
  <si>
    <t>Kisfaludy Tematikus élménypark fejlesztési konstrukció -"D" komponenes Új élményparkok létesítése</t>
  </si>
  <si>
    <t>Támogatási célú fin.műv. 018030</t>
  </si>
  <si>
    <t xml:space="preserve">5.266 db A239689-244954 sorsz. 20 eFt névértékű </t>
  </si>
  <si>
    <t>KEHOP-1.2.1-18-2018-00206 "Keszthelyi klímastratégia kidolgozása és klímatudatosságot erősítő, szemléletformáló programok megvalósítása"</t>
  </si>
  <si>
    <t>188/2018. (VI.28)</t>
  </si>
  <si>
    <t xml:space="preserve">Vagyonkimutatás az érték nélkül kimutatott eszközökről  (2019) </t>
  </si>
  <si>
    <t>Keszthely Város Önkormányzata  Alapellátási Intézet</t>
  </si>
  <si>
    <t>Festetics György Zeneiskola és egyéb önkormányzati intézmények energ. korszer. - TOP-3.2.1-15-ZA1-2018-00019</t>
  </si>
  <si>
    <t>Napelemes kandelláber telepítése a 4501/100 hrsz-on</t>
  </si>
  <si>
    <t>A keszthelyi Ipari Park belső infrastruktúrájának fejlesztése a vállalkozások versenyképességének javítása érdekében - TOP-1.1.1-15-ZA1-2016-00007</t>
  </si>
  <si>
    <t>A Festetics örökség bemutatását és hálózatba kapcsolatát célzó termék- és infrastruktúra fejlesztés - GINOP-7.1.9-17-2018-00005</t>
  </si>
  <si>
    <t>EFOP-4.1.8-2017-00090 "Közösségünk közösségi tere"</t>
  </si>
  <si>
    <t>Eszközök beszerzése - EFOP-1.2.9-17-2017-00073 "Nő-Köz-Pont"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</si>
</sst>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-* #,##0.00\ _F_t_-;\-* #,##0.00\ _F_t_-;_-* \-??\ _F_t_-;_-@_-"/>
    <numFmt numFmtId="167" formatCode="_-* #,##0\ _F_t_-;\-* #,##0\ _F_t_-;_-* \-??\ _F_t_-;_-@_-"/>
    <numFmt numFmtId="168" formatCode="_-* #,##0\ _F_t_-;\-* #,##0\ _F_t_-;_-* &quot;-&quot;??\ _F_t_-;_-@_-"/>
    <numFmt numFmtId="169" formatCode="#,##0_ ;\-#,##0\ "/>
    <numFmt numFmtId="170" formatCode="_-* #,##0.0\ _F_t_-;\-* #,##0.0\ _F_t_-;_-* \-??\ _F_t_-;_-@_-"/>
    <numFmt numFmtId="171" formatCode="[$-40E]yyyy\.\ mmmm\ d\."/>
    <numFmt numFmtId="172" formatCode="0.0"/>
    <numFmt numFmtId="173" formatCode="0.0000%"/>
    <numFmt numFmtId="174" formatCode="0.0%"/>
    <numFmt numFmtId="175" formatCode="_-* #,##0.000\ _F_t_-;\-* #,##0.000\ _F_t_-;_-* &quot;-&quot;??\ _F_t_-;_-@_-"/>
    <numFmt numFmtId="176" formatCode="00"/>
    <numFmt numFmtId="177" formatCode="#,###\ _F_t;\-#,###\ _F_t"/>
    <numFmt numFmtId="178" formatCode="0.000%"/>
    <numFmt numFmtId="179" formatCode="0.000"/>
    <numFmt numFmtId="180" formatCode="0.00000%"/>
    <numFmt numFmtId="181" formatCode="0.0000000"/>
    <numFmt numFmtId="182" formatCode="0.000000"/>
    <numFmt numFmtId="183" formatCode="0.00000"/>
    <numFmt numFmtId="184" formatCode="_-* #,##0.000\ _F_t_-;\-* #,##0.000\ _F_t_-;_-* \-??\ _F_t_-;_-@_-"/>
    <numFmt numFmtId="185" formatCode="0.000000%"/>
    <numFmt numFmtId="186" formatCode="_-* #,##0.0000\ _F_t_-;\-* #,##0.0000\ _F_t_-;_-* \-??\ _F_t_-;_-@_-"/>
    <numFmt numFmtId="187" formatCode="#,###"/>
    <numFmt numFmtId="188" formatCode="#"/>
    <numFmt numFmtId="189" formatCode="#,##0.0"/>
    <numFmt numFmtId="190" formatCode="#,###__;\-#,###__"/>
    <numFmt numFmtId="191" formatCode="#,###__"/>
    <numFmt numFmtId="192" formatCode="0.0000"/>
    <numFmt numFmtId="193" formatCode="#,##0;[Red]#,##0"/>
    <numFmt numFmtId="194" formatCode="0;[Red]0"/>
    <numFmt numFmtId="195" formatCode="_-* #,##0.0\ _F_t_-;\-* #,##0.0\ _F_t_-;_-* &quot;-&quot;??\ _F_t_-;_-@_-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0"/>
      <name val="Book Antiqua"/>
      <family val="1"/>
    </font>
    <font>
      <i/>
      <sz val="10"/>
      <name val="Book Antiqua"/>
      <family val="1"/>
    </font>
    <font>
      <b/>
      <sz val="10"/>
      <color indexed="10"/>
      <name val="Book Antiqua"/>
      <family val="1"/>
    </font>
    <font>
      <b/>
      <sz val="11"/>
      <color indexed="10"/>
      <name val="Book Antiqua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 CE"/>
      <family val="1"/>
    </font>
    <font>
      <b/>
      <sz val="12"/>
      <color indexed="10"/>
      <name val="Times New Roman"/>
      <family val="1"/>
    </font>
    <font>
      <i/>
      <sz val="9"/>
      <name val="Times New Roman"/>
      <family val="1"/>
    </font>
    <font>
      <b/>
      <sz val="12"/>
      <name val="Book Antiqua"/>
      <family val="1"/>
    </font>
    <font>
      <b/>
      <i/>
      <sz val="9"/>
      <name val="Book Antiqua"/>
      <family val="1"/>
    </font>
    <font>
      <sz val="12"/>
      <name val="Book Antiqua"/>
      <family val="1"/>
    </font>
    <font>
      <b/>
      <i/>
      <sz val="8"/>
      <name val="Book Antiqua"/>
      <family val="1"/>
    </font>
    <font>
      <i/>
      <sz val="8"/>
      <name val="Book Antiqua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medium"/>
      <right style="thin">
        <color indexed="8"/>
      </right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medium"/>
      <right/>
      <top/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medium"/>
      <right/>
      <top style="thin">
        <color indexed="8"/>
      </top>
      <bottom>
        <color indexed="63"/>
      </bottom>
    </border>
    <border>
      <left style="medium"/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/>
      <bottom style="medium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/>
      <top style="medium"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medium"/>
      <right/>
      <top style="thin">
        <color indexed="8"/>
      </top>
      <bottom style="thin"/>
    </border>
    <border>
      <left/>
      <right/>
      <top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/>
      <right style="thin">
        <color indexed="8"/>
      </right>
      <top>
        <color indexed="63"/>
      </top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/>
      <right/>
      <top style="thin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/>
      <right/>
      <top style="thin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2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7" borderId="0" applyNumberFormat="0" applyBorder="0" applyAlignment="0" applyProtection="0"/>
    <xf numFmtId="0" fontId="56" fillId="10" borderId="0" applyNumberFormat="0" applyBorder="0" applyAlignment="0" applyProtection="0"/>
    <xf numFmtId="0" fontId="56" fillId="3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3" borderId="0" applyNumberFormat="0" applyBorder="0" applyAlignment="0" applyProtection="0"/>
    <xf numFmtId="0" fontId="58" fillId="14" borderId="1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7" fillId="0" borderId="2" applyNumberFormat="0" applyFill="0" applyAlignment="0" applyProtection="0"/>
    <xf numFmtId="0" fontId="45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59" fillId="15" borderId="5" applyNumberFormat="0" applyAlignment="0" applyProtection="0"/>
    <xf numFmtId="166" fontId="0" fillId="0" borderId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16" borderId="7" applyNumberFormat="0" applyFont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" borderId="8" applyNumberFormat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5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168" fontId="4" fillId="0" borderId="0" xfId="41" applyNumberFormat="1" applyFont="1" applyFill="1" applyBorder="1" applyAlignment="1">
      <alignment/>
    </xf>
    <xf numFmtId="0" fontId="10" fillId="0" borderId="0" xfId="0" applyFont="1" applyFill="1" applyAlignment="1">
      <alignment wrapText="1"/>
    </xf>
    <xf numFmtId="168" fontId="2" fillId="0" borderId="10" xfId="41" applyNumberFormat="1" applyFont="1" applyFill="1" applyBorder="1" applyAlignment="1">
      <alignment/>
    </xf>
    <xf numFmtId="168" fontId="2" fillId="0" borderId="11" xfId="41" applyNumberFormat="1" applyFont="1" applyFill="1" applyBorder="1" applyAlignment="1">
      <alignment/>
    </xf>
    <xf numFmtId="168" fontId="2" fillId="0" borderId="12" xfId="41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168" fontId="12" fillId="0" borderId="0" xfId="41" applyNumberFormat="1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168" fontId="10" fillId="0" borderId="0" xfId="41" applyNumberFormat="1" applyFont="1" applyAlignment="1">
      <alignment/>
    </xf>
    <xf numFmtId="0" fontId="9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41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" fontId="7" fillId="0" borderId="21" xfId="4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27" xfId="0" applyFont="1" applyBorder="1" applyAlignment="1">
      <alignment horizontal="left" wrapText="1"/>
    </xf>
    <xf numFmtId="0" fontId="4" fillId="0" borderId="0" xfId="0" applyFont="1" applyAlignment="1">
      <alignment horizontal="left" indent="3"/>
    </xf>
    <xf numFmtId="0" fontId="5" fillId="0" borderId="3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32" xfId="0" applyFont="1" applyBorder="1" applyAlignment="1">
      <alignment horizontal="center" wrapText="1"/>
    </xf>
    <xf numFmtId="0" fontId="5" fillId="0" borderId="30" xfId="0" applyFont="1" applyBorder="1" applyAlignment="1">
      <alignment wrapText="1"/>
    </xf>
    <xf numFmtId="0" fontId="4" fillId="0" borderId="30" xfId="0" applyFont="1" applyBorder="1" applyAlignment="1">
      <alignment horizontal="left" wrapText="1" indent="1"/>
    </xf>
    <xf numFmtId="0" fontId="5" fillId="0" borderId="0" xfId="0" applyFont="1" applyAlignment="1">
      <alignment horizontal="left" indent="3"/>
    </xf>
    <xf numFmtId="0" fontId="5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left" wrapText="1" indent="1"/>
    </xf>
    <xf numFmtId="0" fontId="5" fillId="0" borderId="35" xfId="0" applyFont="1" applyBorder="1" applyAlignment="1">
      <alignment wrapText="1"/>
    </xf>
    <xf numFmtId="168" fontId="2" fillId="0" borderId="36" xfId="41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2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12" fillId="0" borderId="0" xfId="0" applyFont="1" applyFill="1" applyAlignment="1">
      <alignment/>
    </xf>
    <xf numFmtId="0" fontId="2" fillId="0" borderId="3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10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9" fillId="0" borderId="38" xfId="0" applyFont="1" applyBorder="1" applyAlignment="1">
      <alignment horizontal="left" vertical="center" wrapText="1"/>
    </xf>
    <xf numFmtId="0" fontId="3" fillId="0" borderId="37" xfId="0" applyFont="1" applyBorder="1" applyAlignment="1">
      <alignment wrapText="1"/>
    </xf>
    <xf numFmtId="0" fontId="13" fillId="0" borderId="13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/>
    </xf>
    <xf numFmtId="0" fontId="8" fillId="0" borderId="3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 indent="1"/>
    </xf>
    <xf numFmtId="0" fontId="4" fillId="0" borderId="39" xfId="0" applyFont="1" applyBorder="1" applyAlignment="1">
      <alignment horizontal="center"/>
    </xf>
    <xf numFmtId="0" fontId="5" fillId="0" borderId="18" xfId="0" applyFont="1" applyBorder="1" applyAlignment="1">
      <alignment horizontal="left" indent="4"/>
    </xf>
    <xf numFmtId="0" fontId="5" fillId="0" borderId="33" xfId="0" applyFont="1" applyBorder="1" applyAlignment="1">
      <alignment horizontal="left" wrapText="1"/>
    </xf>
    <xf numFmtId="0" fontId="4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3" fillId="0" borderId="0" xfId="41" applyNumberFormat="1" applyFont="1" applyAlignment="1">
      <alignment/>
    </xf>
    <xf numFmtId="0" fontId="5" fillId="0" borderId="33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168" fontId="2" fillId="0" borderId="40" xfId="41" applyNumberFormat="1" applyFont="1" applyFill="1" applyBorder="1" applyAlignment="1">
      <alignment/>
    </xf>
    <xf numFmtId="168" fontId="3" fillId="0" borderId="21" xfId="41" applyNumberFormat="1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 indent="1"/>
    </xf>
    <xf numFmtId="0" fontId="3" fillId="0" borderId="43" xfId="0" applyFont="1" applyBorder="1" applyAlignment="1">
      <alignment vertical="center" wrapText="1"/>
    </xf>
    <xf numFmtId="167" fontId="4" fillId="0" borderId="44" xfId="41" applyNumberFormat="1" applyFont="1" applyFill="1" applyBorder="1" applyAlignment="1" applyProtection="1">
      <alignment/>
      <protection/>
    </xf>
    <xf numFmtId="0" fontId="4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8" fillId="0" borderId="39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/>
    </xf>
    <xf numFmtId="0" fontId="3" fillId="0" borderId="21" xfId="0" applyFont="1" applyBorder="1" applyAlignment="1">
      <alignment/>
    </xf>
    <xf numFmtId="0" fontId="8" fillId="0" borderId="14" xfId="0" applyFont="1" applyBorder="1" applyAlignment="1">
      <alignment horizontal="left" vertical="center" wrapText="1"/>
    </xf>
    <xf numFmtId="0" fontId="13" fillId="0" borderId="13" xfId="0" applyFont="1" applyFill="1" applyBorder="1" applyAlignment="1">
      <alignment wrapText="1"/>
    </xf>
    <xf numFmtId="1" fontId="3" fillId="0" borderId="11" xfId="41" applyNumberFormat="1" applyFont="1" applyBorder="1" applyAlignment="1">
      <alignment/>
    </xf>
    <xf numFmtId="0" fontId="2" fillId="0" borderId="13" xfId="0" applyFont="1" applyBorder="1" applyAlignment="1">
      <alignment/>
    </xf>
    <xf numFmtId="167" fontId="4" fillId="0" borderId="11" xfId="41" applyNumberFormat="1" applyFont="1" applyFill="1" applyBorder="1" applyAlignment="1" applyProtection="1">
      <alignment/>
      <protection/>
    </xf>
    <xf numFmtId="167" fontId="5" fillId="0" borderId="11" xfId="41" applyNumberFormat="1" applyFont="1" applyFill="1" applyBorder="1" applyAlignment="1" applyProtection="1">
      <alignment/>
      <protection/>
    </xf>
    <xf numFmtId="167" fontId="2" fillId="0" borderId="44" xfId="41" applyNumberFormat="1" applyFont="1" applyFill="1" applyBorder="1" applyAlignment="1" applyProtection="1">
      <alignment/>
      <protection/>
    </xf>
    <xf numFmtId="167" fontId="2" fillId="0" borderId="11" xfId="41" applyNumberFormat="1" applyFont="1" applyFill="1" applyBorder="1" applyAlignment="1" applyProtection="1">
      <alignment/>
      <protection/>
    </xf>
    <xf numFmtId="167" fontId="3" fillId="0" borderId="48" xfId="41" applyNumberFormat="1" applyFont="1" applyFill="1" applyBorder="1" applyAlignment="1" applyProtection="1">
      <alignment/>
      <protection/>
    </xf>
    <xf numFmtId="167" fontId="2" fillId="0" borderId="48" xfId="41" applyNumberFormat="1" applyFont="1" applyFill="1" applyBorder="1" applyAlignment="1" applyProtection="1">
      <alignment/>
      <protection/>
    </xf>
    <xf numFmtId="167" fontId="3" fillId="0" borderId="49" xfId="41" applyNumberFormat="1" applyFont="1" applyFill="1" applyBorder="1" applyAlignment="1" applyProtection="1">
      <alignment/>
      <protection/>
    </xf>
    <xf numFmtId="167" fontId="2" fillId="0" borderId="34" xfId="41" applyNumberFormat="1" applyFont="1" applyFill="1" applyBorder="1" applyAlignment="1" applyProtection="1">
      <alignment/>
      <protection/>
    </xf>
    <xf numFmtId="167" fontId="3" fillId="0" borderId="11" xfId="41" applyNumberFormat="1" applyFont="1" applyFill="1" applyBorder="1" applyAlignment="1" applyProtection="1">
      <alignment/>
      <protection/>
    </xf>
    <xf numFmtId="167" fontId="3" fillId="0" borderId="44" xfId="41" applyNumberFormat="1" applyFont="1" applyFill="1" applyBorder="1" applyAlignment="1" applyProtection="1">
      <alignment horizontal="left" wrapText="1"/>
      <protection/>
    </xf>
    <xf numFmtId="167" fontId="3" fillId="0" borderId="11" xfId="41" applyNumberFormat="1" applyFont="1" applyFill="1" applyBorder="1" applyAlignment="1" applyProtection="1">
      <alignment horizontal="left" wrapText="1"/>
      <protection/>
    </xf>
    <xf numFmtId="167" fontId="3" fillId="0" borderId="34" xfId="41" applyNumberFormat="1" applyFont="1" applyFill="1" applyBorder="1" applyAlignment="1" applyProtection="1">
      <alignment horizontal="left" wrapText="1"/>
      <protection/>
    </xf>
    <xf numFmtId="167" fontId="2" fillId="0" borderId="11" xfId="41" applyNumberFormat="1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10" xfId="0" applyFont="1" applyBorder="1" applyAlignment="1">
      <alignment/>
    </xf>
    <xf numFmtId="167" fontId="2" fillId="0" borderId="49" xfId="41" applyNumberFormat="1" applyFont="1" applyFill="1" applyBorder="1" applyAlignment="1" applyProtection="1">
      <alignment/>
      <protection/>
    </xf>
    <xf numFmtId="0" fontId="4" fillId="0" borderId="35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 indent="1"/>
    </xf>
    <xf numFmtId="0" fontId="2" fillId="0" borderId="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1" fontId="2" fillId="0" borderId="41" xfId="41" applyNumberFormat="1" applyFont="1" applyFill="1" applyBorder="1" applyAlignment="1">
      <alignment/>
    </xf>
    <xf numFmtId="0" fontId="9" fillId="0" borderId="11" xfId="0" applyFont="1" applyBorder="1" applyAlignment="1">
      <alignment vertical="center" wrapText="1"/>
    </xf>
    <xf numFmtId="167" fontId="2" fillId="0" borderId="10" xfId="41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wrapText="1" indent="1"/>
    </xf>
    <xf numFmtId="0" fontId="4" fillId="0" borderId="36" xfId="0" applyFont="1" applyBorder="1" applyAlignment="1">
      <alignment/>
    </xf>
    <xf numFmtId="0" fontId="5" fillId="0" borderId="50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7" fillId="0" borderId="51" xfId="0" applyFont="1" applyBorder="1" applyAlignment="1">
      <alignment horizontal="center"/>
    </xf>
    <xf numFmtId="1" fontId="2" fillId="0" borderId="16" xfId="41" applyNumberFormat="1" applyFont="1" applyFill="1" applyBorder="1" applyAlignment="1">
      <alignment/>
    </xf>
    <xf numFmtId="1" fontId="2" fillId="0" borderId="52" xfId="41" applyNumberFormat="1" applyFont="1" applyFill="1" applyBorder="1" applyAlignment="1">
      <alignment/>
    </xf>
    <xf numFmtId="1" fontId="2" fillId="0" borderId="53" xfId="41" applyNumberFormat="1" applyFont="1" applyFill="1" applyBorder="1" applyAlignment="1">
      <alignment/>
    </xf>
    <xf numFmtId="1" fontId="2" fillId="0" borderId="42" xfId="41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5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3" fillId="0" borderId="5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67" fontId="2" fillId="0" borderId="12" xfId="41" applyNumberFormat="1" applyFont="1" applyFill="1" applyBorder="1" applyAlignment="1" applyProtection="1">
      <alignment/>
      <protection/>
    </xf>
    <xf numFmtId="0" fontId="5" fillId="0" borderId="56" xfId="0" applyFont="1" applyBorder="1" applyAlignment="1">
      <alignment horizontal="center" wrapText="1"/>
    </xf>
    <xf numFmtId="0" fontId="5" fillId="0" borderId="57" xfId="0" applyFont="1" applyBorder="1" applyAlignment="1">
      <alignment horizontal="center"/>
    </xf>
    <xf numFmtId="0" fontId="3" fillId="0" borderId="18" xfId="64" applyFont="1" applyBorder="1" applyAlignment="1">
      <alignment horizontal="center" vertical="center" wrapText="1"/>
      <protection/>
    </xf>
    <xf numFmtId="0" fontId="10" fillId="0" borderId="0" xfId="64" applyFont="1">
      <alignment/>
      <protection/>
    </xf>
    <xf numFmtId="0" fontId="3" fillId="0" borderId="21" xfId="64" applyFont="1" applyBorder="1" applyAlignment="1">
      <alignment horizontal="center" vertical="center" wrapText="1"/>
      <protection/>
    </xf>
    <xf numFmtId="0" fontId="2" fillId="0" borderId="11" xfId="64" applyFont="1" applyBorder="1">
      <alignment/>
      <protection/>
    </xf>
    <xf numFmtId="0" fontId="4" fillId="0" borderId="58" xfId="64" applyFont="1" applyBorder="1" applyAlignment="1">
      <alignment horizontal="center"/>
      <protection/>
    </xf>
    <xf numFmtId="0" fontId="12" fillId="0" borderId="0" xfId="64">
      <alignment/>
      <protection/>
    </xf>
    <xf numFmtId="0" fontId="5" fillId="0" borderId="36" xfId="64" applyFont="1" applyBorder="1" applyAlignment="1">
      <alignment horizontal="center" vertical="center" wrapText="1"/>
      <protection/>
    </xf>
    <xf numFmtId="168" fontId="4" fillId="0" borderId="0" xfId="64" applyNumberFormat="1" applyFont="1">
      <alignment/>
      <protection/>
    </xf>
    <xf numFmtId="0" fontId="4" fillId="0" borderId="11" xfId="64" applyFont="1" applyBorder="1" applyAlignment="1">
      <alignment wrapText="1"/>
      <protection/>
    </xf>
    <xf numFmtId="0" fontId="4" fillId="0" borderId="13" xfId="64" applyFont="1" applyBorder="1" applyAlignment="1">
      <alignment horizontal="center"/>
      <protection/>
    </xf>
    <xf numFmtId="0" fontId="5" fillId="0" borderId="59" xfId="64" applyFont="1" applyBorder="1" applyAlignment="1">
      <alignment horizontal="center" vertical="center" wrapText="1"/>
      <protection/>
    </xf>
    <xf numFmtId="0" fontId="5" fillId="0" borderId="55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vertical="center" wrapText="1"/>
      <protection/>
    </xf>
    <xf numFmtId="168" fontId="4" fillId="0" borderId="37" xfId="45" applyNumberFormat="1" applyFont="1" applyBorder="1" applyAlignment="1">
      <alignment vertical="center"/>
    </xf>
    <xf numFmtId="168" fontId="4" fillId="0" borderId="37" xfId="45" applyNumberFormat="1" applyFont="1" applyBorder="1" applyAlignment="1">
      <alignment/>
    </xf>
    <xf numFmtId="0" fontId="4" fillId="0" borderId="60" xfId="64" applyFont="1" applyBorder="1" applyAlignment="1">
      <alignment horizontal="left"/>
      <protection/>
    </xf>
    <xf numFmtId="168" fontId="4" fillId="0" borderId="60" xfId="45" applyNumberFormat="1" applyFont="1" applyBorder="1" applyAlignment="1">
      <alignment horizontal="right"/>
    </xf>
    <xf numFmtId="0" fontId="4" fillId="0" borderId="52" xfId="64" applyFont="1" applyBorder="1" applyAlignment="1">
      <alignment horizontal="left"/>
      <protection/>
    </xf>
    <xf numFmtId="0" fontId="4" fillId="0" borderId="11" xfId="64" applyFont="1" applyBorder="1" applyAlignment="1">
      <alignment horizontal="left"/>
      <protection/>
    </xf>
    <xf numFmtId="168" fontId="5" fillId="0" borderId="47" xfId="45" applyNumberFormat="1" applyFont="1" applyBorder="1" applyAlignment="1">
      <alignment/>
    </xf>
    <xf numFmtId="0" fontId="22" fillId="0" borderId="0" xfId="64" applyFont="1" applyBorder="1" applyAlignment="1">
      <alignment/>
      <protection/>
    </xf>
    <xf numFmtId="0" fontId="4" fillId="0" borderId="11" xfId="64" applyFont="1" applyBorder="1" applyAlignment="1">
      <alignment vertical="center"/>
      <protection/>
    </xf>
    <xf numFmtId="0" fontId="4" fillId="0" borderId="0" xfId="64" applyFont="1">
      <alignment/>
      <protection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61" xfId="64" applyFont="1" applyBorder="1">
      <alignment/>
      <protection/>
    </xf>
    <xf numFmtId="168" fontId="2" fillId="0" borderId="0" xfId="45" applyNumberFormat="1" applyFont="1" applyBorder="1" applyAlignment="1">
      <alignment/>
    </xf>
    <xf numFmtId="0" fontId="2" fillId="0" borderId="0" xfId="64" applyFont="1" applyBorder="1">
      <alignment/>
      <protection/>
    </xf>
    <xf numFmtId="168" fontId="2" fillId="0" borderId="0" xfId="64" applyNumberFormat="1" applyFont="1" applyBorder="1">
      <alignment/>
      <protection/>
    </xf>
    <xf numFmtId="168" fontId="2" fillId="0" borderId="0" xfId="45" applyNumberFormat="1" applyFont="1" applyBorder="1" applyAlignment="1">
      <alignment vertical="top"/>
    </xf>
    <xf numFmtId="168" fontId="20" fillId="0" borderId="0" xfId="45" applyNumberFormat="1" applyFont="1" applyBorder="1" applyAlignment="1">
      <alignment/>
    </xf>
    <xf numFmtId="168" fontId="3" fillId="0" borderId="0" xfId="45" applyNumberFormat="1" applyFont="1" applyBorder="1" applyAlignment="1">
      <alignment horizontal="center" vertical="center"/>
    </xf>
    <xf numFmtId="0" fontId="19" fillId="0" borderId="0" xfId="64" applyFont="1" applyBorder="1" applyAlignment="1">
      <alignment horizontal="center"/>
      <protection/>
    </xf>
    <xf numFmtId="43" fontId="2" fillId="0" borderId="0" xfId="45" applyFont="1" applyBorder="1" applyAlignment="1">
      <alignment/>
    </xf>
    <xf numFmtId="168" fontId="21" fillId="0" borderId="0" xfId="64" applyNumberFormat="1" applyFont="1" applyAlignment="1">
      <alignment/>
      <protection/>
    </xf>
    <xf numFmtId="168" fontId="2" fillId="0" borderId="11" xfId="45" applyNumberFormat="1" applyFont="1" applyBorder="1" applyAlignment="1">
      <alignment/>
    </xf>
    <xf numFmtId="168" fontId="3" fillId="0" borderId="11" xfId="45" applyNumberFormat="1" applyFont="1" applyBorder="1" applyAlignment="1">
      <alignment/>
    </xf>
    <xf numFmtId="168" fontId="2" fillId="0" borderId="37" xfId="45" applyNumberFormat="1" applyFont="1" applyBorder="1" applyAlignment="1">
      <alignment/>
    </xf>
    <xf numFmtId="0" fontId="19" fillId="0" borderId="0" xfId="0" applyFont="1" applyAlignment="1">
      <alignment horizontal="left"/>
    </xf>
    <xf numFmtId="0" fontId="3" fillId="0" borderId="0" xfId="0" applyFont="1" applyFill="1" applyBorder="1" applyAlignment="1">
      <alignment vertical="center"/>
    </xf>
    <xf numFmtId="168" fontId="3" fillId="0" borderId="0" xfId="41" applyNumberFormat="1" applyFont="1" applyBorder="1" applyAlignment="1">
      <alignment/>
    </xf>
    <xf numFmtId="168" fontId="2" fillId="0" borderId="52" xfId="41" applyNumberFormat="1" applyFont="1" applyBorder="1" applyAlignment="1">
      <alignment/>
    </xf>
    <xf numFmtId="168" fontId="2" fillId="0" borderId="11" xfId="41" applyNumberFormat="1" applyFont="1" applyBorder="1" applyAlignment="1">
      <alignment/>
    </xf>
    <xf numFmtId="168" fontId="3" fillId="0" borderId="37" xfId="41" applyNumberFormat="1" applyFont="1" applyBorder="1" applyAlignment="1">
      <alignment/>
    </xf>
    <xf numFmtId="168" fontId="3" fillId="0" borderId="46" xfId="41" applyNumberFormat="1" applyFont="1" applyBorder="1" applyAlignment="1">
      <alignment wrapText="1"/>
    </xf>
    <xf numFmtId="168" fontId="3" fillId="0" borderId="0" xfId="41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62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168" fontId="2" fillId="0" borderId="10" xfId="41" applyNumberFormat="1" applyFont="1" applyBorder="1" applyAlignment="1">
      <alignment/>
    </xf>
    <xf numFmtId="168" fontId="3" fillId="0" borderId="41" xfId="41" applyNumberFormat="1" applyFont="1" applyBorder="1" applyAlignment="1">
      <alignment/>
    </xf>
    <xf numFmtId="168" fontId="3" fillId="0" borderId="0" xfId="41" applyNumberFormat="1" applyFont="1" applyFill="1" applyBorder="1" applyAlignment="1">
      <alignment/>
    </xf>
    <xf numFmtId="0" fontId="3" fillId="0" borderId="39" xfId="0" applyFont="1" applyBorder="1" applyAlignment="1">
      <alignment/>
    </xf>
    <xf numFmtId="168" fontId="3" fillId="0" borderId="18" xfId="0" applyNumberFormat="1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8" fontId="3" fillId="0" borderId="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168" fontId="3" fillId="0" borderId="47" xfId="41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4" fillId="0" borderId="38" xfId="0" applyFont="1" applyBorder="1" applyAlignment="1">
      <alignment wrapText="1"/>
    </xf>
    <xf numFmtId="0" fontId="4" fillId="0" borderId="36" xfId="0" applyFont="1" applyFill="1" applyBorder="1" applyAlignment="1">
      <alignment horizontal="center"/>
    </xf>
    <xf numFmtId="168" fontId="4" fillId="0" borderId="36" xfId="41" applyNumberFormat="1" applyFont="1" applyFill="1" applyBorder="1" applyAlignment="1">
      <alignment/>
    </xf>
    <xf numFmtId="168" fontId="4" fillId="0" borderId="64" xfId="0" applyNumberFormat="1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8" fontId="4" fillId="0" borderId="11" xfId="41" applyNumberFormat="1" applyFont="1" applyFill="1" applyBorder="1" applyAlignment="1">
      <alignment/>
    </xf>
    <xf numFmtId="168" fontId="4" fillId="0" borderId="37" xfId="0" applyNumberFormat="1" applyFont="1" applyFill="1" applyBorder="1" applyAlignment="1">
      <alignment/>
    </xf>
    <xf numFmtId="0" fontId="4" fillId="0" borderId="63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168" fontId="4" fillId="0" borderId="11" xfId="41" applyNumberFormat="1" applyFont="1" applyBorder="1" applyAlignment="1">
      <alignment horizontal="center" vertical="center"/>
    </xf>
    <xf numFmtId="0" fontId="5" fillId="0" borderId="39" xfId="0" applyFont="1" applyBorder="1" applyAlignment="1">
      <alignment/>
    </xf>
    <xf numFmtId="1" fontId="2" fillId="0" borderId="63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3" fillId="0" borderId="46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168" fontId="4" fillId="25" borderId="11" xfId="41" applyNumberFormat="1" applyFont="1" applyFill="1" applyBorder="1" applyAlignment="1">
      <alignment/>
    </xf>
    <xf numFmtId="0" fontId="4" fillId="25" borderId="11" xfId="0" applyFont="1" applyFill="1" applyBorder="1" applyAlignment="1">
      <alignment horizontal="center"/>
    </xf>
    <xf numFmtId="168" fontId="2" fillId="0" borderId="16" xfId="41" applyNumberFormat="1" applyFont="1" applyFill="1" applyBorder="1" applyAlignment="1">
      <alignment/>
    </xf>
    <xf numFmtId="168" fontId="2" fillId="0" borderId="52" xfId="41" applyNumberFormat="1" applyFont="1" applyFill="1" applyBorder="1" applyAlignment="1">
      <alignment/>
    </xf>
    <xf numFmtId="168" fontId="2" fillId="0" borderId="53" xfId="41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6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6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168" fontId="3" fillId="0" borderId="16" xfId="41" applyNumberFormat="1" applyFont="1" applyFill="1" applyBorder="1" applyAlignment="1">
      <alignment/>
    </xf>
    <xf numFmtId="168" fontId="3" fillId="0" borderId="52" xfId="41" applyNumberFormat="1" applyFont="1" applyFill="1" applyBorder="1" applyAlignment="1">
      <alignment/>
    </xf>
    <xf numFmtId="0" fontId="4" fillId="0" borderId="11" xfId="0" applyFont="1" applyBorder="1" applyAlignment="1">
      <alignment horizontal="left" indent="1"/>
    </xf>
    <xf numFmtId="168" fontId="3" fillId="0" borderId="53" xfId="41" applyNumberFormat="1" applyFont="1" applyFill="1" applyBorder="1" applyAlignment="1">
      <alignment/>
    </xf>
    <xf numFmtId="0" fontId="0" fillId="0" borderId="13" xfId="0" applyBorder="1" applyAlignment="1">
      <alignment/>
    </xf>
    <xf numFmtId="0" fontId="11" fillId="0" borderId="13" xfId="0" applyFont="1" applyBorder="1" applyAlignment="1">
      <alignment/>
    </xf>
    <xf numFmtId="0" fontId="11" fillId="0" borderId="39" xfId="0" applyFont="1" applyBorder="1" applyAlignment="1">
      <alignment/>
    </xf>
    <xf numFmtId="0" fontId="0" fillId="0" borderId="52" xfId="0" applyFont="1" applyFill="1" applyBorder="1" applyAlignment="1">
      <alignment/>
    </xf>
    <xf numFmtId="168" fontId="3" fillId="0" borderId="20" xfId="41" applyNumberFormat="1" applyFont="1" applyFill="1" applyBorder="1" applyAlignment="1">
      <alignment/>
    </xf>
    <xf numFmtId="10" fontId="2" fillId="0" borderId="37" xfId="76" applyNumberFormat="1" applyFont="1" applyFill="1" applyBorder="1" applyAlignment="1">
      <alignment/>
    </xf>
    <xf numFmtId="168" fontId="2" fillId="25" borderId="52" xfId="41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8" fontId="3" fillId="0" borderId="11" xfId="41" applyNumberFormat="1" applyFont="1" applyFill="1" applyBorder="1" applyAlignment="1">
      <alignment/>
    </xf>
    <xf numFmtId="167" fontId="3" fillId="0" borderId="10" xfId="41" applyNumberFormat="1" applyFont="1" applyFill="1" applyBorder="1" applyAlignment="1">
      <alignment horizontal="left" vertical="center" wrapText="1"/>
    </xf>
    <xf numFmtId="168" fontId="2" fillId="0" borderId="11" xfId="41" applyNumberFormat="1" applyFont="1" applyFill="1" applyBorder="1" applyAlignment="1">
      <alignment horizontal="right"/>
    </xf>
    <xf numFmtId="167" fontId="2" fillId="0" borderId="45" xfId="41" applyNumberFormat="1" applyFont="1" applyFill="1" applyBorder="1" applyAlignment="1">
      <alignment horizontal="left" wrapText="1" indent="1"/>
    </xf>
    <xf numFmtId="167" fontId="2" fillId="0" borderId="65" xfId="41" applyNumberFormat="1" applyFont="1" applyFill="1" applyBorder="1" applyAlignment="1">
      <alignment horizontal="left" wrapText="1" indent="1"/>
    </xf>
    <xf numFmtId="167" fontId="2" fillId="0" borderId="11" xfId="41" applyNumberFormat="1" applyFont="1" applyFill="1" applyBorder="1" applyAlignment="1">
      <alignment horizontal="left" wrapText="1" indent="1"/>
    </xf>
    <xf numFmtId="167" fontId="2" fillId="0" borderId="66" xfId="41" applyNumberFormat="1" applyFont="1" applyFill="1" applyBorder="1" applyAlignment="1">
      <alignment horizontal="left" wrapText="1" indent="1"/>
    </xf>
    <xf numFmtId="169" fontId="2" fillId="0" borderId="66" xfId="41" applyNumberFormat="1" applyFont="1" applyFill="1" applyBorder="1" applyAlignment="1">
      <alignment horizontal="left" wrapText="1" indent="1"/>
    </xf>
    <xf numFmtId="168" fontId="2" fillId="0" borderId="67" xfId="41" applyNumberFormat="1" applyFont="1" applyFill="1" applyBorder="1" applyAlignment="1">
      <alignment/>
    </xf>
    <xf numFmtId="169" fontId="2" fillId="0" borderId="68" xfId="41" applyNumberFormat="1" applyFont="1" applyFill="1" applyBorder="1" applyAlignment="1">
      <alignment horizontal="left" wrapText="1" indent="1"/>
    </xf>
    <xf numFmtId="168" fontId="3" fillId="0" borderId="10" xfId="41" applyNumberFormat="1" applyFont="1" applyFill="1" applyBorder="1" applyAlignment="1">
      <alignment/>
    </xf>
    <xf numFmtId="167" fontId="2" fillId="0" borderId="52" xfId="41" applyNumberFormat="1" applyFont="1" applyFill="1" applyBorder="1" applyAlignment="1">
      <alignment horizontal="left" wrapText="1" indent="1"/>
    </xf>
    <xf numFmtId="167" fontId="3" fillId="0" borderId="0" xfId="41" applyNumberFormat="1" applyFont="1" applyFill="1" applyBorder="1" applyAlignment="1">
      <alignment horizontal="left" vertical="center" wrapText="1"/>
    </xf>
    <xf numFmtId="167" fontId="2" fillId="0" borderId="68" xfId="41" applyNumberFormat="1" applyFont="1" applyFill="1" applyBorder="1" applyAlignment="1">
      <alignment horizontal="left" wrapText="1" indent="1"/>
    </xf>
    <xf numFmtId="168" fontId="2" fillId="0" borderId="69" xfId="41" applyNumberFormat="1" applyFont="1" applyFill="1" applyBorder="1" applyAlignment="1">
      <alignment/>
    </xf>
    <xf numFmtId="168" fontId="2" fillId="0" borderId="70" xfId="41" applyNumberFormat="1" applyFont="1" applyFill="1" applyBorder="1" applyAlignment="1">
      <alignment/>
    </xf>
    <xf numFmtId="168" fontId="2" fillId="0" borderId="71" xfId="41" applyNumberFormat="1" applyFont="1" applyFill="1" applyBorder="1" applyAlignment="1">
      <alignment/>
    </xf>
    <xf numFmtId="10" fontId="2" fillId="0" borderId="65" xfId="76" applyNumberFormat="1" applyFont="1" applyFill="1" applyBorder="1" applyAlignment="1">
      <alignment/>
    </xf>
    <xf numFmtId="10" fontId="2" fillId="0" borderId="11" xfId="76" applyNumberFormat="1" applyFont="1" applyFill="1" applyBorder="1" applyAlignment="1">
      <alignment/>
    </xf>
    <xf numFmtId="10" fontId="2" fillId="0" borderId="18" xfId="76" applyNumberFormat="1" applyFont="1" applyFill="1" applyBorder="1" applyAlignment="1">
      <alignment/>
    </xf>
    <xf numFmtId="10" fontId="3" fillId="0" borderId="18" xfId="76" applyNumberFormat="1" applyFont="1" applyFill="1" applyBorder="1" applyAlignment="1">
      <alignment/>
    </xf>
    <xf numFmtId="10" fontId="3" fillId="0" borderId="72" xfId="76" applyNumberFormat="1" applyFont="1" applyFill="1" applyBorder="1" applyAlignment="1">
      <alignment vertical="center" wrapText="1"/>
    </xf>
    <xf numFmtId="10" fontId="2" fillId="0" borderId="12" xfId="76" applyNumberFormat="1" applyFont="1" applyFill="1" applyBorder="1" applyAlignment="1">
      <alignment/>
    </xf>
    <xf numFmtId="10" fontId="2" fillId="0" borderId="0" xfId="76" applyNumberFormat="1" applyFont="1" applyFill="1" applyBorder="1" applyAlignment="1">
      <alignment/>
    </xf>
    <xf numFmtId="10" fontId="3" fillId="0" borderId="73" xfId="76" applyNumberFormat="1" applyFont="1" applyFill="1" applyBorder="1" applyAlignment="1">
      <alignment vertical="center" wrapText="1"/>
    </xf>
    <xf numFmtId="10" fontId="3" fillId="0" borderId="11" xfId="76" applyNumberFormat="1" applyFont="1" applyFill="1" applyBorder="1" applyAlignment="1">
      <alignment/>
    </xf>
    <xf numFmtId="10" fontId="2" fillId="0" borderId="21" xfId="76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5" fillId="0" borderId="74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39" xfId="0" applyFont="1" applyFill="1" applyBorder="1" applyAlignment="1">
      <alignment vertical="top" wrapText="1"/>
    </xf>
    <xf numFmtId="0" fontId="3" fillId="0" borderId="7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68" fontId="2" fillId="0" borderId="11" xfId="41" applyNumberFormat="1" applyFont="1" applyBorder="1" applyAlignment="1">
      <alignment wrapText="1"/>
    </xf>
    <xf numFmtId="168" fontId="3" fillId="0" borderId="46" xfId="41" applyNumberFormat="1" applyFont="1" applyBorder="1" applyAlignment="1">
      <alignment vertical="center" wrapText="1"/>
    </xf>
    <xf numFmtId="168" fontId="3" fillId="0" borderId="46" xfId="41" applyNumberFormat="1" applyFont="1" applyBorder="1" applyAlignment="1">
      <alignment horizontal="center" vertical="center"/>
    </xf>
    <xf numFmtId="168" fontId="3" fillId="0" borderId="47" xfId="41" applyNumberFormat="1" applyFont="1" applyBorder="1" applyAlignment="1">
      <alignment horizontal="center" vertical="center" wrapText="1"/>
    </xf>
    <xf numFmtId="168" fontId="2" fillId="0" borderId="10" xfId="41" applyNumberFormat="1" applyFont="1" applyFill="1" applyBorder="1" applyAlignment="1">
      <alignment wrapText="1"/>
    </xf>
    <xf numFmtId="168" fontId="2" fillId="0" borderId="11" xfId="41" applyNumberFormat="1" applyFont="1" applyFill="1" applyBorder="1" applyAlignment="1">
      <alignment wrapText="1"/>
    </xf>
    <xf numFmtId="168" fontId="2" fillId="0" borderId="11" xfId="41" applyNumberFormat="1" applyFont="1" applyFill="1" applyBorder="1" applyAlignment="1">
      <alignment vertical="top" wrapText="1"/>
    </xf>
    <xf numFmtId="168" fontId="3" fillId="0" borderId="11" xfId="41" applyNumberFormat="1" applyFont="1" applyFill="1" applyBorder="1" applyAlignment="1">
      <alignment wrapText="1"/>
    </xf>
    <xf numFmtId="168" fontId="3" fillId="0" borderId="11" xfId="41" applyNumberFormat="1" applyFont="1" applyFill="1" applyBorder="1" applyAlignment="1">
      <alignment horizontal="center"/>
    </xf>
    <xf numFmtId="168" fontId="3" fillId="0" borderId="37" xfId="41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168" fontId="3" fillId="0" borderId="76" xfId="41" applyNumberFormat="1" applyFont="1" applyBorder="1" applyAlignment="1">
      <alignment horizontal="center" vertical="center"/>
    </xf>
    <xf numFmtId="168" fontId="3" fillId="0" borderId="76" xfId="41" applyNumberFormat="1" applyFont="1" applyBorder="1" applyAlignment="1">
      <alignment horizontal="center" vertical="center" wrapText="1"/>
    </xf>
    <xf numFmtId="168" fontId="2" fillId="0" borderId="52" xfId="41" applyNumberFormat="1" applyFont="1" applyFill="1" applyBorder="1" applyAlignment="1">
      <alignment/>
    </xf>
    <xf numFmtId="168" fontId="3" fillId="0" borderId="52" xfId="41" applyNumberFormat="1" applyFont="1" applyFill="1" applyBorder="1" applyAlignment="1">
      <alignment vertical="top" wrapText="1"/>
    </xf>
    <xf numFmtId="168" fontId="12" fillId="0" borderId="52" xfId="41" applyNumberFormat="1" applyFont="1" applyFill="1" applyBorder="1" applyAlignment="1">
      <alignment/>
    </xf>
    <xf numFmtId="168" fontId="2" fillId="0" borderId="52" xfId="41" applyNumberFormat="1" applyFont="1" applyBorder="1" applyAlignment="1">
      <alignment/>
    </xf>
    <xf numFmtId="168" fontId="2" fillId="0" borderId="11" xfId="41" applyNumberFormat="1" applyFont="1" applyFill="1" applyBorder="1" applyAlignment="1">
      <alignment/>
    </xf>
    <xf numFmtId="168" fontId="12" fillId="0" borderId="11" xfId="41" applyNumberFormat="1" applyFont="1" applyFill="1" applyBorder="1" applyAlignment="1">
      <alignment/>
    </xf>
    <xf numFmtId="0" fontId="2" fillId="0" borderId="37" xfId="0" applyFont="1" applyBorder="1" applyAlignment="1">
      <alignment/>
    </xf>
    <xf numFmtId="0" fontId="3" fillId="0" borderId="39" xfId="0" applyFont="1" applyBorder="1" applyAlignment="1">
      <alignment horizontal="center" vertical="top" wrapText="1"/>
    </xf>
    <xf numFmtId="168" fontId="3" fillId="0" borderId="18" xfId="41" applyNumberFormat="1" applyFont="1" applyBorder="1" applyAlignment="1">
      <alignment wrapText="1"/>
    </xf>
    <xf numFmtId="168" fontId="3" fillId="0" borderId="18" xfId="41" applyNumberFormat="1" applyFont="1" applyFill="1" applyBorder="1" applyAlignment="1">
      <alignment horizontal="center"/>
    </xf>
    <xf numFmtId="168" fontId="2" fillId="0" borderId="37" xfId="0" applyNumberFormat="1" applyFont="1" applyBorder="1" applyAlignment="1">
      <alignment/>
    </xf>
    <xf numFmtId="168" fontId="3" fillId="0" borderId="47" xfId="41" applyNumberFormat="1" applyFont="1" applyBorder="1" applyAlignment="1">
      <alignment horizontal="center" vertical="center"/>
    </xf>
    <xf numFmtId="0" fontId="3" fillId="0" borderId="38" xfId="64" applyFont="1" applyBorder="1" applyAlignment="1">
      <alignment wrapText="1"/>
      <protection/>
    </xf>
    <xf numFmtId="0" fontId="2" fillId="0" borderId="13" xfId="64" applyFont="1" applyBorder="1" applyAlignment="1">
      <alignment wrapText="1"/>
      <protection/>
    </xf>
    <xf numFmtId="0" fontId="2" fillId="0" borderId="11" xfId="64" applyFont="1" applyBorder="1" applyAlignment="1">
      <alignment wrapText="1"/>
      <protection/>
    </xf>
    <xf numFmtId="0" fontId="2" fillId="0" borderId="13" xfId="64" applyFont="1" applyBorder="1" applyAlignment="1">
      <alignment horizontal="left" wrapText="1"/>
      <protection/>
    </xf>
    <xf numFmtId="168" fontId="3" fillId="0" borderId="37" xfId="45" applyNumberFormat="1" applyFont="1" applyBorder="1" applyAlignment="1">
      <alignment/>
    </xf>
    <xf numFmtId="0" fontId="3" fillId="0" borderId="11" xfId="64" applyFont="1" applyBorder="1">
      <alignment/>
      <protection/>
    </xf>
    <xf numFmtId="0" fontId="3" fillId="0" borderId="13" xfId="64" applyFont="1" applyBorder="1" applyAlignment="1">
      <alignment wrapText="1"/>
      <protection/>
    </xf>
    <xf numFmtId="0" fontId="2" fillId="0" borderId="11" xfId="64" applyFont="1" applyFill="1" applyBorder="1" applyAlignment="1">
      <alignment wrapText="1"/>
      <protection/>
    </xf>
    <xf numFmtId="0" fontId="2" fillId="0" borderId="77" xfId="64" applyFont="1" applyFill="1" applyBorder="1" applyAlignment="1">
      <alignment wrapText="1"/>
      <protection/>
    </xf>
    <xf numFmtId="0" fontId="2" fillId="0" borderId="13" xfId="64" applyFont="1" applyFill="1" applyBorder="1" applyAlignment="1">
      <alignment wrapText="1"/>
      <protection/>
    </xf>
    <xf numFmtId="168" fontId="2" fillId="0" borderId="52" xfId="45" applyNumberFormat="1" applyFont="1" applyBorder="1" applyAlignment="1">
      <alignment/>
    </xf>
    <xf numFmtId="168" fontId="3" fillId="0" borderId="52" xfId="45" applyNumberFormat="1" applyFont="1" applyBorder="1" applyAlignment="1">
      <alignment/>
    </xf>
    <xf numFmtId="0" fontId="2" fillId="0" borderId="13" xfId="64" applyFont="1" applyBorder="1" applyAlignment="1">
      <alignment/>
      <protection/>
    </xf>
    <xf numFmtId="0" fontId="0" fillId="0" borderId="0" xfId="0" applyBorder="1" applyAlignment="1">
      <alignment/>
    </xf>
    <xf numFmtId="0" fontId="3" fillId="0" borderId="55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41" applyNumberFormat="1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3" fillId="0" borderId="42" xfId="0" applyFont="1" applyBorder="1" applyAlignment="1">
      <alignment wrapText="1"/>
    </xf>
    <xf numFmtId="0" fontId="3" fillId="0" borderId="78" xfId="0" applyFont="1" applyBorder="1" applyAlignment="1">
      <alignment wrapText="1"/>
    </xf>
    <xf numFmtId="0" fontId="13" fillId="0" borderId="77" xfId="0" applyFont="1" applyBorder="1" applyAlignment="1">
      <alignment horizontal="left" vertical="center" wrapText="1" indent="1"/>
    </xf>
    <xf numFmtId="0" fontId="13" fillId="0" borderId="38" xfId="0" applyFont="1" applyBorder="1" applyAlignment="1">
      <alignment horizontal="left" vertical="center" wrapText="1"/>
    </xf>
    <xf numFmtId="0" fontId="3" fillId="0" borderId="36" xfId="0" applyFont="1" applyBorder="1" applyAlignment="1">
      <alignment wrapText="1"/>
    </xf>
    <xf numFmtId="0" fontId="9" fillId="0" borderId="39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vertical="center" wrapText="1"/>
    </xf>
    <xf numFmtId="0" fontId="2" fillId="0" borderId="18" xfId="41" applyNumberFormat="1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63" xfId="0" applyFont="1" applyBorder="1" applyAlignment="1">
      <alignment horizontal="left" wrapText="1" indent="1"/>
    </xf>
    <xf numFmtId="0" fontId="3" fillId="0" borderId="43" xfId="0" applyFont="1" applyFill="1" applyBorder="1" applyAlignment="1">
      <alignment vertical="center" wrapText="1"/>
    </xf>
    <xf numFmtId="0" fontId="9" fillId="0" borderId="65" xfId="0" applyFont="1" applyBorder="1" applyAlignment="1">
      <alignment horizontal="center" vertical="center" wrapText="1"/>
    </xf>
    <xf numFmtId="10" fontId="2" fillId="0" borderId="11" xfId="76" applyNumberFormat="1" applyFont="1" applyFill="1" applyBorder="1" applyAlignment="1">
      <alignment horizontal="left" wrapText="1" indent="1"/>
    </xf>
    <xf numFmtId="167" fontId="2" fillId="0" borderId="12" xfId="41" applyNumberFormat="1" applyFont="1" applyFill="1" applyBorder="1" applyAlignment="1">
      <alignment horizontal="left" wrapText="1" indent="1"/>
    </xf>
    <xf numFmtId="167" fontId="2" fillId="0" borderId="53" xfId="41" applyNumberFormat="1" applyFont="1" applyFill="1" applyBorder="1" applyAlignment="1">
      <alignment horizontal="left" wrapText="1" indent="1"/>
    </xf>
    <xf numFmtId="167" fontId="3" fillId="0" borderId="11" xfId="41" applyNumberFormat="1" applyFont="1" applyFill="1" applyBorder="1" applyAlignment="1">
      <alignment horizontal="left" vertical="center" wrapText="1"/>
    </xf>
    <xf numFmtId="167" fontId="3" fillId="0" borderId="37" xfId="41" applyNumberFormat="1" applyFont="1" applyFill="1" applyBorder="1" applyAlignment="1">
      <alignment horizontal="left" vertical="center" wrapText="1"/>
    </xf>
    <xf numFmtId="0" fontId="8" fillId="0" borderId="77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vertical="center" wrapText="1"/>
    </xf>
    <xf numFmtId="1" fontId="3" fillId="0" borderId="12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0" fontId="2" fillId="0" borderId="41" xfId="76" applyNumberFormat="1" applyFont="1" applyFill="1" applyBorder="1" applyAlignment="1">
      <alignment/>
    </xf>
    <xf numFmtId="9" fontId="2" fillId="0" borderId="10" xfId="76" applyFont="1" applyFill="1" applyBorder="1" applyAlignment="1">
      <alignment vertical="center" wrapText="1"/>
    </xf>
    <xf numFmtId="10" fontId="2" fillId="0" borderId="10" xfId="76" applyNumberFormat="1" applyFont="1" applyFill="1" applyBorder="1" applyAlignment="1">
      <alignment vertical="center" wrapText="1"/>
    </xf>
    <xf numFmtId="178" fontId="2" fillId="0" borderId="10" xfId="76" applyNumberFormat="1" applyFont="1" applyFill="1" applyBorder="1" applyAlignment="1">
      <alignment vertical="center" wrapText="1"/>
    </xf>
    <xf numFmtId="9" fontId="2" fillId="0" borderId="10" xfId="76" applyNumberFormat="1" applyFont="1" applyFill="1" applyBorder="1" applyAlignment="1">
      <alignment vertical="center" wrapText="1"/>
    </xf>
    <xf numFmtId="9" fontId="3" fillId="0" borderId="37" xfId="76" applyFont="1" applyFill="1" applyBorder="1" applyAlignment="1">
      <alignment vertical="center" wrapText="1"/>
    </xf>
    <xf numFmtId="174" fontId="3" fillId="0" borderId="41" xfId="76" applyNumberFormat="1" applyFont="1" applyFill="1" applyBorder="1" applyAlignment="1">
      <alignment vertical="center" wrapText="1"/>
    </xf>
    <xf numFmtId="10" fontId="3" fillId="0" borderId="37" xfId="76" applyNumberFormat="1" applyFont="1" applyFill="1" applyBorder="1" applyAlignment="1">
      <alignment vertical="center" wrapText="1"/>
    </xf>
    <xf numFmtId="10" fontId="3" fillId="0" borderId="18" xfId="76" applyNumberFormat="1" applyFont="1" applyBorder="1" applyAlignment="1">
      <alignment wrapText="1"/>
    </xf>
    <xf numFmtId="9" fontId="3" fillId="0" borderId="18" xfId="76" applyNumberFormat="1" applyFont="1" applyBorder="1" applyAlignment="1">
      <alignment wrapText="1"/>
    </xf>
    <xf numFmtId="174" fontId="3" fillId="0" borderId="18" xfId="76" applyNumberFormat="1" applyFont="1" applyBorder="1" applyAlignment="1">
      <alignment wrapText="1"/>
    </xf>
    <xf numFmtId="10" fontId="3" fillId="0" borderId="21" xfId="76" applyNumberFormat="1" applyFont="1" applyBorder="1" applyAlignment="1">
      <alignment wrapText="1"/>
    </xf>
    <xf numFmtId="0" fontId="3" fillId="0" borderId="39" xfId="0" applyFont="1" applyBorder="1" applyAlignment="1">
      <alignment horizontal="left"/>
    </xf>
    <xf numFmtId="10" fontId="3" fillId="0" borderId="18" xfId="76" applyNumberFormat="1" applyFont="1" applyBorder="1" applyAlignment="1">
      <alignment/>
    </xf>
    <xf numFmtId="9" fontId="3" fillId="0" borderId="18" xfId="76" applyNumberFormat="1" applyFont="1" applyBorder="1" applyAlignment="1">
      <alignment/>
    </xf>
    <xf numFmtId="10" fontId="3" fillId="0" borderId="21" xfId="76" applyNumberFormat="1" applyFont="1" applyBorder="1" applyAlignment="1">
      <alignment/>
    </xf>
    <xf numFmtId="174" fontId="3" fillId="0" borderId="18" xfId="76" applyNumberFormat="1" applyFont="1" applyBorder="1" applyAlignment="1">
      <alignment/>
    </xf>
    <xf numFmtId="174" fontId="2" fillId="0" borderId="11" xfId="76" applyNumberFormat="1" applyFont="1" applyFill="1" applyBorder="1" applyAlignment="1">
      <alignment/>
    </xf>
    <xf numFmtId="174" fontId="2" fillId="0" borderId="37" xfId="76" applyNumberFormat="1" applyFont="1" applyFill="1" applyBorder="1" applyAlignment="1">
      <alignment/>
    </xf>
    <xf numFmtId="9" fontId="2" fillId="0" borderId="11" xfId="76" applyNumberFormat="1" applyFont="1" applyFill="1" applyBorder="1" applyAlignment="1">
      <alignment/>
    </xf>
    <xf numFmtId="9" fontId="2" fillId="0" borderId="11" xfId="76" applyFont="1" applyFill="1" applyBorder="1" applyAlignment="1">
      <alignment/>
    </xf>
    <xf numFmtId="9" fontId="2" fillId="0" borderId="10" xfId="76" applyNumberFormat="1" applyFont="1" applyFill="1" applyBorder="1" applyAlignment="1">
      <alignment/>
    </xf>
    <xf numFmtId="9" fontId="2" fillId="0" borderId="37" xfId="76" applyFont="1" applyFill="1" applyBorder="1" applyAlignment="1">
      <alignment/>
    </xf>
    <xf numFmtId="10" fontId="2" fillId="0" borderId="37" xfId="76" applyNumberFormat="1" applyFont="1" applyFill="1" applyBorder="1" applyAlignment="1">
      <alignment horizontal="left" wrapText="1" inden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 indent="2"/>
    </xf>
    <xf numFmtId="0" fontId="5" fillId="0" borderId="34" xfId="0" applyFont="1" applyBorder="1" applyAlignment="1">
      <alignment wrapText="1"/>
    </xf>
    <xf numFmtId="0" fontId="4" fillId="0" borderId="12" xfId="0" applyFont="1" applyBorder="1" applyAlignment="1">
      <alignment horizontal="left" wrapText="1" indent="1"/>
    </xf>
    <xf numFmtId="0" fontId="5" fillId="0" borderId="34" xfId="0" applyFont="1" applyBorder="1" applyAlignment="1">
      <alignment horizontal="center" wrapText="1"/>
    </xf>
    <xf numFmtId="168" fontId="5" fillId="0" borderId="21" xfId="0" applyNumberFormat="1" applyFont="1" applyFill="1" applyBorder="1" applyAlignment="1">
      <alignment/>
    </xf>
    <xf numFmtId="0" fontId="5" fillId="0" borderId="0" xfId="0" applyFont="1" applyAlignment="1">
      <alignment horizontal="center" wrapText="1" shrinkToFit="1"/>
    </xf>
    <xf numFmtId="168" fontId="2" fillId="0" borderId="52" xfId="41" applyNumberFormat="1" applyFont="1" applyFill="1" applyBorder="1" applyAlignment="1">
      <alignment horizontal="right"/>
    </xf>
    <xf numFmtId="168" fontId="2" fillId="0" borderId="16" xfId="41" applyNumberFormat="1" applyFont="1" applyFill="1" applyBorder="1" applyAlignment="1">
      <alignment horizontal="right"/>
    </xf>
    <xf numFmtId="168" fontId="2" fillId="0" borderId="53" xfId="41" applyNumberFormat="1" applyFont="1" applyFill="1" applyBorder="1" applyAlignment="1">
      <alignment horizontal="right"/>
    </xf>
    <xf numFmtId="168" fontId="3" fillId="0" borderId="52" xfId="41" applyNumberFormat="1" applyFont="1" applyFill="1" applyBorder="1" applyAlignment="1">
      <alignment horizontal="right"/>
    </xf>
    <xf numFmtId="1" fontId="14" fillId="0" borderId="21" xfId="41" applyNumberFormat="1" applyFont="1" applyFill="1" applyBorder="1" applyAlignment="1">
      <alignment horizontal="center"/>
    </xf>
    <xf numFmtId="1" fontId="2" fillId="0" borderId="36" xfId="41" applyNumberFormat="1" applyFont="1" applyFill="1" applyBorder="1" applyAlignment="1">
      <alignment/>
    </xf>
    <xf numFmtId="1" fontId="2" fillId="0" borderId="11" xfId="41" applyNumberFormat="1" applyFont="1" applyFill="1" applyBorder="1" applyAlignment="1">
      <alignment/>
    </xf>
    <xf numFmtId="1" fontId="2" fillId="0" borderId="37" xfId="41" applyNumberFormat="1" applyFont="1" applyFill="1" applyBorder="1" applyAlignment="1">
      <alignment/>
    </xf>
    <xf numFmtId="0" fontId="8" fillId="0" borderId="38" xfId="0" applyFont="1" applyFill="1" applyBorder="1" applyAlignment="1">
      <alignment wrapText="1"/>
    </xf>
    <xf numFmtId="0" fontId="10" fillId="0" borderId="13" xfId="0" applyFont="1" applyFill="1" applyBorder="1" applyAlignment="1">
      <alignment horizontal="left" wrapText="1"/>
    </xf>
    <xf numFmtId="1" fontId="2" fillId="0" borderId="12" xfId="41" applyNumberFormat="1" applyFont="1" applyFill="1" applyBorder="1" applyAlignment="1">
      <alignment/>
    </xf>
    <xf numFmtId="168" fontId="2" fillId="0" borderId="65" xfId="41" applyNumberFormat="1" applyFont="1" applyFill="1" applyBorder="1" applyAlignment="1">
      <alignment/>
    </xf>
    <xf numFmtId="168" fontId="2" fillId="0" borderId="37" xfId="41" applyNumberFormat="1" applyFont="1" applyFill="1" applyBorder="1" applyAlignment="1">
      <alignment/>
    </xf>
    <xf numFmtId="0" fontId="3" fillId="0" borderId="37" xfId="0" applyFont="1" applyFill="1" applyBorder="1" applyAlignment="1">
      <alignment vertical="center" wrapText="1"/>
    </xf>
    <xf numFmtId="0" fontId="2" fillId="0" borderId="80" xfId="0" applyFont="1" applyBorder="1" applyAlignment="1">
      <alignment/>
    </xf>
    <xf numFmtId="0" fontId="5" fillId="0" borderId="0" xfId="0" applyFont="1" applyFill="1" applyAlignment="1">
      <alignment wrapText="1" shrinkToFit="1"/>
    </xf>
    <xf numFmtId="1" fontId="2" fillId="0" borderId="15" xfId="41" applyNumberFormat="1" applyFont="1" applyFill="1" applyBorder="1" applyAlignment="1">
      <alignment/>
    </xf>
    <xf numFmtId="0" fontId="3" fillId="0" borderId="13" xfId="0" applyFont="1" applyBorder="1" applyAlignment="1">
      <alignment horizontal="left" indent="1"/>
    </xf>
    <xf numFmtId="1" fontId="2" fillId="0" borderId="10" xfId="41" applyNumberFormat="1" applyFont="1" applyFill="1" applyBorder="1" applyAlignment="1">
      <alignment/>
    </xf>
    <xf numFmtId="0" fontId="3" fillId="0" borderId="5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 indent="1"/>
    </xf>
    <xf numFmtId="0" fontId="32" fillId="0" borderId="40" xfId="66" applyFont="1" applyFill="1" applyBorder="1" applyAlignment="1" applyProtection="1">
      <alignment horizontal="center" vertical="center" textRotation="90"/>
      <protection/>
    </xf>
    <xf numFmtId="0" fontId="23" fillId="0" borderId="0" xfId="65">
      <alignment/>
      <protection/>
    </xf>
    <xf numFmtId="0" fontId="30" fillId="0" borderId="0" xfId="67" applyFill="1">
      <alignment/>
      <protection/>
    </xf>
    <xf numFmtId="0" fontId="28" fillId="0" borderId="0" xfId="67" applyFont="1" applyFill="1">
      <alignment/>
      <protection/>
    </xf>
    <xf numFmtId="0" fontId="30" fillId="0" borderId="0" xfId="67" applyFont="1" applyFill="1">
      <alignment/>
      <protection/>
    </xf>
    <xf numFmtId="0" fontId="23" fillId="0" borderId="0" xfId="66" applyFill="1" applyAlignment="1" applyProtection="1">
      <alignment vertical="center" wrapText="1"/>
      <protection/>
    </xf>
    <xf numFmtId="0" fontId="23" fillId="0" borderId="0" xfId="66" applyFill="1" applyAlignment="1" applyProtection="1">
      <alignment horizontal="center" vertical="center"/>
      <protection/>
    </xf>
    <xf numFmtId="49" fontId="23" fillId="0" borderId="0" xfId="66" applyNumberFormat="1" applyFont="1" applyFill="1" applyAlignment="1" applyProtection="1">
      <alignment horizontal="center" vertical="center"/>
      <protection/>
    </xf>
    <xf numFmtId="0" fontId="30" fillId="0" borderId="0" xfId="67" applyFont="1" applyFill="1" applyAlignment="1">
      <alignment/>
      <protection/>
    </xf>
    <xf numFmtId="0" fontId="26" fillId="0" borderId="0" xfId="66" applyFont="1" applyFill="1" applyAlignment="1" applyProtection="1">
      <alignment horizontal="center" vertical="center"/>
      <protection/>
    </xf>
    <xf numFmtId="0" fontId="27" fillId="0" borderId="75" xfId="67" applyFont="1" applyFill="1" applyBorder="1" applyAlignment="1">
      <alignment horizontal="center" vertical="center"/>
      <protection/>
    </xf>
    <xf numFmtId="0" fontId="27" fillId="0" borderId="46" xfId="67" applyFont="1" applyFill="1" applyBorder="1" applyAlignment="1">
      <alignment horizontal="center" vertical="center" wrapText="1"/>
      <protection/>
    </xf>
    <xf numFmtId="0" fontId="27" fillId="0" borderId="47" xfId="67" applyFont="1" applyFill="1" applyBorder="1" applyAlignment="1">
      <alignment horizontal="center" vertical="center" wrapText="1"/>
      <protection/>
    </xf>
    <xf numFmtId="0" fontId="28" fillId="0" borderId="10" xfId="67" applyFont="1" applyFill="1" applyBorder="1" applyAlignment="1">
      <alignment horizontal="right" indent="1"/>
      <protection/>
    </xf>
    <xf numFmtId="0" fontId="28" fillId="0" borderId="11" xfId="67" applyFont="1" applyFill="1" applyBorder="1" applyAlignment="1">
      <alignment horizontal="right" indent="1"/>
      <protection/>
    </xf>
    <xf numFmtId="0" fontId="28" fillId="0" borderId="13" xfId="67" applyFont="1" applyFill="1" applyBorder="1" applyProtection="1">
      <alignment/>
      <protection locked="0"/>
    </xf>
    <xf numFmtId="0" fontId="28" fillId="0" borderId="63" xfId="67" applyFont="1" applyFill="1" applyBorder="1" applyProtection="1">
      <alignment/>
      <protection locked="0"/>
    </xf>
    <xf numFmtId="0" fontId="28" fillId="0" borderId="12" xfId="67" applyFont="1" applyFill="1" applyBorder="1" applyAlignment="1">
      <alignment horizontal="right" indent="1"/>
      <protection/>
    </xf>
    <xf numFmtId="0" fontId="33" fillId="0" borderId="0" xfId="67" applyFont="1" applyFill="1">
      <alignment/>
      <protection/>
    </xf>
    <xf numFmtId="0" fontId="28" fillId="0" borderId="0" xfId="67" applyFont="1" applyFill="1" applyProtection="1">
      <alignment/>
      <protection/>
    </xf>
    <xf numFmtId="3" fontId="30" fillId="0" borderId="0" xfId="67" applyNumberFormat="1" applyFont="1" applyFill="1" applyProtection="1">
      <alignment/>
      <protection/>
    </xf>
    <xf numFmtId="0" fontId="30" fillId="0" borderId="0" xfId="67" applyFont="1" applyFill="1" applyProtection="1">
      <alignment/>
      <protection/>
    </xf>
    <xf numFmtId="0" fontId="23" fillId="0" borderId="0" xfId="66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30" fillId="0" borderId="0" xfId="67" applyFont="1" applyFill="1" applyAlignment="1" applyProtection="1">
      <alignment/>
      <protection/>
    </xf>
    <xf numFmtId="0" fontId="27" fillId="0" borderId="59" xfId="67" applyFont="1" applyFill="1" applyBorder="1" applyAlignment="1">
      <alignment horizontal="center" vertical="center"/>
      <protection/>
    </xf>
    <xf numFmtId="0" fontId="27" fillId="0" borderId="40" xfId="67" applyFont="1" applyFill="1" applyBorder="1" applyAlignment="1">
      <alignment horizontal="center" vertical="center" wrapText="1"/>
      <protection/>
    </xf>
    <xf numFmtId="0" fontId="27" fillId="0" borderId="55" xfId="67" applyFont="1" applyFill="1" applyBorder="1" applyAlignment="1">
      <alignment horizontal="center" vertical="center" wrapText="1"/>
      <protection/>
    </xf>
    <xf numFmtId="0" fontId="28" fillId="0" borderId="14" xfId="67" applyFont="1" applyFill="1" applyBorder="1" applyProtection="1">
      <alignment/>
      <protection locked="0"/>
    </xf>
    <xf numFmtId="0" fontId="29" fillId="0" borderId="75" xfId="67" applyFont="1" applyFill="1" applyBorder="1" applyProtection="1">
      <alignment/>
      <protection locked="0"/>
    </xf>
    <xf numFmtId="0" fontId="28" fillId="0" borderId="46" xfId="67" applyFont="1" applyFill="1" applyBorder="1" applyAlignment="1">
      <alignment horizontal="right" indent="1"/>
      <protection/>
    </xf>
    <xf numFmtId="0" fontId="34" fillId="0" borderId="0" xfId="67" applyFont="1" applyFill="1">
      <alignment/>
      <protection/>
    </xf>
    <xf numFmtId="1" fontId="3" fillId="0" borderId="43" xfId="0" applyNumberFormat="1" applyFont="1" applyBorder="1" applyAlignment="1">
      <alignment/>
    </xf>
    <xf numFmtId="168" fontId="3" fillId="0" borderId="41" xfId="0" applyNumberFormat="1" applyFont="1" applyBorder="1" applyAlignment="1">
      <alignment/>
    </xf>
    <xf numFmtId="168" fontId="2" fillId="0" borderId="41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2" fillId="0" borderId="0" xfId="66" applyFont="1" applyFill="1" applyAlignment="1" applyProtection="1">
      <alignment vertical="center" wrapText="1"/>
      <protection/>
    </xf>
    <xf numFmtId="0" fontId="10" fillId="0" borderId="0" xfId="66" applyFont="1" applyFill="1" applyAlignment="1" applyProtection="1">
      <alignment horizontal="center" vertical="center"/>
      <protection/>
    </xf>
    <xf numFmtId="0" fontId="2" fillId="0" borderId="0" xfId="66" applyFont="1" applyFill="1" applyAlignment="1" applyProtection="1">
      <alignment vertical="center"/>
      <protection/>
    </xf>
    <xf numFmtId="49" fontId="13" fillId="0" borderId="39" xfId="66" applyNumberFormat="1" applyFont="1" applyFill="1" applyBorder="1" applyAlignment="1" applyProtection="1">
      <alignment horizontal="center" vertical="center" wrapText="1"/>
      <protection/>
    </xf>
    <xf numFmtId="49" fontId="13" fillId="0" borderId="18" xfId="66" applyNumberFormat="1" applyFont="1" applyFill="1" applyBorder="1" applyAlignment="1" applyProtection="1">
      <alignment horizontal="center" vertical="center"/>
      <protection/>
    </xf>
    <xf numFmtId="49" fontId="13" fillId="0" borderId="21" xfId="66" applyNumberFormat="1" applyFont="1" applyFill="1" applyBorder="1" applyAlignment="1" applyProtection="1">
      <alignment horizontal="center" vertical="center"/>
      <protection/>
    </xf>
    <xf numFmtId="0" fontId="13" fillId="0" borderId="13" xfId="67" applyFont="1" applyFill="1" applyBorder="1" applyAlignment="1" applyProtection="1">
      <alignment vertical="center" wrapText="1"/>
      <protection/>
    </xf>
    <xf numFmtId="176" fontId="9" fillId="0" borderId="10" xfId="66" applyNumberFormat="1" applyFont="1" applyFill="1" applyBorder="1" applyAlignment="1" applyProtection="1">
      <alignment horizontal="center" vertical="center"/>
      <protection/>
    </xf>
    <xf numFmtId="177" fontId="9" fillId="0" borderId="41" xfId="66" applyNumberFormat="1" applyFont="1" applyFill="1" applyBorder="1" applyAlignment="1" applyProtection="1">
      <alignment vertical="center"/>
      <protection locked="0"/>
    </xf>
    <xf numFmtId="176" fontId="9" fillId="0" borderId="11" xfId="66" applyNumberFormat="1" applyFont="1" applyFill="1" applyBorder="1" applyAlignment="1" applyProtection="1">
      <alignment horizontal="center" vertical="center"/>
      <protection/>
    </xf>
    <xf numFmtId="177" fontId="9" fillId="0" borderId="37" xfId="66" applyNumberFormat="1" applyFont="1" applyFill="1" applyBorder="1" applyAlignment="1" applyProtection="1">
      <alignment vertical="center"/>
      <protection locked="0"/>
    </xf>
    <xf numFmtId="177" fontId="13" fillId="0" borderId="37" xfId="66" applyNumberFormat="1" applyFont="1" applyFill="1" applyBorder="1" applyAlignment="1" applyProtection="1">
      <alignment vertical="center"/>
      <protection/>
    </xf>
    <xf numFmtId="177" fontId="13" fillId="0" borderId="37" xfId="66" applyNumberFormat="1" applyFont="1" applyFill="1" applyBorder="1" applyAlignment="1" applyProtection="1">
      <alignment vertical="center"/>
      <protection locked="0"/>
    </xf>
    <xf numFmtId="0" fontId="13" fillId="0" borderId="39" xfId="66" applyFont="1" applyFill="1" applyBorder="1" applyAlignment="1" applyProtection="1">
      <alignment horizontal="left" vertical="center" wrapText="1"/>
      <protection/>
    </xf>
    <xf numFmtId="176" fontId="9" fillId="0" borderId="18" xfId="66" applyNumberFormat="1" applyFont="1" applyFill="1" applyBorder="1" applyAlignment="1" applyProtection="1">
      <alignment horizontal="center" vertical="center"/>
      <protection/>
    </xf>
    <xf numFmtId="177" fontId="13" fillId="0" borderId="21" xfId="66" applyNumberFormat="1" applyFont="1" applyFill="1" applyBorder="1" applyAlignment="1" applyProtection="1">
      <alignment vertical="center"/>
      <protection/>
    </xf>
    <xf numFmtId="0" fontId="9" fillId="0" borderId="0" xfId="67" applyFont="1" applyFill="1" applyProtection="1">
      <alignment/>
      <protection/>
    </xf>
    <xf numFmtId="0" fontId="37" fillId="0" borderId="0" xfId="67" applyFont="1" applyFill="1" applyProtection="1">
      <alignment/>
      <protection/>
    </xf>
    <xf numFmtId="3" fontId="37" fillId="0" borderId="0" xfId="67" applyNumberFormat="1" applyFont="1" applyFill="1" applyProtection="1">
      <alignment/>
      <protection/>
    </xf>
    <xf numFmtId="0" fontId="2" fillId="0" borderId="0" xfId="65" applyFont="1">
      <alignment/>
      <protection/>
    </xf>
    <xf numFmtId="0" fontId="38" fillId="0" borderId="39" xfId="67" applyFont="1" applyFill="1" applyBorder="1" applyAlignment="1" applyProtection="1">
      <alignment horizontal="center" vertical="center" wrapText="1"/>
      <protection/>
    </xf>
    <xf numFmtId="0" fontId="38" fillId="0" borderId="18" xfId="67" applyFont="1" applyFill="1" applyBorder="1" applyAlignment="1" applyProtection="1">
      <alignment horizontal="center" vertical="center" wrapText="1"/>
      <protection/>
    </xf>
    <xf numFmtId="0" fontId="38" fillId="0" borderId="21" xfId="67" applyFont="1" applyFill="1" applyBorder="1" applyAlignment="1" applyProtection="1">
      <alignment horizontal="center" vertical="center" wrapText="1"/>
      <protection/>
    </xf>
    <xf numFmtId="0" fontId="13" fillId="0" borderId="38" xfId="67" applyFont="1" applyFill="1" applyBorder="1" applyAlignment="1" applyProtection="1">
      <alignment vertical="center" wrapText="1"/>
      <protection/>
    </xf>
    <xf numFmtId="176" fontId="9" fillId="0" borderId="36" xfId="66" applyNumberFormat="1" applyFont="1" applyFill="1" applyBorder="1" applyAlignment="1" applyProtection="1">
      <alignment horizontal="center" vertical="center"/>
      <protection/>
    </xf>
    <xf numFmtId="0" fontId="39" fillId="0" borderId="13" xfId="67" applyFont="1" applyFill="1" applyBorder="1" applyAlignment="1" applyProtection="1">
      <alignment horizontal="left" vertical="center" wrapText="1" indent="1"/>
      <protection/>
    </xf>
    <xf numFmtId="0" fontId="13" fillId="0" borderId="39" xfId="67" applyFont="1" applyFill="1" applyBorder="1" applyAlignment="1" applyProtection="1">
      <alignment vertical="center" wrapText="1"/>
      <protection/>
    </xf>
    <xf numFmtId="0" fontId="4" fillId="0" borderId="13" xfId="64" applyFont="1" applyBorder="1" applyAlignment="1">
      <alignment wrapText="1"/>
      <protection/>
    </xf>
    <xf numFmtId="0" fontId="4" fillId="0" borderId="63" xfId="64" applyFont="1" applyBorder="1" applyAlignment="1">
      <alignment wrapText="1"/>
      <protection/>
    </xf>
    <xf numFmtId="168" fontId="4" fillId="0" borderId="11" xfId="45" applyNumberFormat="1" applyFont="1" applyBorder="1" applyAlignment="1">
      <alignment/>
    </xf>
    <xf numFmtId="175" fontId="4" fillId="0" borderId="0" xfId="45" applyNumberFormat="1" applyFont="1" applyAlignment="1">
      <alignment/>
    </xf>
    <xf numFmtId="0" fontId="4" fillId="0" borderId="14" xfId="64" applyFont="1" applyBorder="1" applyAlignment="1">
      <alignment wrapText="1"/>
      <protection/>
    </xf>
    <xf numFmtId="14" fontId="5" fillId="0" borderId="18" xfId="64" applyNumberFormat="1" applyFont="1" applyBorder="1" applyAlignment="1">
      <alignment horizontal="center"/>
      <protection/>
    </xf>
    <xf numFmtId="0" fontId="5" fillId="0" borderId="0" xfId="64" applyFont="1" applyBorder="1" applyAlignment="1">
      <alignment vertical="center" wrapText="1"/>
      <protection/>
    </xf>
    <xf numFmtId="0" fontId="5" fillId="0" borderId="75" xfId="64" applyFont="1" applyBorder="1" applyAlignment="1">
      <alignment horizontal="center"/>
      <protection/>
    </xf>
    <xf numFmtId="168" fontId="5" fillId="0" borderId="46" xfId="45" applyNumberFormat="1" applyFont="1" applyBorder="1" applyAlignment="1">
      <alignment/>
    </xf>
    <xf numFmtId="0" fontId="5" fillId="0" borderId="35" xfId="0" applyFont="1" applyBorder="1" applyAlignment="1">
      <alignment horizontal="left" wrapText="1"/>
    </xf>
    <xf numFmtId="0" fontId="5" fillId="0" borderId="81" xfId="0" applyFont="1" applyBorder="1" applyAlignment="1">
      <alignment horizontal="left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167" fontId="4" fillId="2" borderId="44" xfId="41" applyNumberFormat="1" applyFont="1" applyFill="1" applyBorder="1" applyAlignment="1" applyProtection="1">
      <alignment vertical="center"/>
      <protection/>
    </xf>
    <xf numFmtId="167" fontId="4" fillId="2" borderId="48" xfId="41" applyNumberFormat="1" applyFont="1" applyFill="1" applyBorder="1" applyAlignment="1" applyProtection="1">
      <alignment vertical="center"/>
      <protection/>
    </xf>
    <xf numFmtId="167" fontId="5" fillId="0" borderId="48" xfId="41" applyNumberFormat="1" applyFont="1" applyFill="1" applyBorder="1" applyAlignment="1" applyProtection="1">
      <alignment/>
      <protection/>
    </xf>
    <xf numFmtId="167" fontId="4" fillId="0" borderId="48" xfId="41" applyNumberFormat="1" applyFont="1" applyFill="1" applyBorder="1" applyAlignment="1" applyProtection="1">
      <alignment vertical="center"/>
      <protection/>
    </xf>
    <xf numFmtId="167" fontId="4" fillId="0" borderId="84" xfId="41" applyNumberFormat="1" applyFont="1" applyFill="1" applyBorder="1" applyAlignment="1" applyProtection="1">
      <alignment/>
      <protection/>
    </xf>
    <xf numFmtId="167" fontId="4" fillId="2" borderId="11" xfId="41" applyNumberFormat="1" applyFont="1" applyFill="1" applyBorder="1" applyAlignment="1" applyProtection="1">
      <alignment/>
      <protection/>
    </xf>
    <xf numFmtId="167" fontId="4" fillId="0" borderId="85" xfId="41" applyNumberFormat="1" applyFont="1" applyFill="1" applyBorder="1" applyAlignment="1" applyProtection="1">
      <alignment/>
      <protection/>
    </xf>
    <xf numFmtId="0" fontId="5" fillId="0" borderId="25" xfId="0" applyFont="1" applyBorder="1" applyAlignment="1">
      <alignment horizontal="center" vertical="center"/>
    </xf>
    <xf numFmtId="167" fontId="4" fillId="0" borderId="49" xfId="41" applyNumberFormat="1" applyFont="1" applyFill="1" applyBorder="1" applyAlignment="1" applyProtection="1">
      <alignment/>
      <protection/>
    </xf>
    <xf numFmtId="167" fontId="5" fillId="2" borderId="11" xfId="41" applyNumberFormat="1" applyFont="1" applyFill="1" applyBorder="1" applyAlignment="1" applyProtection="1">
      <alignment/>
      <protection/>
    </xf>
    <xf numFmtId="0" fontId="5" fillId="0" borderId="86" xfId="0" applyFont="1" applyBorder="1" applyAlignment="1">
      <alignment horizontal="center"/>
    </xf>
    <xf numFmtId="167" fontId="4" fillId="0" borderId="10" xfId="41" applyNumberFormat="1" applyFont="1" applyFill="1" applyBorder="1" applyAlignment="1" applyProtection="1">
      <alignment/>
      <protection/>
    </xf>
    <xf numFmtId="167" fontId="4" fillId="0" borderId="15" xfId="41" applyNumberFormat="1" applyFont="1" applyFill="1" applyBorder="1" applyAlignment="1" applyProtection="1">
      <alignment/>
      <protection/>
    </xf>
    <xf numFmtId="167" fontId="4" fillId="0" borderId="12" xfId="41" applyNumberFormat="1" applyFont="1" applyFill="1" applyBorder="1" applyAlignment="1" applyProtection="1">
      <alignment/>
      <protection/>
    </xf>
    <xf numFmtId="167" fontId="5" fillId="0" borderId="11" xfId="41" applyNumberFormat="1" applyFont="1" applyFill="1" applyBorder="1" applyAlignment="1" applyProtection="1">
      <alignment vertical="center"/>
      <protection/>
    </xf>
    <xf numFmtId="167" fontId="2" fillId="0" borderId="87" xfId="41" applyNumberFormat="1" applyFont="1" applyFill="1" applyBorder="1" applyAlignment="1" applyProtection="1">
      <alignment/>
      <protection/>
    </xf>
    <xf numFmtId="0" fontId="5" fillId="0" borderId="80" xfId="0" applyFont="1" applyBorder="1" applyAlignment="1">
      <alignment horizontal="center"/>
    </xf>
    <xf numFmtId="167" fontId="4" fillId="2" borderId="0" xfId="41" applyNumberFormat="1" applyFont="1" applyFill="1" applyBorder="1" applyAlignment="1" applyProtection="1">
      <alignment/>
      <protection/>
    </xf>
    <xf numFmtId="167" fontId="3" fillId="2" borderId="11" xfId="41" applyNumberFormat="1" applyFont="1" applyFill="1" applyBorder="1" applyAlignment="1" applyProtection="1">
      <alignment/>
      <protection/>
    </xf>
    <xf numFmtId="0" fontId="5" fillId="0" borderId="88" xfId="0" applyFont="1" applyBorder="1" applyAlignment="1">
      <alignment horizontal="center"/>
    </xf>
    <xf numFmtId="167" fontId="5" fillId="0" borderId="89" xfId="41" applyNumberFormat="1" applyFont="1" applyFill="1" applyBorder="1" applyAlignment="1" applyProtection="1">
      <alignment/>
      <protection/>
    </xf>
    <xf numFmtId="167" fontId="4" fillId="0" borderId="44" xfId="41" applyNumberFormat="1" applyFont="1" applyFill="1" applyBorder="1" applyAlignment="1" applyProtection="1">
      <alignment vertical="center"/>
      <protection/>
    </xf>
    <xf numFmtId="167" fontId="4" fillId="0" borderId="11" xfId="41" applyNumberFormat="1" applyFont="1" applyFill="1" applyBorder="1" applyAlignment="1" applyProtection="1">
      <alignment vertical="center"/>
      <protection/>
    </xf>
    <xf numFmtId="0" fontId="5" fillId="0" borderId="90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67" fontId="5" fillId="0" borderId="10" xfId="41" applyNumberFormat="1" applyFont="1" applyFill="1" applyBorder="1" applyAlignment="1" applyProtection="1">
      <alignment vertical="center"/>
      <protection/>
    </xf>
    <xf numFmtId="0" fontId="5" fillId="0" borderId="91" xfId="0" applyFont="1" applyBorder="1" applyAlignment="1">
      <alignment horizontal="center" wrapText="1"/>
    </xf>
    <xf numFmtId="167" fontId="4" fillId="0" borderId="52" xfId="41" applyNumberFormat="1" applyFont="1" applyFill="1" applyBorder="1" applyAlignment="1" applyProtection="1">
      <alignment/>
      <protection/>
    </xf>
    <xf numFmtId="167" fontId="4" fillId="0" borderId="0" xfId="41" applyNumberFormat="1" applyFont="1" applyFill="1" applyBorder="1" applyAlignment="1" applyProtection="1">
      <alignment/>
      <protection/>
    </xf>
    <xf numFmtId="167" fontId="5" fillId="0" borderId="48" xfId="41" applyNumberFormat="1" applyFont="1" applyFill="1" applyBorder="1" applyAlignment="1" applyProtection="1">
      <alignment vertical="center"/>
      <protection/>
    </xf>
    <xf numFmtId="0" fontId="2" fillId="0" borderId="66" xfId="0" applyFont="1" applyBorder="1" applyAlignment="1">
      <alignment/>
    </xf>
    <xf numFmtId="0" fontId="4" fillId="0" borderId="92" xfId="0" applyFont="1" applyBorder="1" applyAlignment="1">
      <alignment horizontal="left" wrapText="1" indent="2"/>
    </xf>
    <xf numFmtId="166" fontId="0" fillId="0" borderId="44" xfId="41" applyFill="1" applyBorder="1" applyAlignment="1" applyProtection="1">
      <alignment horizontal="left" indent="3"/>
      <protection/>
    </xf>
    <xf numFmtId="166" fontId="0" fillId="0" borderId="11" xfId="41" applyFill="1" applyBorder="1" applyAlignment="1" applyProtection="1">
      <alignment horizontal="left" indent="3"/>
      <protection/>
    </xf>
    <xf numFmtId="0" fontId="2" fillId="0" borderId="45" xfId="0" applyFont="1" applyBorder="1" applyAlignment="1">
      <alignment horizontal="left" indent="3"/>
    </xf>
    <xf numFmtId="0" fontId="5" fillId="0" borderId="93" xfId="0" applyFont="1" applyBorder="1" applyAlignment="1">
      <alignment horizontal="center" wrapText="1"/>
    </xf>
    <xf numFmtId="167" fontId="5" fillId="0" borderId="84" xfId="41" applyNumberFormat="1" applyFont="1" applyFill="1" applyBorder="1" applyAlignment="1" applyProtection="1">
      <alignment/>
      <protection/>
    </xf>
    <xf numFmtId="0" fontId="4" fillId="0" borderId="94" xfId="0" applyFont="1" applyBorder="1" applyAlignment="1">
      <alignment/>
    </xf>
    <xf numFmtId="0" fontId="5" fillId="0" borderId="28" xfId="0" applyFont="1" applyBorder="1" applyAlignment="1">
      <alignment horizontal="left" wrapText="1"/>
    </xf>
    <xf numFmtId="0" fontId="5" fillId="0" borderId="92" xfId="0" applyFont="1" applyBorder="1" applyAlignment="1">
      <alignment horizontal="left" wrapText="1"/>
    </xf>
    <xf numFmtId="0" fontId="4" fillId="0" borderId="48" xfId="0" applyFont="1" applyBorder="1" applyAlignment="1">
      <alignment/>
    </xf>
    <xf numFmtId="167" fontId="5" fillId="0" borderId="44" xfId="41" applyNumberFormat="1" applyFont="1" applyFill="1" applyBorder="1" applyAlignment="1" applyProtection="1">
      <alignment horizontal="center"/>
      <protection/>
    </xf>
    <xf numFmtId="167" fontId="4" fillId="0" borderId="44" xfId="41" applyNumberFormat="1" applyFont="1" applyFill="1" applyBorder="1" applyAlignment="1" applyProtection="1">
      <alignment horizontal="center"/>
      <protection/>
    </xf>
    <xf numFmtId="167" fontId="4" fillId="0" borderId="11" xfId="41" applyNumberFormat="1" applyFont="1" applyFill="1" applyBorder="1" applyAlignment="1" applyProtection="1">
      <alignment horizontal="center"/>
      <protection/>
    </xf>
    <xf numFmtId="167" fontId="5" fillId="0" borderId="11" xfId="41" applyNumberFormat="1" applyFont="1" applyFill="1" applyBorder="1" applyAlignment="1" applyProtection="1">
      <alignment horizontal="center"/>
      <protection/>
    </xf>
    <xf numFmtId="167" fontId="5" fillId="0" borderId="44" xfId="41" applyNumberFormat="1" applyFont="1" applyFill="1" applyBorder="1" applyAlignment="1" applyProtection="1">
      <alignment horizontal="left" wrapText="1"/>
      <protection/>
    </xf>
    <xf numFmtId="167" fontId="4" fillId="0" borderId="44" xfId="41" applyNumberFormat="1" applyFont="1" applyFill="1" applyBorder="1" applyAlignment="1" applyProtection="1">
      <alignment horizontal="left" wrapText="1"/>
      <protection/>
    </xf>
    <xf numFmtId="167" fontId="4" fillId="0" borderId="11" xfId="41" applyNumberFormat="1" applyFont="1" applyFill="1" applyBorder="1" applyAlignment="1" applyProtection="1">
      <alignment horizontal="left" wrapText="1"/>
      <protection/>
    </xf>
    <xf numFmtId="167" fontId="5" fillId="0" borderId="11" xfId="41" applyNumberFormat="1" applyFont="1" applyFill="1" applyBorder="1" applyAlignment="1" applyProtection="1">
      <alignment horizontal="left" wrapText="1"/>
      <protection/>
    </xf>
    <xf numFmtId="0" fontId="4" fillId="0" borderId="30" xfId="0" applyFont="1" applyBorder="1" applyAlignment="1">
      <alignment wrapText="1"/>
    </xf>
    <xf numFmtId="167" fontId="4" fillId="0" borderId="11" xfId="41" applyNumberFormat="1" applyFont="1" applyFill="1" applyBorder="1" applyAlignment="1" applyProtection="1">
      <alignment horizontal="left" vertical="center" wrapText="1"/>
      <protection/>
    </xf>
    <xf numFmtId="167" fontId="4" fillId="0" borderId="15" xfId="41" applyNumberFormat="1" applyFont="1" applyFill="1" applyBorder="1" applyAlignment="1" applyProtection="1">
      <alignment horizontal="left" wrapText="1"/>
      <protection/>
    </xf>
    <xf numFmtId="167" fontId="4" fillId="0" borderId="12" xfId="41" applyNumberFormat="1" applyFont="1" applyFill="1" applyBorder="1" applyAlignment="1" applyProtection="1">
      <alignment horizontal="left" wrapText="1"/>
      <protection/>
    </xf>
    <xf numFmtId="167" fontId="5" fillId="0" borderId="10" xfId="41" applyNumberFormat="1" applyFont="1" applyFill="1" applyBorder="1" applyAlignment="1" applyProtection="1">
      <alignment horizontal="left" wrapText="1"/>
      <protection/>
    </xf>
    <xf numFmtId="167" fontId="3" fillId="0" borderId="52" xfId="0" applyNumberFormat="1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38" xfId="0" applyFont="1" applyBorder="1" applyAlignment="1">
      <alignment horizontal="center"/>
    </xf>
    <xf numFmtId="0" fontId="2" fillId="0" borderId="53" xfId="0" applyFont="1" applyBorder="1" applyAlignment="1">
      <alignment wrapText="1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/>
    </xf>
    <xf numFmtId="168" fontId="3" fillId="0" borderId="46" xfId="0" applyNumberFormat="1" applyFont="1" applyBorder="1" applyAlignment="1">
      <alignment/>
    </xf>
    <xf numFmtId="0" fontId="5" fillId="0" borderId="30" xfId="0" applyFont="1" applyBorder="1" applyAlignment="1">
      <alignment horizontal="left" wrapText="1"/>
    </xf>
    <xf numFmtId="0" fontId="4" fillId="0" borderId="44" xfId="0" applyFont="1" applyBorder="1" applyAlignment="1">
      <alignment/>
    </xf>
    <xf numFmtId="0" fontId="4" fillId="0" borderId="30" xfId="0" applyFont="1" applyBorder="1" applyAlignment="1">
      <alignment horizontal="left" wrapText="1"/>
    </xf>
    <xf numFmtId="167" fontId="4" fillId="0" borderId="52" xfId="41" applyNumberFormat="1" applyFont="1" applyFill="1" applyBorder="1" applyAlignment="1" applyProtection="1">
      <alignment horizontal="left" wrapText="1"/>
      <protection/>
    </xf>
    <xf numFmtId="0" fontId="4" fillId="0" borderId="52" xfId="0" applyFont="1" applyBorder="1" applyAlignment="1">
      <alignment/>
    </xf>
    <xf numFmtId="0" fontId="4" fillId="0" borderId="30" xfId="0" applyFont="1" applyBorder="1" applyAlignment="1">
      <alignment horizontal="left" indent="2"/>
    </xf>
    <xf numFmtId="167" fontId="5" fillId="0" borderId="95" xfId="41" applyNumberFormat="1" applyFont="1" applyFill="1" applyBorder="1" applyAlignment="1" applyProtection="1">
      <alignment horizontal="left" wrapText="1"/>
      <protection/>
    </xf>
    <xf numFmtId="0" fontId="2" fillId="0" borderId="54" xfId="0" applyFont="1" applyBorder="1" applyAlignment="1">
      <alignment/>
    </xf>
    <xf numFmtId="167" fontId="2" fillId="2" borderId="44" xfId="41" applyNumberFormat="1" applyFont="1" applyFill="1" applyBorder="1" applyAlignment="1" applyProtection="1">
      <alignment/>
      <protection/>
    </xf>
    <xf numFmtId="167" fontId="2" fillId="2" borderId="85" xfId="41" applyNumberFormat="1" applyFont="1" applyFill="1" applyBorder="1" applyAlignment="1" applyProtection="1">
      <alignment/>
      <protection/>
    </xf>
    <xf numFmtId="167" fontId="2" fillId="2" borderId="49" xfId="41" applyNumberFormat="1" applyFont="1" applyFill="1" applyBorder="1" applyAlignment="1" applyProtection="1">
      <alignment/>
      <protection/>
    </xf>
    <xf numFmtId="0" fontId="3" fillId="0" borderId="75" xfId="0" applyFont="1" applyBorder="1" applyAlignment="1">
      <alignment horizontal="center" vertical="center" wrapText="1"/>
    </xf>
    <xf numFmtId="167" fontId="2" fillId="0" borderId="44" xfId="41" applyNumberFormat="1" applyFont="1" applyFill="1" applyBorder="1" applyAlignment="1" applyProtection="1">
      <alignment vertical="center"/>
      <protection/>
    </xf>
    <xf numFmtId="167" fontId="2" fillId="0" borderId="49" xfId="41" applyNumberFormat="1" applyFont="1" applyFill="1" applyBorder="1" applyAlignment="1" applyProtection="1">
      <alignment vertical="center"/>
      <protection/>
    </xf>
    <xf numFmtId="167" fontId="3" fillId="0" borderId="48" xfId="41" applyNumberFormat="1" applyFont="1" applyFill="1" applyBorder="1" applyAlignment="1" applyProtection="1">
      <alignment vertical="center"/>
      <protection/>
    </xf>
    <xf numFmtId="167" fontId="2" fillId="0" borderId="52" xfId="0" applyNumberFormat="1" applyFont="1" applyBorder="1" applyAlignment="1">
      <alignment/>
    </xf>
    <xf numFmtId="167" fontId="3" fillId="0" borderId="87" xfId="41" applyNumberFormat="1" applyFont="1" applyFill="1" applyBorder="1" applyAlignment="1" applyProtection="1">
      <alignment horizontal="left" wrapText="1"/>
      <protection/>
    </xf>
    <xf numFmtId="168" fontId="3" fillId="0" borderId="18" xfId="41" applyNumberFormat="1" applyFont="1" applyFill="1" applyBorder="1" applyAlignment="1">
      <alignment horizontal="center" vertical="center" wrapText="1"/>
    </xf>
    <xf numFmtId="168" fontId="3" fillId="0" borderId="18" xfId="41" applyNumberFormat="1" applyFont="1" applyBorder="1" applyAlignment="1">
      <alignment/>
    </xf>
    <xf numFmtId="168" fontId="5" fillId="0" borderId="16" xfId="41" applyNumberFormat="1" applyFont="1" applyFill="1" applyBorder="1" applyAlignment="1">
      <alignment/>
    </xf>
    <xf numFmtId="168" fontId="4" fillId="2" borderId="52" xfId="41" applyNumberFormat="1" applyFont="1" applyFill="1" applyBorder="1" applyAlignment="1">
      <alignment/>
    </xf>
    <xf numFmtId="168" fontId="4" fillId="0" borderId="52" xfId="41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68" fontId="4" fillId="2" borderId="52" xfId="41" applyNumberFormat="1" applyFont="1" applyFill="1" applyBorder="1" applyAlignment="1">
      <alignment/>
    </xf>
    <xf numFmtId="168" fontId="4" fillId="0" borderId="53" xfId="41" applyNumberFormat="1" applyFont="1" applyFill="1" applyBorder="1" applyAlignment="1">
      <alignment/>
    </xf>
    <xf numFmtId="168" fontId="4" fillId="2" borderId="16" xfId="41" applyNumberFormat="1" applyFont="1" applyFill="1" applyBorder="1" applyAlignment="1">
      <alignment/>
    </xf>
    <xf numFmtId="168" fontId="4" fillId="2" borderId="53" xfId="41" applyNumberFormat="1" applyFont="1" applyFill="1" applyBorder="1" applyAlignment="1">
      <alignment/>
    </xf>
    <xf numFmtId="168" fontId="5" fillId="2" borderId="16" xfId="41" applyNumberFormat="1" applyFont="1" applyFill="1" applyBorder="1" applyAlignment="1">
      <alignment/>
    </xf>
    <xf numFmtId="168" fontId="5" fillId="0" borderId="52" xfId="41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68" fontId="4" fillId="2" borderId="16" xfId="41" applyNumberFormat="1" applyFont="1" applyFill="1" applyBorder="1" applyAlignment="1">
      <alignment/>
    </xf>
    <xf numFmtId="168" fontId="5" fillId="0" borderId="11" xfId="41" applyNumberFormat="1" applyFont="1" applyFill="1" applyBorder="1" applyAlignment="1">
      <alignment/>
    </xf>
    <xf numFmtId="168" fontId="5" fillId="0" borderId="53" xfId="41" applyNumberFormat="1" applyFont="1" applyFill="1" applyBorder="1" applyAlignment="1">
      <alignment/>
    </xf>
    <xf numFmtId="168" fontId="4" fillId="0" borderId="20" xfId="41" applyNumberFormat="1" applyFont="1" applyFill="1" applyBorder="1" applyAlignment="1">
      <alignment/>
    </xf>
    <xf numFmtId="168" fontId="4" fillId="2" borderId="20" xfId="41" applyNumberFormat="1" applyFont="1" applyFill="1" applyBorder="1" applyAlignment="1">
      <alignment/>
    </xf>
    <xf numFmtId="168" fontId="3" fillId="0" borderId="21" xfId="41" applyNumberFormat="1" applyFont="1" applyFill="1" applyBorder="1" applyAlignment="1">
      <alignment horizontal="center" vertical="center" wrapText="1"/>
    </xf>
    <xf numFmtId="168" fontId="3" fillId="0" borderId="41" xfId="41" applyNumberFormat="1" applyFont="1" applyFill="1" applyBorder="1" applyAlignment="1">
      <alignment/>
    </xf>
    <xf numFmtId="168" fontId="3" fillId="0" borderId="37" xfId="41" applyNumberFormat="1" applyFont="1" applyFill="1" applyBorder="1" applyAlignment="1">
      <alignment/>
    </xf>
    <xf numFmtId="168" fontId="3" fillId="0" borderId="21" xfId="41" applyNumberFormat="1" applyFont="1" applyFill="1" applyBorder="1" applyAlignment="1">
      <alignment/>
    </xf>
    <xf numFmtId="10" fontId="2" fillId="0" borderId="11" xfId="76" applyNumberFormat="1" applyFont="1" applyFill="1" applyBorder="1" applyAlignment="1">
      <alignment vertical="center" wrapText="1"/>
    </xf>
    <xf numFmtId="174" fontId="2" fillId="0" borderId="11" xfId="76" applyNumberFormat="1" applyFont="1" applyFill="1" applyBorder="1" applyAlignment="1">
      <alignment vertical="center" wrapText="1"/>
    </xf>
    <xf numFmtId="168" fontId="2" fillId="0" borderId="68" xfId="41" applyNumberFormat="1" applyFont="1" applyFill="1" applyBorder="1" applyAlignment="1">
      <alignment horizontal="right"/>
    </xf>
    <xf numFmtId="168" fontId="3" fillId="0" borderId="15" xfId="41" applyNumberFormat="1" applyFont="1" applyFill="1" applyBorder="1" applyAlignment="1">
      <alignment/>
    </xf>
    <xf numFmtId="168" fontId="2" fillId="0" borderId="15" xfId="41" applyNumberFormat="1" applyFont="1" applyFill="1" applyBorder="1" applyAlignment="1">
      <alignment/>
    </xf>
    <xf numFmtId="0" fontId="0" fillId="0" borderId="37" xfId="0" applyBorder="1" applyAlignment="1">
      <alignment/>
    </xf>
    <xf numFmtId="169" fontId="2" fillId="0" borderId="11" xfId="41" applyNumberFormat="1" applyFont="1" applyFill="1" applyBorder="1" applyAlignment="1">
      <alignment horizontal="left" wrapText="1" indent="1"/>
    </xf>
    <xf numFmtId="0" fontId="3" fillId="0" borderId="38" xfId="0" applyFont="1" applyFill="1" applyBorder="1" applyAlignment="1">
      <alignment vertical="top" wrapText="1"/>
    </xf>
    <xf numFmtId="3" fontId="3" fillId="0" borderId="36" xfId="0" applyNumberFormat="1" applyFont="1" applyFill="1" applyBorder="1" applyAlignment="1">
      <alignment/>
    </xf>
    <xf numFmtId="9" fontId="2" fillId="0" borderId="37" xfId="76" applyNumberFormat="1" applyFont="1" applyBorder="1" applyAlignment="1">
      <alignment/>
    </xf>
    <xf numFmtId="10" fontId="2" fillId="0" borderId="37" xfId="76" applyNumberFormat="1" applyFont="1" applyBorder="1" applyAlignment="1">
      <alignment/>
    </xf>
    <xf numFmtId="10" fontId="2" fillId="0" borderId="43" xfId="76" applyNumberFormat="1" applyFont="1" applyBorder="1" applyAlignment="1">
      <alignment/>
    </xf>
    <xf numFmtId="167" fontId="3" fillId="0" borderId="18" xfId="41" applyNumberFormat="1" applyFont="1" applyFill="1" applyBorder="1" applyAlignment="1" applyProtection="1">
      <alignment horizontal="left" wrapText="1"/>
      <protection/>
    </xf>
    <xf numFmtId="167" fontId="3" fillId="0" borderId="11" xfId="41" applyNumberFormat="1" applyFont="1" applyFill="1" applyBorder="1" applyAlignment="1" applyProtection="1">
      <alignment horizontal="center"/>
      <protection/>
    </xf>
    <xf numFmtId="167" fontId="3" fillId="0" borderId="96" xfId="41" applyNumberFormat="1" applyFont="1" applyFill="1" applyBorder="1" applyAlignment="1" applyProtection="1">
      <alignment horizontal="center"/>
      <protection/>
    </xf>
    <xf numFmtId="167" fontId="3" fillId="0" borderId="44" xfId="41" applyNumberFormat="1" applyFont="1" applyFill="1" applyBorder="1" applyAlignment="1" applyProtection="1">
      <alignment horizontal="center"/>
      <protection/>
    </xf>
    <xf numFmtId="167" fontId="2" fillId="0" borderId="11" xfId="41" applyNumberFormat="1" applyFont="1" applyFill="1" applyBorder="1" applyAlignment="1" applyProtection="1">
      <alignment horizontal="center"/>
      <protection/>
    </xf>
    <xf numFmtId="167" fontId="3" fillId="0" borderId="12" xfId="41" applyNumberFormat="1" applyFont="1" applyFill="1" applyBorder="1" applyAlignment="1" applyProtection="1">
      <alignment horizontal="center"/>
      <protection/>
    </xf>
    <xf numFmtId="167" fontId="2" fillId="0" borderId="97" xfId="0" applyNumberFormat="1" applyFont="1" applyBorder="1" applyAlignment="1">
      <alignment/>
    </xf>
    <xf numFmtId="167" fontId="2" fillId="0" borderId="34" xfId="41" applyNumberFormat="1" applyFont="1" applyFill="1" applyBorder="1" applyAlignment="1" applyProtection="1">
      <alignment horizontal="center"/>
      <protection/>
    </xf>
    <xf numFmtId="167" fontId="2" fillId="0" borderId="45" xfId="41" applyNumberFormat="1" applyFont="1" applyFill="1" applyBorder="1" applyAlignment="1" applyProtection="1">
      <alignment horizontal="center"/>
      <protection/>
    </xf>
    <xf numFmtId="9" fontId="2" fillId="0" borderId="37" xfId="76" applyFont="1" applyBorder="1" applyAlignment="1">
      <alignment/>
    </xf>
    <xf numFmtId="9" fontId="2" fillId="0" borderId="52" xfId="76" applyFont="1" applyFill="1" applyBorder="1" applyAlignment="1">
      <alignment/>
    </xf>
    <xf numFmtId="0" fontId="9" fillId="25" borderId="38" xfId="0" applyFont="1" applyFill="1" applyBorder="1" applyAlignment="1">
      <alignment wrapText="1"/>
    </xf>
    <xf numFmtId="0" fontId="9" fillId="25" borderId="14" xfId="0" applyFont="1" applyFill="1" applyBorder="1" applyAlignment="1">
      <alignment wrapText="1"/>
    </xf>
    <xf numFmtId="0" fontId="9" fillId="25" borderId="13" xfId="0" applyFont="1" applyFill="1" applyBorder="1" applyAlignment="1">
      <alignment horizontal="left" wrapText="1" indent="1"/>
    </xf>
    <xf numFmtId="0" fontId="9" fillId="25" borderId="13" xfId="0" applyFont="1" applyFill="1" applyBorder="1" applyAlignment="1">
      <alignment wrapText="1"/>
    </xf>
    <xf numFmtId="0" fontId="9" fillId="25" borderId="63" xfId="0" applyFont="1" applyFill="1" applyBorder="1" applyAlignment="1">
      <alignment wrapText="1"/>
    </xf>
    <xf numFmtId="0" fontId="9" fillId="25" borderId="77" xfId="0" applyFont="1" applyFill="1" applyBorder="1" applyAlignment="1">
      <alignment wrapText="1"/>
    </xf>
    <xf numFmtId="0" fontId="9" fillId="25" borderId="13" xfId="0" applyFont="1" applyFill="1" applyBorder="1" applyAlignment="1">
      <alignment horizontal="left" vertical="center" wrapText="1"/>
    </xf>
    <xf numFmtId="9" fontId="2" fillId="0" borderId="37" xfId="76" applyNumberFormat="1" applyFont="1" applyFill="1" applyBorder="1" applyAlignment="1">
      <alignment/>
    </xf>
    <xf numFmtId="0" fontId="9" fillId="25" borderId="14" xfId="0" applyFont="1" applyFill="1" applyBorder="1" applyAlignment="1">
      <alignment horizontal="left" vertical="center" wrapText="1"/>
    </xf>
    <xf numFmtId="0" fontId="9" fillId="25" borderId="13" xfId="0" applyFont="1" applyFill="1" applyBorder="1" applyAlignment="1">
      <alignment horizontal="left" vertical="center" wrapText="1" indent="1"/>
    </xf>
    <xf numFmtId="167" fontId="3" fillId="25" borderId="95" xfId="41" applyNumberFormat="1" applyFont="1" applyFill="1" applyBorder="1" applyAlignment="1" applyProtection="1">
      <alignment/>
      <protection/>
    </xf>
    <xf numFmtId="9" fontId="3" fillId="0" borderId="37" xfId="76" applyFont="1" applyBorder="1" applyAlignment="1">
      <alignment/>
    </xf>
    <xf numFmtId="10" fontId="3" fillId="0" borderId="37" xfId="76" applyNumberFormat="1" applyFont="1" applyBorder="1" applyAlignment="1">
      <alignment/>
    </xf>
    <xf numFmtId="9" fontId="2" fillId="0" borderId="37" xfId="76" applyNumberFormat="1" applyFont="1" applyBorder="1" applyAlignment="1">
      <alignment horizontal="center" vertical="center"/>
    </xf>
    <xf numFmtId="167" fontId="2" fillId="2" borderId="48" xfId="41" applyNumberFormat="1" applyFont="1" applyFill="1" applyBorder="1" applyAlignment="1" applyProtection="1">
      <alignment vertical="center"/>
      <protection/>
    </xf>
    <xf numFmtId="167" fontId="5" fillId="25" borderId="95" xfId="41" applyNumberFormat="1" applyFont="1" applyFill="1" applyBorder="1" applyAlignment="1" applyProtection="1">
      <alignment/>
      <protection/>
    </xf>
    <xf numFmtId="167" fontId="2" fillId="2" borderId="11" xfId="41" applyNumberFormat="1" applyFont="1" applyFill="1" applyBorder="1" applyAlignment="1" applyProtection="1">
      <alignment/>
      <protection/>
    </xf>
    <xf numFmtId="10" fontId="3" fillId="0" borderId="16" xfId="76" applyNumberFormat="1" applyFont="1" applyFill="1" applyBorder="1" applyAlignment="1">
      <alignment/>
    </xf>
    <xf numFmtId="10" fontId="2" fillId="0" borderId="16" xfId="76" applyNumberFormat="1" applyFont="1" applyFill="1" applyBorder="1" applyAlignment="1">
      <alignment/>
    </xf>
    <xf numFmtId="168" fontId="2" fillId="0" borderId="41" xfId="41" applyNumberFormat="1" applyFont="1" applyFill="1" applyBorder="1" applyAlignment="1">
      <alignment/>
    </xf>
    <xf numFmtId="0" fontId="9" fillId="0" borderId="52" xfId="0" applyFont="1" applyBorder="1" applyAlignment="1">
      <alignment vertical="center" wrapText="1"/>
    </xf>
    <xf numFmtId="168" fontId="3" fillId="25" borderId="52" xfId="41" applyNumberFormat="1" applyFont="1" applyFill="1" applyBorder="1" applyAlignment="1">
      <alignment/>
    </xf>
    <xf numFmtId="168" fontId="3" fillId="25" borderId="20" xfId="41" applyNumberFormat="1" applyFont="1" applyFill="1" applyBorder="1" applyAlignment="1">
      <alignment/>
    </xf>
    <xf numFmtId="10" fontId="3" fillId="0" borderId="51" xfId="76" applyNumberFormat="1" applyFont="1" applyFill="1" applyBorder="1" applyAlignment="1">
      <alignment/>
    </xf>
    <xf numFmtId="10" fontId="3" fillId="0" borderId="16" xfId="76" applyNumberFormat="1" applyFont="1" applyFill="1" applyBorder="1" applyAlignment="1">
      <alignment/>
    </xf>
    <xf numFmtId="168" fontId="3" fillId="0" borderId="16" xfId="41" applyNumberFormat="1" applyFont="1" applyFill="1" applyBorder="1" applyAlignment="1">
      <alignment/>
    </xf>
    <xf numFmtId="168" fontId="3" fillId="0" borderId="41" xfId="41" applyNumberFormat="1" applyFont="1" applyFill="1" applyBorder="1" applyAlignment="1">
      <alignment/>
    </xf>
    <xf numFmtId="10" fontId="2" fillId="0" borderId="16" xfId="76" applyNumberFormat="1" applyFont="1" applyFill="1" applyBorder="1" applyAlignment="1">
      <alignment/>
    </xf>
    <xf numFmtId="168" fontId="2" fillId="2" borderId="52" xfId="41" applyNumberFormat="1" applyFont="1" applyFill="1" applyBorder="1" applyAlignment="1">
      <alignment/>
    </xf>
    <xf numFmtId="168" fontId="2" fillId="0" borderId="41" xfId="41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168" fontId="2" fillId="2" borderId="53" xfId="41" applyNumberFormat="1" applyFont="1" applyFill="1" applyBorder="1" applyAlignment="1">
      <alignment/>
    </xf>
    <xf numFmtId="168" fontId="3" fillId="2" borderId="16" xfId="41" applyNumberFormat="1" applyFont="1" applyFill="1" applyBorder="1" applyAlignment="1">
      <alignment/>
    </xf>
    <xf numFmtId="168" fontId="2" fillId="0" borderId="20" xfId="41" applyNumberFormat="1" applyFont="1" applyFill="1" applyBorder="1" applyAlignment="1">
      <alignment/>
    </xf>
    <xf numFmtId="168" fontId="3" fillId="2" borderId="41" xfId="41" applyNumberFormat="1" applyFont="1" applyFill="1" applyBorder="1" applyAlignment="1">
      <alignment/>
    </xf>
    <xf numFmtId="10" fontId="2" fillId="0" borderId="51" xfId="76" applyNumberFormat="1" applyFont="1" applyFill="1" applyBorder="1" applyAlignment="1">
      <alignment/>
    </xf>
    <xf numFmtId="168" fontId="2" fillId="25" borderId="10" xfId="41" applyNumberFormat="1" applyFont="1" applyFill="1" applyBorder="1" applyAlignment="1">
      <alignment wrapText="1"/>
    </xf>
    <xf numFmtId="3" fontId="40" fillId="0" borderId="10" xfId="67" applyNumberFormat="1" applyFont="1" applyFill="1" applyBorder="1" applyProtection="1">
      <alignment/>
      <protection locked="0"/>
    </xf>
    <xf numFmtId="3" fontId="40" fillId="0" borderId="41" xfId="67" applyNumberFormat="1" applyFont="1" applyFill="1" applyBorder="1" applyProtection="1">
      <alignment/>
      <protection locked="0"/>
    </xf>
    <xf numFmtId="3" fontId="40" fillId="0" borderId="11" xfId="67" applyNumberFormat="1" applyFont="1" applyFill="1" applyBorder="1" applyProtection="1">
      <alignment/>
      <protection locked="0"/>
    </xf>
    <xf numFmtId="3" fontId="40" fillId="0" borderId="37" xfId="67" applyNumberFormat="1" applyFont="1" applyFill="1" applyBorder="1" applyProtection="1">
      <alignment/>
      <protection locked="0"/>
    </xf>
    <xf numFmtId="3" fontId="40" fillId="0" borderId="12" xfId="67" applyNumberFormat="1" applyFont="1" applyFill="1" applyBorder="1" applyProtection="1">
      <alignment/>
      <protection locked="0"/>
    </xf>
    <xf numFmtId="3" fontId="40" fillId="0" borderId="43" xfId="67" applyNumberFormat="1" applyFont="1" applyFill="1" applyBorder="1" applyProtection="1">
      <alignment/>
      <protection locked="0"/>
    </xf>
    <xf numFmtId="177" fontId="41" fillId="0" borderId="47" xfId="66" applyNumberFormat="1" applyFont="1" applyFill="1" applyBorder="1" applyAlignment="1" applyProtection="1">
      <alignment vertical="center"/>
      <protection/>
    </xf>
    <xf numFmtId="3" fontId="40" fillId="0" borderId="98" xfId="67" applyNumberFormat="1" applyFont="1" applyFill="1" applyBorder="1">
      <alignment/>
      <protection/>
    </xf>
    <xf numFmtId="190" fontId="0" fillId="0" borderId="0" xfId="0" applyNumberFormat="1" applyAlignment="1">
      <alignment/>
    </xf>
    <xf numFmtId="9" fontId="2" fillId="0" borderId="43" xfId="76" applyFont="1" applyBorder="1" applyAlignment="1">
      <alignment/>
    </xf>
    <xf numFmtId="9" fontId="2" fillId="0" borderId="41" xfId="76" applyFont="1" applyBorder="1" applyAlignment="1">
      <alignment/>
    </xf>
    <xf numFmtId="167" fontId="2" fillId="2" borderId="11" xfId="41" applyNumberFormat="1" applyFont="1" applyFill="1" applyBorder="1" applyAlignment="1" applyProtection="1">
      <alignment vertical="center"/>
      <protection/>
    </xf>
    <xf numFmtId="167" fontId="4" fillId="2" borderId="11" xfId="41" applyNumberFormat="1" applyFont="1" applyFill="1" applyBorder="1" applyAlignment="1" applyProtection="1">
      <alignment vertical="center"/>
      <protection/>
    </xf>
    <xf numFmtId="0" fontId="5" fillId="0" borderId="28" xfId="0" applyFont="1" applyBorder="1" applyAlignment="1">
      <alignment horizontal="center" vertical="center"/>
    </xf>
    <xf numFmtId="167" fontId="3" fillId="25" borderId="11" xfId="41" applyNumberFormat="1" applyFont="1" applyFill="1" applyBorder="1" applyAlignment="1" applyProtection="1">
      <alignment/>
      <protection/>
    </xf>
    <xf numFmtId="167" fontId="5" fillId="0" borderId="10" xfId="41" applyNumberFormat="1" applyFont="1" applyFill="1" applyBorder="1" applyAlignment="1" applyProtection="1">
      <alignment/>
      <protection/>
    </xf>
    <xf numFmtId="167" fontId="5" fillId="2" borderId="10" xfId="41" applyNumberFormat="1" applyFont="1" applyFill="1" applyBorder="1" applyAlignment="1" applyProtection="1">
      <alignment/>
      <protection/>
    </xf>
    <xf numFmtId="167" fontId="3" fillId="2" borderId="10" xfId="41" applyNumberFormat="1" applyFont="1" applyFill="1" applyBorder="1" applyAlignment="1" applyProtection="1">
      <alignment/>
      <protection/>
    </xf>
    <xf numFmtId="167" fontId="3" fillId="2" borderId="35" xfId="41" applyNumberFormat="1" applyFont="1" applyFill="1" applyBorder="1" applyAlignment="1" applyProtection="1">
      <alignment/>
      <protection/>
    </xf>
    <xf numFmtId="167" fontId="3" fillId="0" borderId="11" xfId="41" applyNumberFormat="1" applyFont="1" applyFill="1" applyBorder="1" applyAlignment="1" applyProtection="1">
      <alignment vertical="center"/>
      <protection/>
    </xf>
    <xf numFmtId="10" fontId="3" fillId="0" borderId="37" xfId="76" applyNumberFormat="1" applyFont="1" applyBorder="1" applyAlignment="1">
      <alignment vertical="center"/>
    </xf>
    <xf numFmtId="0" fontId="4" fillId="25" borderId="13" xfId="0" applyFont="1" applyFill="1" applyBorder="1" applyAlignment="1">
      <alignment horizontal="center" vertical="center"/>
    </xf>
    <xf numFmtId="168" fontId="4" fillId="25" borderId="11" xfId="41" applyNumberFormat="1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 wrapText="1"/>
    </xf>
    <xf numFmtId="190" fontId="3" fillId="25" borderId="36" xfId="67" applyNumberFormat="1" applyFont="1" applyFill="1" applyBorder="1" applyAlignment="1" applyProtection="1">
      <alignment horizontal="right" vertical="center" wrapText="1"/>
      <protection locked="0"/>
    </xf>
    <xf numFmtId="190" fontId="3" fillId="25" borderId="64" xfId="67" applyNumberFormat="1" applyFont="1" applyFill="1" applyBorder="1" applyAlignment="1" applyProtection="1">
      <alignment horizontal="right" vertical="center" wrapText="1"/>
      <protection locked="0"/>
    </xf>
    <xf numFmtId="190" fontId="3" fillId="25" borderId="11" xfId="67" applyNumberFormat="1" applyFont="1" applyFill="1" applyBorder="1" applyAlignment="1" applyProtection="1">
      <alignment horizontal="right" vertical="center" wrapText="1"/>
      <protection/>
    </xf>
    <xf numFmtId="190" fontId="2" fillId="0" borderId="11" xfId="67" applyNumberFormat="1" applyFont="1" applyFill="1" applyBorder="1" applyAlignment="1" applyProtection="1">
      <alignment horizontal="right" vertical="center" wrapText="1"/>
      <protection locked="0"/>
    </xf>
    <xf numFmtId="190" fontId="2" fillId="0" borderId="37" xfId="67" applyNumberFormat="1" applyFont="1" applyFill="1" applyBorder="1" applyAlignment="1" applyProtection="1">
      <alignment horizontal="right" vertical="center" wrapText="1"/>
      <protection locked="0"/>
    </xf>
    <xf numFmtId="190" fontId="2" fillId="25" borderId="11" xfId="67" applyNumberFormat="1" applyFont="1" applyFill="1" applyBorder="1" applyAlignment="1" applyProtection="1">
      <alignment horizontal="right" vertical="center" wrapText="1"/>
      <protection/>
    </xf>
    <xf numFmtId="190" fontId="2" fillId="25" borderId="37" xfId="67" applyNumberFormat="1" applyFont="1" applyFill="1" applyBorder="1" applyAlignment="1" applyProtection="1">
      <alignment horizontal="right" vertical="center" wrapText="1"/>
      <protection/>
    </xf>
    <xf numFmtId="190" fontId="2" fillId="0" borderId="11" xfId="67" applyNumberFormat="1" applyFont="1" applyFill="1" applyBorder="1" applyAlignment="1" applyProtection="1">
      <alignment horizontal="right" vertical="center" wrapText="1"/>
      <protection/>
    </xf>
    <xf numFmtId="190" fontId="2" fillId="0" borderId="37" xfId="67" applyNumberFormat="1" applyFont="1" applyFill="1" applyBorder="1" applyAlignment="1" applyProtection="1">
      <alignment horizontal="right" vertical="center" wrapText="1"/>
      <protection/>
    </xf>
    <xf numFmtId="190" fontId="2" fillId="25" borderId="37" xfId="67" applyNumberFormat="1" applyFont="1" applyFill="1" applyBorder="1" applyAlignment="1" applyProtection="1">
      <alignment horizontal="right" vertical="center" wrapText="1"/>
      <protection locked="0"/>
    </xf>
    <xf numFmtId="190" fontId="3" fillId="0" borderId="18" xfId="67" applyNumberFormat="1" applyFont="1" applyFill="1" applyBorder="1" applyAlignment="1" applyProtection="1">
      <alignment horizontal="right" vertical="center" wrapText="1"/>
      <protection/>
    </xf>
    <xf numFmtId="190" fontId="3" fillId="0" borderId="21" xfId="67" applyNumberFormat="1" applyFont="1" applyFill="1" applyBorder="1" applyAlignment="1" applyProtection="1">
      <alignment horizontal="right" vertical="center" wrapText="1"/>
      <protection/>
    </xf>
    <xf numFmtId="9" fontId="3" fillId="0" borderId="37" xfId="76" applyNumberFormat="1" applyFont="1" applyBorder="1" applyAlignment="1">
      <alignment/>
    </xf>
    <xf numFmtId="9" fontId="3" fillId="0" borderId="21" xfId="76" applyNumberFormat="1" applyFont="1" applyBorder="1" applyAlignment="1">
      <alignment/>
    </xf>
    <xf numFmtId="177" fontId="42" fillId="0" borderId="55" xfId="66" applyNumberFormat="1" applyFont="1" applyFill="1" applyBorder="1" applyAlignment="1" applyProtection="1">
      <alignment horizontal="right" vertical="center"/>
      <protection/>
    </xf>
    <xf numFmtId="177" fontId="42" fillId="0" borderId="99" xfId="66" applyNumberFormat="1" applyFont="1" applyFill="1" applyBorder="1" applyAlignment="1" applyProtection="1">
      <alignment horizontal="right" vertical="center"/>
      <protection/>
    </xf>
    <xf numFmtId="177" fontId="41" fillId="0" borderId="47" xfId="66" applyNumberFormat="1" applyFont="1" applyFill="1" applyBorder="1" applyAlignment="1" applyProtection="1">
      <alignment horizontal="right" vertical="center"/>
      <protection/>
    </xf>
    <xf numFmtId="177" fontId="42" fillId="0" borderId="37" xfId="66" applyNumberFormat="1" applyFont="1" applyFill="1" applyBorder="1" applyAlignment="1" applyProtection="1">
      <alignment horizontal="right" vertical="center"/>
      <protection/>
    </xf>
    <xf numFmtId="0" fontId="9" fillId="0" borderId="22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99" xfId="0" applyFont="1" applyFill="1" applyBorder="1" applyAlignment="1">
      <alignment horizontal="center" wrapText="1"/>
    </xf>
    <xf numFmtId="0" fontId="2" fillId="0" borderId="13" xfId="64" applyFont="1" applyFill="1" applyBorder="1" applyAlignment="1">
      <alignment vertical="center" wrapText="1"/>
      <protection/>
    </xf>
    <xf numFmtId="0" fontId="2" fillId="0" borderId="11" xfId="64" applyFont="1" applyBorder="1" applyAlignment="1">
      <alignment vertical="center" wrapText="1"/>
      <protection/>
    </xf>
    <xf numFmtId="0" fontId="2" fillId="0" borderId="13" xfId="64" applyFont="1" applyBorder="1" applyAlignment="1">
      <alignment vertical="center" wrapText="1"/>
      <protection/>
    </xf>
    <xf numFmtId="0" fontId="2" fillId="0" borderId="13" xfId="64" applyFont="1" applyBorder="1" applyAlignment="1">
      <alignment horizontal="left" vertical="center" wrapText="1"/>
      <protection/>
    </xf>
    <xf numFmtId="0" fontId="3" fillId="0" borderId="36" xfId="64" applyFont="1" applyBorder="1" applyAlignment="1">
      <alignment vertical="center"/>
      <protection/>
    </xf>
    <xf numFmtId="168" fontId="3" fillId="0" borderId="36" xfId="45" applyNumberFormat="1" applyFont="1" applyBorder="1" applyAlignment="1">
      <alignment vertical="center"/>
    </xf>
    <xf numFmtId="168" fontId="3" fillId="0" borderId="64" xfId="45" applyNumberFormat="1" applyFont="1" applyBorder="1" applyAlignment="1">
      <alignment vertical="center"/>
    </xf>
    <xf numFmtId="168" fontId="2" fillId="0" borderId="11" xfId="45" applyNumberFormat="1" applyFont="1" applyBorder="1" applyAlignment="1">
      <alignment vertical="center"/>
    </xf>
    <xf numFmtId="168" fontId="2" fillId="0" borderId="37" xfId="45" applyNumberFormat="1" applyFont="1" applyBorder="1" applyAlignment="1">
      <alignment vertical="center"/>
    </xf>
    <xf numFmtId="168" fontId="3" fillId="0" borderId="11" xfId="45" applyNumberFormat="1" applyFont="1" applyBorder="1" applyAlignment="1">
      <alignment vertical="center"/>
    </xf>
    <xf numFmtId="168" fontId="2" fillId="0" borderId="52" xfId="45" applyNumberFormat="1" applyFont="1" applyBorder="1" applyAlignment="1">
      <alignment vertical="center"/>
    </xf>
    <xf numFmtId="0" fontId="3" fillId="0" borderId="11" xfId="64" applyFont="1" applyBorder="1" applyAlignment="1">
      <alignment vertical="center" wrapText="1"/>
      <protection/>
    </xf>
    <xf numFmtId="168" fontId="3" fillId="0" borderId="11" xfId="0" applyNumberFormat="1" applyFont="1" applyBorder="1" applyAlignment="1">
      <alignment vertical="center"/>
    </xf>
    <xf numFmtId="168" fontId="3" fillId="0" borderId="37" xfId="0" applyNumberFormat="1" applyFont="1" applyBorder="1" applyAlignment="1">
      <alignment vertical="center"/>
    </xf>
    <xf numFmtId="0" fontId="2" fillId="0" borderId="11" xfId="64" applyFont="1" applyFill="1" applyBorder="1" applyAlignment="1">
      <alignment vertical="center" wrapText="1"/>
      <protection/>
    </xf>
    <xf numFmtId="0" fontId="2" fillId="0" borderId="11" xfId="0" applyFont="1" applyBorder="1" applyAlignment="1">
      <alignment vertical="center"/>
    </xf>
    <xf numFmtId="168" fontId="3" fillId="0" borderId="37" xfId="45" applyNumberFormat="1" applyFont="1" applyBorder="1" applyAlignment="1">
      <alignment vertical="center"/>
    </xf>
    <xf numFmtId="0" fontId="2" fillId="0" borderId="52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wrapText="1" indent="1"/>
    </xf>
    <xf numFmtId="0" fontId="4" fillId="0" borderId="100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93" xfId="0" applyFont="1" applyBorder="1" applyAlignment="1">
      <alignment horizontal="left" wrapText="1" indent="1"/>
    </xf>
    <xf numFmtId="167" fontId="4" fillId="0" borderId="10" xfId="41" applyNumberFormat="1" applyFont="1" applyFill="1" applyBorder="1" applyAlignment="1" applyProtection="1">
      <alignment vertical="center"/>
      <protection/>
    </xf>
    <xf numFmtId="167" fontId="2" fillId="0" borderId="48" xfId="41" applyNumberFormat="1" applyFont="1" applyFill="1" applyBorder="1" applyAlignment="1" applyProtection="1">
      <alignment vertical="center"/>
      <protection/>
    </xf>
    <xf numFmtId="167" fontId="2" fillId="0" borderId="11" xfId="41" applyNumberFormat="1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>
      <alignment horizontal="center"/>
    </xf>
    <xf numFmtId="0" fontId="5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horizontal="left" wrapText="1" indent="1"/>
    </xf>
    <xf numFmtId="0" fontId="5" fillId="0" borderId="26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1" fontId="2" fillId="0" borderId="13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3" fillId="0" borderId="75" xfId="0" applyFont="1" applyBorder="1" applyAlignment="1">
      <alignment/>
    </xf>
    <xf numFmtId="168" fontId="3" fillId="0" borderId="47" xfId="41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9" fillId="25" borderId="14" xfId="0" applyFont="1" applyFill="1" applyBorder="1" applyAlignment="1">
      <alignment horizontal="left" vertical="center" wrapText="1" indent="1"/>
    </xf>
    <xf numFmtId="0" fontId="9" fillId="25" borderId="63" xfId="0" applyFont="1" applyFill="1" applyBorder="1" applyAlignment="1">
      <alignment horizontal="left" vertical="center" wrapText="1" indent="1"/>
    </xf>
    <xf numFmtId="0" fontId="9" fillId="0" borderId="63" xfId="0" applyFont="1" applyBorder="1" applyAlignment="1">
      <alignment horizontal="left" vertical="center" wrapText="1" indent="1"/>
    </xf>
    <xf numFmtId="0" fontId="9" fillId="25" borderId="13" xfId="0" applyFont="1" applyFill="1" applyBorder="1" applyAlignment="1">
      <alignment horizontal="left" indent="1"/>
    </xf>
    <xf numFmtId="0" fontId="9" fillId="25" borderId="63" xfId="0" applyFont="1" applyFill="1" applyBorder="1" applyAlignment="1">
      <alignment horizontal="left" wrapText="1" indent="1"/>
    </xf>
    <xf numFmtId="0" fontId="9" fillId="0" borderId="13" xfId="0" applyFont="1" applyFill="1" applyBorder="1" applyAlignment="1">
      <alignment horizontal="left" wrapText="1" indent="1"/>
    </xf>
    <xf numFmtId="0" fontId="9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1" fontId="3" fillId="0" borderId="40" xfId="41" applyNumberFormat="1" applyFont="1" applyBorder="1" applyAlignment="1">
      <alignment/>
    </xf>
    <xf numFmtId="173" fontId="2" fillId="0" borderId="11" xfId="76" applyNumberFormat="1" applyFont="1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2" fillId="0" borderId="52" xfId="0" applyNumberFormat="1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167" fontId="5" fillId="25" borderId="11" xfId="41" applyNumberFormat="1" applyFont="1" applyFill="1" applyBorder="1" applyAlignment="1" applyProtection="1">
      <alignment/>
      <protection/>
    </xf>
    <xf numFmtId="167" fontId="3" fillId="2" borderId="60" xfId="41" applyNumberFormat="1" applyFont="1" applyFill="1" applyBorder="1" applyAlignment="1" applyProtection="1">
      <alignment/>
      <protection/>
    </xf>
    <xf numFmtId="167" fontId="2" fillId="2" borderId="0" xfId="41" applyNumberFormat="1" applyFont="1" applyFill="1" applyBorder="1" applyAlignment="1" applyProtection="1">
      <alignment/>
      <protection/>
    </xf>
    <xf numFmtId="167" fontId="4" fillId="2" borderId="12" xfId="41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 horizontal="left" wrapText="1" indent="1"/>
    </xf>
    <xf numFmtId="167" fontId="4" fillId="2" borderId="10" xfId="41" applyNumberFormat="1" applyFont="1" applyFill="1" applyBorder="1" applyAlignment="1" applyProtection="1">
      <alignment/>
      <protection/>
    </xf>
    <xf numFmtId="167" fontId="2" fillId="0" borderId="15" xfId="41" applyNumberFormat="1" applyFont="1" applyFill="1" applyBorder="1" applyAlignment="1" applyProtection="1">
      <alignment/>
      <protection/>
    </xf>
    <xf numFmtId="167" fontId="3" fillId="0" borderId="53" xfId="41" applyNumberFormat="1" applyFont="1" applyFill="1" applyBorder="1" applyAlignment="1" applyProtection="1">
      <alignment/>
      <protection/>
    </xf>
    <xf numFmtId="0" fontId="4" fillId="0" borderId="33" xfId="0" applyFont="1" applyBorder="1" applyAlignment="1">
      <alignment horizontal="left" wrapText="1"/>
    </xf>
    <xf numFmtId="167" fontId="2" fillId="0" borderId="49" xfId="41" applyNumberFormat="1" applyFont="1" applyFill="1" applyBorder="1" applyAlignment="1" applyProtection="1">
      <alignment horizontal="center"/>
      <protection/>
    </xf>
    <xf numFmtId="167" fontId="2" fillId="0" borderId="12" xfId="41" applyNumberFormat="1" applyFont="1" applyFill="1" applyBorder="1" applyAlignment="1" applyProtection="1">
      <alignment horizontal="center"/>
      <protection/>
    </xf>
    <xf numFmtId="0" fontId="5" fillId="0" borderId="101" xfId="0" applyFont="1" applyBorder="1" applyAlignment="1">
      <alignment horizontal="center" wrapText="1"/>
    </xf>
    <xf numFmtId="167" fontId="3" fillId="0" borderId="84" xfId="41" applyNumberFormat="1" applyFont="1" applyFill="1" applyBorder="1" applyAlignment="1" applyProtection="1">
      <alignment horizontal="center"/>
      <protection/>
    </xf>
    <xf numFmtId="167" fontId="3" fillId="0" borderId="102" xfId="41" applyNumberFormat="1" applyFont="1" applyFill="1" applyBorder="1" applyAlignment="1" applyProtection="1">
      <alignment horizontal="center"/>
      <protection/>
    </xf>
    <xf numFmtId="167" fontId="3" fillId="0" borderId="15" xfId="41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>
      <alignment horizontal="left" wrapText="1"/>
    </xf>
    <xf numFmtId="0" fontId="4" fillId="0" borderId="30" xfId="0" applyFont="1" applyFill="1" applyBorder="1" applyAlignment="1">
      <alignment horizontal="left" wrapText="1" indent="2"/>
    </xf>
    <xf numFmtId="0" fontId="9" fillId="25" borderId="14" xfId="0" applyFont="1" applyFill="1" applyBorder="1" applyAlignment="1">
      <alignment horizontal="left" wrapText="1" indent="1"/>
    </xf>
    <xf numFmtId="0" fontId="9" fillId="25" borderId="13" xfId="0" applyFont="1" applyFill="1" applyBorder="1" applyAlignment="1">
      <alignment horizontal="left" wrapText="1" indent="2"/>
    </xf>
    <xf numFmtId="168" fontId="2" fillId="0" borderId="66" xfId="41" applyNumberFormat="1" applyFont="1" applyFill="1" applyBorder="1" applyAlignment="1">
      <alignment/>
    </xf>
    <xf numFmtId="0" fontId="8" fillId="0" borderId="13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 indent="1"/>
    </xf>
    <xf numFmtId="0" fontId="10" fillId="0" borderId="13" xfId="0" applyFont="1" applyBorder="1" applyAlignment="1">
      <alignment horizontal="left" indent="1"/>
    </xf>
    <xf numFmtId="0" fontId="10" fillId="0" borderId="13" xfId="0" applyFont="1" applyFill="1" applyBorder="1" applyAlignment="1">
      <alignment horizontal="left" wrapText="1" indent="1"/>
    </xf>
    <xf numFmtId="0" fontId="10" fillId="0" borderId="39" xfId="0" applyFont="1" applyFill="1" applyBorder="1" applyAlignment="1">
      <alignment horizontal="left" wrapText="1" indent="1"/>
    </xf>
    <xf numFmtId="0" fontId="8" fillId="0" borderId="14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indent="1"/>
    </xf>
    <xf numFmtId="0" fontId="2" fillId="0" borderId="13" xfId="0" applyFont="1" applyFill="1" applyBorder="1" applyAlignment="1">
      <alignment horizontal="left" vertical="top" wrapText="1" indent="1"/>
    </xf>
    <xf numFmtId="0" fontId="10" fillId="0" borderId="14" xfId="0" applyFont="1" applyBorder="1" applyAlignment="1">
      <alignment horizontal="left" indent="1"/>
    </xf>
    <xf numFmtId="3" fontId="2" fillId="0" borderId="36" xfId="0" applyNumberFormat="1" applyFont="1" applyFill="1" applyBorder="1" applyAlignment="1">
      <alignment/>
    </xf>
    <xf numFmtId="0" fontId="2" fillId="0" borderId="39" xfId="0" applyFont="1" applyFill="1" applyBorder="1" applyAlignment="1">
      <alignment horizontal="left" vertical="top" wrapText="1" indent="1"/>
    </xf>
    <xf numFmtId="0" fontId="2" fillId="0" borderId="38" xfId="0" applyFont="1" applyFill="1" applyBorder="1" applyAlignment="1">
      <alignment horizontal="left" vertical="top" wrapText="1"/>
    </xf>
    <xf numFmtId="0" fontId="2" fillId="0" borderId="64" xfId="0" applyFont="1" applyBorder="1" applyAlignment="1">
      <alignment/>
    </xf>
    <xf numFmtId="0" fontId="8" fillId="0" borderId="38" xfId="0" applyFont="1" applyFill="1" applyBorder="1" applyAlignment="1">
      <alignment horizontal="left" vertical="center" wrapText="1"/>
    </xf>
    <xf numFmtId="167" fontId="3" fillId="0" borderId="36" xfId="41" applyNumberFormat="1" applyFont="1" applyFill="1" applyBorder="1" applyAlignment="1">
      <alignment horizontal="left" vertical="center" wrapText="1"/>
    </xf>
    <xf numFmtId="167" fontId="3" fillId="0" borderId="64" xfId="41" applyNumberFormat="1" applyFont="1" applyFill="1" applyBorder="1" applyAlignment="1">
      <alignment horizontal="left" vertical="center" wrapText="1"/>
    </xf>
    <xf numFmtId="167" fontId="3" fillId="0" borderId="41" xfId="41" applyNumberFormat="1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wrapText="1"/>
    </xf>
    <xf numFmtId="168" fontId="2" fillId="0" borderId="79" xfId="41" applyNumberFormat="1" applyFont="1" applyFill="1" applyBorder="1" applyAlignment="1">
      <alignment horizontal="right"/>
    </xf>
    <xf numFmtId="168" fontId="2" fillId="0" borderId="79" xfId="41" applyNumberFormat="1" applyFont="1" applyFill="1" applyBorder="1" applyAlignment="1">
      <alignment/>
    </xf>
    <xf numFmtId="168" fontId="3" fillId="0" borderId="36" xfId="41" applyNumberFormat="1" applyFont="1" applyFill="1" applyBorder="1" applyAlignment="1">
      <alignment/>
    </xf>
    <xf numFmtId="168" fontId="2" fillId="0" borderId="78" xfId="41" applyNumberFormat="1" applyFont="1" applyFill="1" applyBorder="1" applyAlignment="1">
      <alignment/>
    </xf>
    <xf numFmtId="167" fontId="2" fillId="2" borderId="44" xfId="41" applyNumberFormat="1" applyFont="1" applyFill="1" applyBorder="1" applyAlignment="1" applyProtection="1">
      <alignment vertical="center"/>
      <protection/>
    </xf>
    <xf numFmtId="9" fontId="2" fillId="0" borderId="37" xfId="76" applyFont="1" applyBorder="1" applyAlignment="1">
      <alignment vertical="center"/>
    </xf>
    <xf numFmtId="9" fontId="3" fillId="0" borderId="37" xfId="76" applyFont="1" applyBorder="1" applyAlignment="1">
      <alignment vertical="center"/>
    </xf>
    <xf numFmtId="167" fontId="4" fillId="0" borderId="44" xfId="41" applyNumberFormat="1" applyFont="1" applyFill="1" applyBorder="1" applyAlignment="1" applyProtection="1">
      <alignment horizontal="center" vertical="center"/>
      <protection/>
    </xf>
    <xf numFmtId="167" fontId="4" fillId="0" borderId="11" xfId="41" applyNumberFormat="1" applyFont="1" applyFill="1" applyBorder="1" applyAlignment="1" applyProtection="1">
      <alignment horizontal="center" vertical="center"/>
      <protection/>
    </xf>
    <xf numFmtId="167" fontId="2" fillId="0" borderId="45" xfId="41" applyNumberFormat="1" applyFont="1" applyFill="1" applyBorder="1" applyAlignment="1" applyProtection="1">
      <alignment horizontal="center" vertical="center"/>
      <protection/>
    </xf>
    <xf numFmtId="167" fontId="2" fillId="0" borderId="52" xfId="0" applyNumberFormat="1" applyFont="1" applyBorder="1" applyAlignment="1">
      <alignment vertical="center"/>
    </xf>
    <xf numFmtId="167" fontId="2" fillId="0" borderId="11" xfId="41" applyNumberFormat="1" applyFont="1" applyFill="1" applyBorder="1" applyAlignment="1" applyProtection="1">
      <alignment horizontal="center" vertical="center"/>
      <protection/>
    </xf>
    <xf numFmtId="167" fontId="5" fillId="0" borderId="44" xfId="41" applyNumberFormat="1" applyFont="1" applyFill="1" applyBorder="1" applyAlignment="1" applyProtection="1">
      <alignment horizontal="center" vertical="center"/>
      <protection/>
    </xf>
    <xf numFmtId="167" fontId="3" fillId="0" borderId="44" xfId="41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Border="1" applyAlignment="1">
      <alignment vertical="center"/>
    </xf>
    <xf numFmtId="167" fontId="2" fillId="0" borderId="60" xfId="0" applyNumberFormat="1" applyFont="1" applyBorder="1" applyAlignment="1">
      <alignment/>
    </xf>
    <xf numFmtId="9" fontId="3" fillId="0" borderId="37" xfId="76" applyNumberFormat="1" applyFont="1" applyBorder="1" applyAlignment="1">
      <alignment horizontal="center" vertical="center"/>
    </xf>
    <xf numFmtId="9" fontId="2" fillId="0" borderId="37" xfId="76" applyNumberFormat="1" applyFont="1" applyBorder="1" applyAlignment="1">
      <alignment vertical="center"/>
    </xf>
    <xf numFmtId="10" fontId="2" fillId="0" borderId="37" xfId="76" applyNumberFormat="1" applyFont="1" applyBorder="1" applyAlignment="1">
      <alignment vertical="center"/>
    </xf>
    <xf numFmtId="167" fontId="4" fillId="0" borderId="103" xfId="41" applyNumberFormat="1" applyFont="1" applyFill="1" applyBorder="1" applyAlignment="1" applyProtection="1">
      <alignment vertical="center"/>
      <protection/>
    </xf>
    <xf numFmtId="167" fontId="2" fillId="0" borderId="103" xfId="41" applyNumberFormat="1" applyFont="1" applyFill="1" applyBorder="1" applyAlignment="1" applyProtection="1">
      <alignment vertical="center"/>
      <protection/>
    </xf>
    <xf numFmtId="167" fontId="4" fillId="0" borderId="16" xfId="41" applyNumberFormat="1" applyFont="1" applyFill="1" applyBorder="1" applyAlignment="1" applyProtection="1">
      <alignment vertical="center"/>
      <protection/>
    </xf>
    <xf numFmtId="167" fontId="2" fillId="0" borderId="10" xfId="41" applyNumberFormat="1" applyFont="1" applyFill="1" applyBorder="1" applyAlignment="1" applyProtection="1">
      <alignment vertical="center"/>
      <protection/>
    </xf>
    <xf numFmtId="0" fontId="4" fillId="0" borderId="64" xfId="0" applyFont="1" applyBorder="1" applyAlignment="1">
      <alignment/>
    </xf>
    <xf numFmtId="167" fontId="4" fillId="0" borderId="44" xfId="41" applyNumberFormat="1" applyFont="1" applyFill="1" applyBorder="1" applyAlignment="1" applyProtection="1">
      <alignment horizontal="left" vertical="center" wrapText="1"/>
      <protection/>
    </xf>
    <xf numFmtId="167" fontId="4" fillId="0" borderId="52" xfId="41" applyNumberFormat="1" applyFont="1" applyFill="1" applyBorder="1" applyAlignment="1" applyProtection="1">
      <alignment horizontal="left" vertical="center" wrapText="1"/>
      <protection/>
    </xf>
    <xf numFmtId="167" fontId="2" fillId="0" borderId="11" xfId="41" applyNumberFormat="1" applyFont="1" applyFill="1" applyBorder="1" applyAlignment="1" applyProtection="1">
      <alignment horizontal="left" vertical="center" wrapText="1"/>
      <protection/>
    </xf>
    <xf numFmtId="167" fontId="2" fillId="0" borderId="34" xfId="41" applyNumberFormat="1" applyFont="1" applyFill="1" applyBorder="1" applyAlignment="1" applyProtection="1">
      <alignment horizontal="left" vertical="center" wrapText="1"/>
      <protection/>
    </xf>
    <xf numFmtId="0" fontId="7" fillId="0" borderId="24" xfId="0" applyFont="1" applyFill="1" applyBorder="1" applyAlignment="1">
      <alignment horizontal="center"/>
    </xf>
    <xf numFmtId="174" fontId="3" fillId="0" borderId="18" xfId="76" applyNumberFormat="1" applyFont="1" applyFill="1" applyBorder="1" applyAlignment="1">
      <alignment/>
    </xf>
    <xf numFmtId="1" fontId="2" fillId="0" borderId="54" xfId="41" applyNumberFormat="1" applyFont="1" applyFill="1" applyBorder="1" applyAlignment="1">
      <alignment/>
    </xf>
    <xf numFmtId="1" fontId="2" fillId="0" borderId="64" xfId="41" applyNumberFormat="1" applyFont="1" applyFill="1" applyBorder="1" applyAlignment="1">
      <alignment/>
    </xf>
    <xf numFmtId="0" fontId="3" fillId="0" borderId="78" xfId="0" applyFont="1" applyFill="1" applyBorder="1" applyAlignment="1">
      <alignment vertical="center" wrapText="1"/>
    </xf>
    <xf numFmtId="9" fontId="3" fillId="0" borderId="37" xfId="76" applyNumberFormat="1" applyFont="1" applyFill="1" applyBorder="1" applyAlignment="1">
      <alignment vertical="center" wrapText="1"/>
    </xf>
    <xf numFmtId="9" fontId="2" fillId="0" borderId="11" xfId="76" applyNumberFormat="1" applyFont="1" applyFill="1" applyBorder="1" applyAlignment="1">
      <alignment vertical="center" wrapText="1"/>
    </xf>
    <xf numFmtId="9" fontId="2" fillId="0" borderId="52" xfId="76" applyFont="1" applyFill="1" applyBorder="1" applyAlignment="1">
      <alignment vertical="center" wrapText="1"/>
    </xf>
    <xf numFmtId="0" fontId="9" fillId="25" borderId="38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vertical="center" wrapText="1"/>
    </xf>
    <xf numFmtId="167" fontId="2" fillId="2" borderId="34" xfId="41" applyNumberFormat="1" applyFont="1" applyFill="1" applyBorder="1" applyAlignment="1" applyProtection="1">
      <alignment vertical="center"/>
      <protection/>
    </xf>
    <xf numFmtId="167" fontId="2" fillId="0" borderId="44" xfId="41" applyNumberFormat="1" applyFont="1" applyFill="1" applyBorder="1" applyAlignment="1" applyProtection="1">
      <alignment horizontal="center"/>
      <protection/>
    </xf>
    <xf numFmtId="174" fontId="3" fillId="0" borderId="37" xfId="76" applyNumberFormat="1" applyFont="1" applyBorder="1" applyAlignment="1">
      <alignment/>
    </xf>
    <xf numFmtId="0" fontId="4" fillId="0" borderId="104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9" fontId="2" fillId="0" borderId="20" xfId="76" applyNumberFormat="1" applyFont="1" applyFill="1" applyBorder="1" applyAlignment="1">
      <alignment/>
    </xf>
    <xf numFmtId="9" fontId="2" fillId="0" borderId="52" xfId="76" applyNumberFormat="1" applyFont="1" applyFill="1" applyBorder="1" applyAlignment="1">
      <alignment/>
    </xf>
    <xf numFmtId="9" fontId="3" fillId="0" borderId="20" xfId="76" applyNumberFormat="1" applyFont="1" applyFill="1" applyBorder="1" applyAlignment="1">
      <alignment/>
    </xf>
    <xf numFmtId="9" fontId="3" fillId="0" borderId="21" xfId="76" applyNumberFormat="1" applyFont="1" applyFill="1" applyBorder="1" applyAlignment="1">
      <alignment/>
    </xf>
    <xf numFmtId="9" fontId="2" fillId="0" borderId="67" xfId="76" applyNumberFormat="1" applyFont="1" applyFill="1" applyBorder="1" applyAlignment="1">
      <alignment/>
    </xf>
    <xf numFmtId="167" fontId="4" fillId="0" borderId="105" xfId="41" applyNumberFormat="1" applyFont="1" applyFill="1" applyBorder="1" applyAlignment="1" applyProtection="1">
      <alignment/>
      <protection/>
    </xf>
    <xf numFmtId="0" fontId="5" fillId="0" borderId="9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7" fontId="3" fillId="2" borderId="48" xfId="41" applyNumberFormat="1" applyFont="1" applyFill="1" applyBorder="1" applyAlignment="1" applyProtection="1">
      <alignment vertical="center"/>
      <protection/>
    </xf>
    <xf numFmtId="10" fontId="3" fillId="0" borderId="41" xfId="76" applyNumberFormat="1" applyFont="1" applyBorder="1" applyAlignment="1">
      <alignment vertical="center"/>
    </xf>
    <xf numFmtId="168" fontId="5" fillId="0" borderId="16" xfId="41" applyNumberFormat="1" applyFont="1" applyFill="1" applyBorder="1" applyAlignment="1">
      <alignment/>
    </xf>
    <xf numFmtId="10" fontId="3" fillId="0" borderId="52" xfId="76" applyNumberFormat="1" applyFont="1" applyFill="1" applyBorder="1" applyAlignment="1">
      <alignment/>
    </xf>
    <xf numFmtId="168" fontId="3" fillId="0" borderId="37" xfId="41" applyNumberFormat="1" applyFont="1" applyFill="1" applyBorder="1" applyAlignment="1">
      <alignment/>
    </xf>
    <xf numFmtId="9" fontId="2" fillId="0" borderId="16" xfId="76" applyNumberFormat="1" applyFont="1" applyFill="1" applyBorder="1" applyAlignment="1">
      <alignment/>
    </xf>
    <xf numFmtId="168" fontId="2" fillId="25" borderId="52" xfId="41" applyNumberFormat="1" applyFont="1" applyFill="1" applyBorder="1" applyAlignment="1">
      <alignment vertical="center"/>
    </xf>
    <xf numFmtId="168" fontId="2" fillId="0" borderId="11" xfId="41" applyNumberFormat="1" applyFont="1" applyFill="1" applyBorder="1" applyAlignment="1">
      <alignment vertical="center"/>
    </xf>
    <xf numFmtId="168" fontId="2" fillId="0" borderId="41" xfId="4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167" fontId="5" fillId="0" borderId="0" xfId="41" applyNumberFormat="1" applyFont="1" applyFill="1" applyBorder="1" applyAlignment="1" applyProtection="1">
      <alignment horizontal="left" wrapText="1"/>
      <protection/>
    </xf>
    <xf numFmtId="167" fontId="3" fillId="0" borderId="0" xfId="41" applyNumberFormat="1" applyFont="1" applyFill="1" applyBorder="1" applyAlignment="1" applyProtection="1">
      <alignment horizontal="left" wrapText="1"/>
      <protection/>
    </xf>
    <xf numFmtId="9" fontId="3" fillId="0" borderId="0" xfId="76" applyNumberFormat="1" applyFont="1" applyBorder="1" applyAlignment="1">
      <alignment/>
    </xf>
    <xf numFmtId="0" fontId="4" fillId="0" borderId="14" xfId="64" applyFont="1" applyBorder="1" applyAlignment="1">
      <alignment horizontal="center" vertical="center"/>
      <protection/>
    </xf>
    <xf numFmtId="0" fontId="4" fillId="25" borderId="10" xfId="64" applyFont="1" applyFill="1" applyBorder="1" applyAlignment="1">
      <alignment horizontal="left" vertical="center" wrapText="1"/>
      <protection/>
    </xf>
    <xf numFmtId="168" fontId="4" fillId="0" borderId="10" xfId="45" applyNumberFormat="1" applyFont="1" applyBorder="1" applyAlignment="1">
      <alignment horizontal="center" vertical="center"/>
    </xf>
    <xf numFmtId="168" fontId="4" fillId="0" borderId="41" xfId="45" applyNumberFormat="1" applyFont="1" applyBorder="1" applyAlignment="1">
      <alignment horizontal="center" vertical="center"/>
    </xf>
    <xf numFmtId="0" fontId="4" fillId="0" borderId="13" xfId="64" applyFont="1" applyBorder="1" applyAlignment="1">
      <alignment horizontal="center" vertical="center"/>
      <protection/>
    </xf>
    <xf numFmtId="0" fontId="4" fillId="25" borderId="11" xfId="64" applyFont="1" applyFill="1" applyBorder="1" applyAlignment="1">
      <alignment horizontal="left" vertical="center" wrapText="1"/>
      <protection/>
    </xf>
    <xf numFmtId="168" fontId="4" fillId="0" borderId="11" xfId="45" applyNumberFormat="1" applyFont="1" applyBorder="1" applyAlignment="1">
      <alignment horizontal="center" vertical="center"/>
    </xf>
    <xf numFmtId="168" fontId="4" fillId="0" borderId="37" xfId="45" applyNumberFormat="1" applyFont="1" applyBorder="1" applyAlignment="1">
      <alignment horizontal="center" vertical="center"/>
    </xf>
    <xf numFmtId="168" fontId="4" fillId="25" borderId="11" xfId="45" applyNumberFormat="1" applyFont="1" applyFill="1" applyBorder="1" applyAlignment="1">
      <alignment horizontal="center" vertical="center"/>
    </xf>
    <xf numFmtId="0" fontId="4" fillId="25" borderId="12" xfId="64" applyFont="1" applyFill="1" applyBorder="1" applyAlignment="1">
      <alignment vertical="center" wrapText="1"/>
      <protection/>
    </xf>
    <xf numFmtId="0" fontId="4" fillId="0" borderId="63" xfId="64" applyFont="1" applyBorder="1" applyAlignment="1">
      <alignment horizontal="center" vertical="center"/>
      <protection/>
    </xf>
    <xf numFmtId="0" fontId="4" fillId="25" borderId="12" xfId="64" applyFont="1" applyFill="1" applyBorder="1" applyAlignment="1">
      <alignment horizontal="left" vertical="center" wrapText="1"/>
      <protection/>
    </xf>
    <xf numFmtId="0" fontId="4" fillId="0" borderId="12" xfId="64" applyFont="1" applyBorder="1" applyAlignment="1">
      <alignment horizontal="left" vertical="top" wrapText="1"/>
      <protection/>
    </xf>
    <xf numFmtId="168" fontId="4" fillId="0" borderId="10" xfId="45" applyNumberFormat="1" applyFont="1" applyFill="1" applyBorder="1" applyAlignment="1">
      <alignment horizontal="center" vertical="center"/>
    </xf>
    <xf numFmtId="168" fontId="5" fillId="0" borderId="46" xfId="45" applyNumberFormat="1" applyFont="1" applyBorder="1" applyAlignment="1">
      <alignment horizontal="center" vertical="center"/>
    </xf>
    <xf numFmtId="168" fontId="5" fillId="0" borderId="47" xfId="45" applyNumberFormat="1" applyFont="1" applyBorder="1" applyAlignment="1">
      <alignment horizontal="center" vertical="center"/>
    </xf>
    <xf numFmtId="168" fontId="3" fillId="0" borderId="99" xfId="41" applyNumberFormat="1" applyFont="1" applyBorder="1" applyAlignment="1">
      <alignment/>
    </xf>
    <xf numFmtId="168" fontId="3" fillId="0" borderId="47" xfId="0" applyNumberFormat="1" applyFont="1" applyBorder="1" applyAlignment="1">
      <alignment/>
    </xf>
    <xf numFmtId="168" fontId="4" fillId="0" borderId="11" xfId="45" applyNumberFormat="1" applyFont="1" applyBorder="1" applyAlignment="1">
      <alignment vertical="center"/>
    </xf>
    <xf numFmtId="168" fontId="4" fillId="0" borderId="12" xfId="41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168" fontId="3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168" fontId="3" fillId="0" borderId="54" xfId="41" applyNumberFormat="1" applyFont="1" applyBorder="1" applyAlignment="1">
      <alignment horizontal="center" vertical="center" wrapText="1"/>
    </xf>
    <xf numFmtId="168" fontId="3" fillId="0" borderId="36" xfId="41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6" xfId="0" applyFont="1" applyBorder="1" applyAlignment="1">
      <alignment/>
    </xf>
    <xf numFmtId="0" fontId="5" fillId="0" borderId="91" xfId="0" applyFont="1" applyBorder="1" applyAlignment="1">
      <alignment horizontal="left" wrapText="1"/>
    </xf>
    <xf numFmtId="0" fontId="2" fillId="0" borderId="20" xfId="0" applyFont="1" applyFill="1" applyBorder="1" applyAlignment="1">
      <alignment vertical="center" wrapText="1"/>
    </xf>
    <xf numFmtId="9" fontId="2" fillId="0" borderId="20" xfId="76" applyFont="1" applyFill="1" applyBorder="1" applyAlignment="1">
      <alignment vertical="center" wrapText="1"/>
    </xf>
    <xf numFmtId="10" fontId="3" fillId="0" borderId="21" xfId="76" applyNumberFormat="1" applyFont="1" applyFill="1" applyBorder="1" applyAlignment="1">
      <alignment vertical="center" wrapText="1"/>
    </xf>
    <xf numFmtId="167" fontId="2" fillId="0" borderId="107" xfId="41" applyNumberFormat="1" applyFont="1" applyFill="1" applyBorder="1" applyAlignment="1" applyProtection="1">
      <alignment/>
      <protection/>
    </xf>
    <xf numFmtId="9" fontId="3" fillId="0" borderId="41" xfId="76" applyFont="1" applyBorder="1" applyAlignment="1">
      <alignment/>
    </xf>
    <xf numFmtId="0" fontId="5" fillId="0" borderId="40" xfId="0" applyFont="1" applyBorder="1" applyAlignment="1">
      <alignment horizontal="left" wrapText="1"/>
    </xf>
    <xf numFmtId="0" fontId="2" fillId="0" borderId="40" xfId="0" applyFont="1" applyBorder="1" applyAlignment="1">
      <alignment/>
    </xf>
    <xf numFmtId="0" fontId="2" fillId="0" borderId="79" xfId="0" applyFont="1" applyBorder="1" applyAlignment="1">
      <alignment/>
    </xf>
    <xf numFmtId="0" fontId="5" fillId="0" borderId="101" xfId="0" applyFont="1" applyBorder="1" applyAlignment="1">
      <alignment wrapText="1"/>
    </xf>
    <xf numFmtId="0" fontId="5" fillId="0" borderId="92" xfId="0" applyFont="1" applyBorder="1" applyAlignment="1">
      <alignment wrapText="1"/>
    </xf>
    <xf numFmtId="167" fontId="2" fillId="0" borderId="34" xfId="41" applyNumberFormat="1" applyFont="1" applyFill="1" applyBorder="1" applyAlignment="1" applyProtection="1">
      <alignment vertical="center"/>
      <protection/>
    </xf>
    <xf numFmtId="167" fontId="4" fillId="0" borderId="49" xfId="41" applyNumberFormat="1" applyFont="1" applyFill="1" applyBorder="1" applyAlignment="1" applyProtection="1">
      <alignment vertical="center"/>
      <protection/>
    </xf>
    <xf numFmtId="0" fontId="5" fillId="0" borderId="80" xfId="0" applyFont="1" applyBorder="1" applyAlignment="1">
      <alignment horizontal="left" wrapText="1"/>
    </xf>
    <xf numFmtId="167" fontId="5" fillId="0" borderId="84" xfId="41" applyNumberFormat="1" applyFont="1" applyFill="1" applyBorder="1" applyAlignment="1" applyProtection="1">
      <alignment vertical="center"/>
      <protection/>
    </xf>
    <xf numFmtId="0" fontId="5" fillId="0" borderId="45" xfId="0" applyFont="1" applyBorder="1" applyAlignment="1">
      <alignment wrapText="1"/>
    </xf>
    <xf numFmtId="0" fontId="5" fillId="0" borderId="13" xfId="0" applyFont="1" applyBorder="1" applyAlignment="1">
      <alignment horizontal="left" wrapText="1"/>
    </xf>
    <xf numFmtId="167" fontId="5" fillId="0" borderId="95" xfId="41" applyNumberFormat="1" applyFont="1" applyFill="1" applyBorder="1" applyAlignment="1" applyProtection="1">
      <alignment horizontal="center"/>
      <protection/>
    </xf>
    <xf numFmtId="174" fontId="3" fillId="0" borderId="21" xfId="76" applyNumberFormat="1" applyFont="1" applyBorder="1" applyAlignment="1">
      <alignment/>
    </xf>
    <xf numFmtId="167" fontId="4" fillId="0" borderId="49" xfId="41" applyNumberFormat="1" applyFont="1" applyFill="1" applyBorder="1" applyAlignment="1" applyProtection="1">
      <alignment horizontal="left" wrapText="1"/>
      <protection/>
    </xf>
    <xf numFmtId="167" fontId="4" fillId="0" borderId="53" xfId="41" applyNumberFormat="1" applyFont="1" applyFill="1" applyBorder="1" applyAlignment="1" applyProtection="1">
      <alignment horizontal="left" wrapText="1"/>
      <protection/>
    </xf>
    <xf numFmtId="167" fontId="2" fillId="0" borderId="12" xfId="41" applyNumberFormat="1" applyFont="1" applyFill="1" applyBorder="1" applyAlignment="1" applyProtection="1">
      <alignment horizontal="left" wrapText="1"/>
      <protection/>
    </xf>
    <xf numFmtId="167" fontId="2" fillId="0" borderId="87" xfId="41" applyNumberFormat="1" applyFont="1" applyFill="1" applyBorder="1" applyAlignment="1" applyProtection="1">
      <alignment horizontal="left" wrapText="1"/>
      <protection/>
    </xf>
    <xf numFmtId="167" fontId="3" fillId="0" borderId="10" xfId="41" applyNumberFormat="1" applyFont="1" applyFill="1" applyBorder="1" applyAlignment="1" applyProtection="1">
      <alignment horizontal="left" wrapText="1"/>
      <protection/>
    </xf>
    <xf numFmtId="167" fontId="4" fillId="2" borderId="84" xfId="41" applyNumberFormat="1" applyFont="1" applyFill="1" applyBorder="1" applyAlignment="1" applyProtection="1">
      <alignment vertical="center"/>
      <protection/>
    </xf>
    <xf numFmtId="168" fontId="4" fillId="25" borderId="11" xfId="45" applyNumberFormat="1" applyFont="1" applyFill="1" applyBorder="1" applyAlignment="1">
      <alignment vertical="center"/>
    </xf>
    <xf numFmtId="168" fontId="4" fillId="25" borderId="12" xfId="45" applyNumberFormat="1" applyFont="1" applyFill="1" applyBorder="1" applyAlignment="1">
      <alignment vertical="center"/>
    </xf>
    <xf numFmtId="168" fontId="4" fillId="0" borderId="12" xfId="45" applyNumberFormat="1" applyFont="1" applyBorder="1" applyAlignment="1">
      <alignment vertical="center"/>
    </xf>
    <xf numFmtId="0" fontId="8" fillId="0" borderId="13" xfId="0" applyFont="1" applyFill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39" xfId="0" applyFont="1" applyFill="1" applyBorder="1" applyAlignment="1">
      <alignment wrapText="1"/>
    </xf>
    <xf numFmtId="1" fontId="3" fillId="0" borderId="11" xfId="0" applyNumberFormat="1" applyFont="1" applyFill="1" applyBorder="1" applyAlignment="1">
      <alignment/>
    </xf>
    <xf numFmtId="1" fontId="3" fillId="0" borderId="37" xfId="0" applyNumberFormat="1" applyFont="1" applyFill="1" applyBorder="1" applyAlignment="1">
      <alignment/>
    </xf>
    <xf numFmtId="167" fontId="2" fillId="0" borderId="10" xfId="41" applyNumberFormat="1" applyFont="1" applyFill="1" applyBorder="1" applyAlignment="1">
      <alignment vertical="center" wrapText="1"/>
    </xf>
    <xf numFmtId="167" fontId="2" fillId="0" borderId="16" xfId="41" applyNumberFormat="1" applyFont="1" applyFill="1" applyBorder="1" applyAlignment="1">
      <alignment vertical="center" wrapText="1"/>
    </xf>
    <xf numFmtId="10" fontId="3" fillId="0" borderId="21" xfId="76" applyNumberFormat="1" applyFont="1" applyFill="1" applyBorder="1" applyAlignment="1">
      <alignment wrapText="1"/>
    </xf>
    <xf numFmtId="0" fontId="9" fillId="25" borderId="39" xfId="0" applyFont="1" applyFill="1" applyBorder="1" applyAlignment="1">
      <alignment horizontal="left" vertical="center" wrapText="1" indent="1"/>
    </xf>
    <xf numFmtId="0" fontId="9" fillId="25" borderId="39" xfId="0" applyFont="1" applyFill="1" applyBorder="1" applyAlignment="1">
      <alignment horizontal="left" wrapText="1" indent="1"/>
    </xf>
    <xf numFmtId="10" fontId="2" fillId="0" borderId="23" xfId="76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1" fontId="2" fillId="0" borderId="18" xfId="41" applyNumberFormat="1" applyFont="1" applyFill="1" applyBorder="1" applyAlignment="1">
      <alignment/>
    </xf>
    <xf numFmtId="9" fontId="2" fillId="0" borderId="18" xfId="76" applyNumberFormat="1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67" fontId="5" fillId="0" borderId="44" xfId="41" applyNumberFormat="1" applyFont="1" applyFill="1" applyBorder="1" applyAlignment="1" applyProtection="1">
      <alignment vertical="center"/>
      <protection/>
    </xf>
    <xf numFmtId="167" fontId="5" fillId="2" borderId="44" xfId="41" applyNumberFormat="1" applyFont="1" applyFill="1" applyBorder="1" applyAlignment="1" applyProtection="1">
      <alignment vertical="center"/>
      <protection/>
    </xf>
    <xf numFmtId="9" fontId="2" fillId="0" borderId="41" xfId="76" applyFont="1" applyBorder="1" applyAlignment="1">
      <alignment vertical="center"/>
    </xf>
    <xf numFmtId="167" fontId="2" fillId="2" borderId="49" xfId="41" applyNumberFormat="1" applyFont="1" applyFill="1" applyBorder="1" applyAlignment="1" applyProtection="1">
      <alignment vertical="center"/>
      <protection/>
    </xf>
    <xf numFmtId="167" fontId="4" fillId="2" borderId="49" xfId="41" applyNumberFormat="1" applyFont="1" applyFill="1" applyBorder="1" applyAlignment="1" applyProtection="1">
      <alignment vertical="center"/>
      <protection/>
    </xf>
    <xf numFmtId="167" fontId="5" fillId="2" borderId="48" xfId="41" applyNumberFormat="1" applyFont="1" applyFill="1" applyBorder="1" applyAlignment="1" applyProtection="1">
      <alignment vertical="center"/>
      <protection/>
    </xf>
    <xf numFmtId="167" fontId="2" fillId="2" borderId="107" xfId="41" applyNumberFormat="1" applyFont="1" applyFill="1" applyBorder="1" applyAlignment="1" applyProtection="1">
      <alignment vertical="center"/>
      <protection/>
    </xf>
    <xf numFmtId="0" fontId="5" fillId="0" borderId="11" xfId="0" applyFont="1" applyBorder="1" applyAlignment="1">
      <alignment horizontal="left" vertical="center" wrapText="1"/>
    </xf>
    <xf numFmtId="167" fontId="3" fillId="0" borderId="84" xfId="41" applyNumberFormat="1" applyFont="1" applyFill="1" applyBorder="1" applyAlignment="1" applyProtection="1">
      <alignment vertical="center"/>
      <protection/>
    </xf>
    <xf numFmtId="167" fontId="4" fillId="0" borderId="12" xfId="41" applyNumberFormat="1" applyFont="1" applyFill="1" applyBorder="1" applyAlignment="1" applyProtection="1">
      <alignment vertical="center"/>
      <protection/>
    </xf>
    <xf numFmtId="0" fontId="4" fillId="0" borderId="18" xfId="0" applyFont="1" applyBorder="1" applyAlignment="1">
      <alignment horizontal="left" wrapText="1" indent="1"/>
    </xf>
    <xf numFmtId="167" fontId="4" fillId="0" borderId="18" xfId="41" applyNumberFormat="1" applyFont="1" applyFill="1" applyBorder="1" applyAlignment="1" applyProtection="1">
      <alignment/>
      <protection/>
    </xf>
    <xf numFmtId="167" fontId="2" fillId="0" borderId="18" xfId="41" applyNumberFormat="1" applyFont="1" applyFill="1" applyBorder="1" applyAlignment="1" applyProtection="1">
      <alignment/>
      <protection/>
    </xf>
    <xf numFmtId="167" fontId="2" fillId="0" borderId="12" xfId="41" applyNumberFormat="1" applyFont="1" applyFill="1" applyBorder="1" applyAlignment="1" applyProtection="1">
      <alignment vertical="center"/>
      <protection/>
    </xf>
    <xf numFmtId="167" fontId="4" fillId="0" borderId="11" xfId="41" applyNumberFormat="1" applyFont="1" applyFill="1" applyBorder="1" applyAlignment="1" applyProtection="1">
      <alignment horizontal="left" indent="3"/>
      <protection/>
    </xf>
    <xf numFmtId="167" fontId="4" fillId="25" borderId="11" xfId="41" applyNumberFormat="1" applyFont="1" applyFill="1" applyBorder="1" applyAlignment="1" applyProtection="1">
      <alignment/>
      <protection/>
    </xf>
    <xf numFmtId="167" fontId="2" fillId="25" borderId="11" xfId="41" applyNumberFormat="1" applyFont="1" applyFill="1" applyBorder="1" applyAlignment="1" applyProtection="1">
      <alignment/>
      <protection/>
    </xf>
    <xf numFmtId="0" fontId="5" fillId="0" borderId="39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167" fontId="5" fillId="25" borderId="18" xfId="41" applyNumberFormat="1" applyFont="1" applyFill="1" applyBorder="1" applyAlignment="1" applyProtection="1">
      <alignment/>
      <protection/>
    </xf>
    <xf numFmtId="167" fontId="3" fillId="25" borderId="18" xfId="41" applyNumberFormat="1" applyFont="1" applyFill="1" applyBorder="1" applyAlignment="1" applyProtection="1">
      <alignment/>
      <protection/>
    </xf>
    <xf numFmtId="0" fontId="5" fillId="0" borderId="108" xfId="0" applyFont="1" applyBorder="1" applyAlignment="1">
      <alignment horizontal="center"/>
    </xf>
    <xf numFmtId="9" fontId="3" fillId="0" borderId="64" xfId="76" applyFont="1" applyBorder="1" applyAlignment="1">
      <alignment/>
    </xf>
    <xf numFmtId="174" fontId="2" fillId="0" borderId="37" xfId="76" applyNumberFormat="1" applyFont="1" applyBorder="1" applyAlignment="1">
      <alignment/>
    </xf>
    <xf numFmtId="0" fontId="2" fillId="0" borderId="109" xfId="0" applyFont="1" applyBorder="1" applyAlignment="1">
      <alignment/>
    </xf>
    <xf numFmtId="167" fontId="3" fillId="0" borderId="49" xfId="41" applyNumberFormat="1" applyFont="1" applyFill="1" applyBorder="1" applyAlignment="1" applyProtection="1">
      <alignment horizontal="center" vertical="center"/>
      <protection/>
    </xf>
    <xf numFmtId="167" fontId="3" fillId="0" borderId="95" xfId="41" applyNumberFormat="1" applyFont="1" applyFill="1" applyBorder="1" applyAlignment="1" applyProtection="1">
      <alignment horizontal="center"/>
      <protection/>
    </xf>
    <xf numFmtId="0" fontId="2" fillId="0" borderId="65" xfId="0" applyFont="1" applyBorder="1" applyAlignment="1">
      <alignment/>
    </xf>
    <xf numFmtId="0" fontId="2" fillId="0" borderId="41" xfId="0" applyFont="1" applyBorder="1" applyAlignment="1">
      <alignment/>
    </xf>
    <xf numFmtId="167" fontId="3" fillId="0" borderId="95" xfId="41" applyNumberFormat="1" applyFont="1" applyFill="1" applyBorder="1" applyAlignment="1" applyProtection="1">
      <alignment horizontal="left" wrapText="1"/>
      <protection/>
    </xf>
    <xf numFmtId="0" fontId="2" fillId="0" borderId="13" xfId="64" applyFont="1" applyBorder="1" applyAlignment="1">
      <alignment horizontal="left" vertical="center"/>
      <protection/>
    </xf>
    <xf numFmtId="168" fontId="2" fillId="0" borderId="11" xfId="41" applyNumberFormat="1" applyFont="1" applyBorder="1" applyAlignment="1">
      <alignment vertical="center"/>
    </xf>
    <xf numFmtId="168" fontId="3" fillId="0" borderId="37" xfId="41" applyNumberFormat="1" applyFont="1" applyBorder="1" applyAlignment="1">
      <alignment vertical="center"/>
    </xf>
    <xf numFmtId="168" fontId="2" fillId="0" borderId="12" xfId="41" applyNumberFormat="1" applyFont="1" applyBorder="1" applyAlignment="1">
      <alignment vertical="center"/>
    </xf>
    <xf numFmtId="168" fontId="2" fillId="0" borderId="52" xfId="41" applyNumberFormat="1" applyFont="1" applyBorder="1" applyAlignment="1">
      <alignment vertical="center"/>
    </xf>
    <xf numFmtId="0" fontId="28" fillId="0" borderId="18" xfId="67" applyFont="1" applyFill="1" applyBorder="1" applyAlignment="1">
      <alignment horizontal="right" indent="1"/>
      <protection/>
    </xf>
    <xf numFmtId="3" fontId="40" fillId="0" borderId="18" xfId="67" applyNumberFormat="1" applyFont="1" applyFill="1" applyBorder="1" applyProtection="1">
      <alignment/>
      <protection locked="0"/>
    </xf>
    <xf numFmtId="3" fontId="40" fillId="0" borderId="21" xfId="67" applyNumberFormat="1" applyFont="1" applyFill="1" applyBorder="1" applyProtection="1">
      <alignment/>
      <protection locked="0"/>
    </xf>
    <xf numFmtId="0" fontId="29" fillId="0" borderId="17" xfId="67" applyFont="1" applyFill="1" applyBorder="1" applyProtection="1">
      <alignment/>
      <protection locked="0"/>
    </xf>
    <xf numFmtId="0" fontId="28" fillId="0" borderId="39" xfId="67" applyFont="1" applyFill="1" applyBorder="1" applyProtection="1">
      <alignment/>
      <protection locked="0"/>
    </xf>
    <xf numFmtId="0" fontId="28" fillId="0" borderId="23" xfId="67" applyFont="1" applyFill="1" applyBorder="1" applyAlignment="1">
      <alignment horizontal="right" indent="1"/>
      <protection/>
    </xf>
    <xf numFmtId="3" fontId="40" fillId="0" borderId="23" xfId="67" applyNumberFormat="1" applyFont="1" applyFill="1" applyBorder="1" applyProtection="1">
      <alignment/>
      <protection locked="0"/>
    </xf>
    <xf numFmtId="3" fontId="40" fillId="0" borderId="99" xfId="67" applyNumberFormat="1" applyFont="1" applyFill="1" applyBorder="1" applyProtection="1">
      <alignment/>
      <protection locked="0"/>
    </xf>
    <xf numFmtId="168" fontId="4" fillId="25" borderId="11" xfId="45" applyNumberFormat="1" applyFont="1" applyFill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42" xfId="0" applyFont="1" applyBorder="1" applyAlignment="1">
      <alignment wrapText="1"/>
    </xf>
    <xf numFmtId="168" fontId="2" fillId="25" borderId="15" xfId="41" applyNumberFormat="1" applyFont="1" applyFill="1" applyBorder="1" applyAlignment="1">
      <alignment/>
    </xf>
    <xf numFmtId="168" fontId="2" fillId="0" borderId="99" xfId="41" applyNumberFormat="1" applyFont="1" applyFill="1" applyBorder="1" applyAlignment="1">
      <alignment/>
    </xf>
    <xf numFmtId="167" fontId="3" fillId="0" borderId="79" xfId="0" applyNumberFormat="1" applyFont="1" applyBorder="1" applyAlignment="1">
      <alignment wrapText="1"/>
    </xf>
    <xf numFmtId="0" fontId="5" fillId="0" borderId="8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167" fontId="2" fillId="2" borderId="10" xfId="41" applyNumberFormat="1" applyFont="1" applyFill="1" applyBorder="1" applyAlignment="1" applyProtection="1">
      <alignment horizontal="center" vertical="center"/>
      <protection/>
    </xf>
    <xf numFmtId="167" fontId="2" fillId="2" borderId="11" xfId="41" applyNumberFormat="1" applyFont="1" applyFill="1" applyBorder="1" applyAlignment="1" applyProtection="1">
      <alignment horizontal="center" vertical="center"/>
      <protection/>
    </xf>
    <xf numFmtId="0" fontId="5" fillId="0" borderId="110" xfId="0" applyFont="1" applyBorder="1" applyAlignment="1">
      <alignment wrapText="1"/>
    </xf>
    <xf numFmtId="10" fontId="3" fillId="0" borderId="43" xfId="76" applyNumberFormat="1" applyFont="1" applyBorder="1" applyAlignment="1">
      <alignment vertical="center"/>
    </xf>
    <xf numFmtId="0" fontId="4" fillId="0" borderId="44" xfId="0" applyFont="1" applyBorder="1" applyAlignment="1">
      <alignment horizontal="left" wrapText="1" indent="1"/>
    </xf>
    <xf numFmtId="0" fontId="5" fillId="0" borderId="82" xfId="0" applyFont="1" applyBorder="1" applyAlignment="1">
      <alignment horizontal="center" vertical="center" wrapText="1"/>
    </xf>
    <xf numFmtId="167" fontId="5" fillId="25" borderId="44" xfId="41" applyNumberFormat="1" applyFont="1" applyFill="1" applyBorder="1" applyAlignment="1" applyProtection="1">
      <alignment horizontal="left" wrapText="1"/>
      <protection/>
    </xf>
    <xf numFmtId="167" fontId="4" fillId="25" borderId="44" xfId="41" applyNumberFormat="1" applyFont="1" applyFill="1" applyBorder="1" applyAlignment="1" applyProtection="1">
      <alignment/>
      <protection/>
    </xf>
    <xf numFmtId="167" fontId="5" fillId="25" borderId="95" xfId="41" applyNumberFormat="1" applyFont="1" applyFill="1" applyBorder="1" applyAlignment="1" applyProtection="1">
      <alignment horizontal="left" wrapText="1"/>
      <protection/>
    </xf>
    <xf numFmtId="0" fontId="4" fillId="0" borderId="45" xfId="0" applyFont="1" applyBorder="1" applyAlignment="1">
      <alignment/>
    </xf>
    <xf numFmtId="167" fontId="4" fillId="0" borderId="45" xfId="41" applyNumberFormat="1" applyFont="1" applyFill="1" applyBorder="1" applyAlignment="1" applyProtection="1">
      <alignment horizontal="left" wrapText="1"/>
      <protection/>
    </xf>
    <xf numFmtId="0" fontId="4" fillId="25" borderId="45" xfId="0" applyFont="1" applyFill="1" applyBorder="1" applyAlignment="1">
      <alignment/>
    </xf>
    <xf numFmtId="167" fontId="4" fillId="25" borderId="11" xfId="41" applyNumberFormat="1" applyFont="1" applyFill="1" applyBorder="1" applyAlignment="1" applyProtection="1">
      <alignment horizontal="left" wrapText="1"/>
      <protection/>
    </xf>
    <xf numFmtId="167" fontId="4" fillId="0" borderId="34" xfId="41" applyNumberFormat="1" applyFont="1" applyFill="1" applyBorder="1" applyAlignment="1" applyProtection="1">
      <alignment horizontal="left" wrapText="1"/>
      <protection/>
    </xf>
    <xf numFmtId="167" fontId="4" fillId="25" borderId="49" xfId="41" applyNumberFormat="1" applyFont="1" applyFill="1" applyBorder="1" applyAlignment="1" applyProtection="1">
      <alignment horizontal="left" wrapText="1"/>
      <protection/>
    </xf>
    <xf numFmtId="167" fontId="4" fillId="25" borderId="52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41" xfId="0" applyBorder="1" applyAlignment="1">
      <alignment/>
    </xf>
    <xf numFmtId="167" fontId="3" fillId="0" borderId="11" xfId="0" applyNumberFormat="1" applyFont="1" applyBorder="1" applyAlignment="1">
      <alignment wrapText="1"/>
    </xf>
    <xf numFmtId="9" fontId="2" fillId="0" borderId="41" xfId="76" applyNumberFormat="1" applyFont="1" applyBorder="1" applyAlignment="1">
      <alignment vertical="center"/>
    </xf>
    <xf numFmtId="167" fontId="4" fillId="0" borderId="85" xfId="41" applyNumberFormat="1" applyFont="1" applyFill="1" applyBorder="1" applyAlignment="1" applyProtection="1">
      <alignment horizontal="left" wrapText="1"/>
      <protection/>
    </xf>
    <xf numFmtId="167" fontId="4" fillId="0" borderId="48" xfId="41" applyNumberFormat="1" applyFont="1" applyFill="1" applyBorder="1" applyAlignment="1" applyProtection="1">
      <alignment horizontal="left" wrapText="1"/>
      <protection/>
    </xf>
    <xf numFmtId="0" fontId="4" fillId="0" borderId="85" xfId="0" applyFont="1" applyBorder="1" applyAlignment="1">
      <alignment horizontal="left" wrapText="1" indent="1"/>
    </xf>
    <xf numFmtId="0" fontId="4" fillId="0" borderId="52" xfId="0" applyFont="1" applyBorder="1" applyAlignment="1">
      <alignment horizontal="left" wrapText="1" indent="1"/>
    </xf>
    <xf numFmtId="167" fontId="4" fillId="0" borderId="60" xfId="41" applyNumberFormat="1" applyFont="1" applyFill="1" applyBorder="1" applyAlignment="1" applyProtection="1">
      <alignment horizontal="left" wrapText="1"/>
      <protection/>
    </xf>
    <xf numFmtId="167" fontId="4" fillId="0" borderId="68" xfId="41" applyNumberFormat="1" applyFont="1" applyFill="1" applyBorder="1" applyAlignment="1" applyProtection="1">
      <alignment horizontal="left" wrapText="1"/>
      <protection/>
    </xf>
    <xf numFmtId="0" fontId="5" fillId="0" borderId="35" xfId="0" applyFont="1" applyBorder="1" applyAlignment="1">
      <alignment horizontal="center" wrapText="1"/>
    </xf>
    <xf numFmtId="167" fontId="5" fillId="0" borderId="34" xfId="41" applyNumberFormat="1" applyFont="1" applyFill="1" applyBorder="1" applyAlignment="1" applyProtection="1">
      <alignment horizontal="left" wrapText="1"/>
      <protection/>
    </xf>
    <xf numFmtId="0" fontId="5" fillId="0" borderId="93" xfId="0" applyFont="1" applyBorder="1" applyAlignment="1">
      <alignment horizontal="left" wrapText="1"/>
    </xf>
    <xf numFmtId="167" fontId="4" fillId="25" borderId="48" xfId="41" applyNumberFormat="1" applyFont="1" applyFill="1" applyBorder="1" applyAlignment="1" applyProtection="1">
      <alignment horizontal="left" wrapText="1"/>
      <protection/>
    </xf>
    <xf numFmtId="0" fontId="4" fillId="0" borderId="4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25" borderId="38" xfId="0" applyFont="1" applyFill="1" applyBorder="1" applyAlignment="1">
      <alignment horizontal="center" vertical="center"/>
    </xf>
    <xf numFmtId="168" fontId="4" fillId="25" borderId="36" xfId="41" applyNumberFormat="1" applyFont="1" applyFill="1" applyBorder="1" applyAlignment="1">
      <alignment horizontal="center" vertical="center"/>
    </xf>
    <xf numFmtId="168" fontId="4" fillId="25" borderId="64" xfId="41" applyNumberFormat="1" applyFont="1" applyFill="1" applyBorder="1" applyAlignment="1">
      <alignment horizontal="center" vertical="center"/>
    </xf>
    <xf numFmtId="168" fontId="4" fillId="25" borderId="37" xfId="41" applyNumberFormat="1" applyFont="1" applyFill="1" applyBorder="1" applyAlignment="1">
      <alignment horizontal="center" vertical="center"/>
    </xf>
    <xf numFmtId="167" fontId="4" fillId="0" borderId="40" xfId="41" applyNumberFormat="1" applyFont="1" applyBorder="1" applyAlignment="1">
      <alignment vertical="center"/>
    </xf>
    <xf numFmtId="167" fontId="4" fillId="0" borderId="11" xfId="41" applyNumberFormat="1" applyFont="1" applyBorder="1" applyAlignment="1">
      <alignment vertical="center"/>
    </xf>
    <xf numFmtId="167" fontId="4" fillId="0" borderId="11" xfId="41" applyNumberFormat="1" applyFont="1" applyFill="1" applyBorder="1" applyAlignment="1">
      <alignment vertical="center"/>
    </xf>
    <xf numFmtId="168" fontId="4" fillId="25" borderId="38" xfId="41" applyNumberFormat="1" applyFont="1" applyFill="1" applyBorder="1" applyAlignment="1">
      <alignment horizontal="center" vertical="center"/>
    </xf>
    <xf numFmtId="168" fontId="4" fillId="25" borderId="13" xfId="41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67" fontId="4" fillId="0" borderId="13" xfId="41" applyNumberFormat="1" applyFont="1" applyBorder="1" applyAlignment="1">
      <alignment vertical="center"/>
    </xf>
    <xf numFmtId="168" fontId="4" fillId="25" borderId="10" xfId="45" applyNumberFormat="1" applyFont="1" applyFill="1" applyBorder="1" applyAlignment="1">
      <alignment horizontal="center" vertical="center"/>
    </xf>
    <xf numFmtId="168" fontId="4" fillId="25" borderId="12" xfId="45" applyNumberFormat="1" applyFont="1" applyFill="1" applyBorder="1" applyAlignment="1">
      <alignment horizontal="center" vertical="center"/>
    </xf>
    <xf numFmtId="168" fontId="5" fillId="25" borderId="111" xfId="45" applyNumberFormat="1" applyFont="1" applyFill="1" applyBorder="1" applyAlignment="1">
      <alignment horizontal="center" vertical="center"/>
    </xf>
    <xf numFmtId="10" fontId="2" fillId="0" borderId="10" xfId="76" applyNumberFormat="1" applyFont="1" applyFill="1" applyBorder="1" applyAlignment="1">
      <alignment/>
    </xf>
    <xf numFmtId="0" fontId="9" fillId="0" borderId="39" xfId="0" applyFont="1" applyFill="1" applyBorder="1" applyAlignment="1">
      <alignment horizontal="left" wrapText="1" indent="1"/>
    </xf>
    <xf numFmtId="1" fontId="2" fillId="0" borderId="21" xfId="41" applyNumberFormat="1" applyFont="1" applyFill="1" applyBorder="1" applyAlignment="1">
      <alignment/>
    </xf>
    <xf numFmtId="9" fontId="3" fillId="0" borderId="37" xfId="76" applyNumberFormat="1" applyFont="1" applyBorder="1" applyAlignment="1">
      <alignment vertical="center"/>
    </xf>
    <xf numFmtId="167" fontId="4" fillId="2" borderId="18" xfId="41" applyNumberFormat="1" applyFont="1" applyFill="1" applyBorder="1" applyAlignment="1" applyProtection="1">
      <alignment/>
      <protection/>
    </xf>
    <xf numFmtId="10" fontId="2" fillId="0" borderId="78" xfId="76" applyNumberFormat="1" applyFont="1" applyBorder="1" applyAlignment="1">
      <alignment vertical="center"/>
    </xf>
    <xf numFmtId="0" fontId="4" fillId="0" borderId="10" xfId="0" applyFont="1" applyBorder="1" applyAlignment="1">
      <alignment horizontal="left" wrapText="1" indent="1"/>
    </xf>
    <xf numFmtId="167" fontId="4" fillId="0" borderId="103" xfId="41" applyNumberFormat="1" applyFont="1" applyFill="1" applyBorder="1" applyAlignment="1" applyProtection="1">
      <alignment/>
      <protection/>
    </xf>
    <xf numFmtId="167" fontId="2" fillId="0" borderId="112" xfId="41" applyNumberFormat="1" applyFont="1" applyFill="1" applyBorder="1" applyAlignment="1" applyProtection="1">
      <alignment/>
      <protection/>
    </xf>
    <xf numFmtId="0" fontId="5" fillId="0" borderId="13" xfId="0" applyFont="1" applyBorder="1" applyAlignment="1">
      <alignment horizontal="center" wrapText="1"/>
    </xf>
    <xf numFmtId="0" fontId="5" fillId="0" borderId="113" xfId="0" applyFont="1" applyBorder="1" applyAlignment="1">
      <alignment horizontal="center"/>
    </xf>
    <xf numFmtId="167" fontId="4" fillId="0" borderId="12" xfId="41" applyNumberFormat="1" applyFont="1" applyFill="1" applyBorder="1" applyAlignment="1" applyProtection="1">
      <alignment horizontal="left" vertical="center" wrapText="1"/>
      <protection/>
    </xf>
    <xf numFmtId="167" fontId="2" fillId="0" borderId="53" xfId="0" applyNumberFormat="1" applyFont="1" applyBorder="1" applyAlignment="1">
      <alignment vertical="center"/>
    </xf>
    <xf numFmtId="167" fontId="4" fillId="0" borderId="10" xfId="41" applyNumberFormat="1" applyFont="1" applyFill="1" applyBorder="1" applyAlignment="1" applyProtection="1">
      <alignment horizontal="left" wrapText="1"/>
      <protection/>
    </xf>
    <xf numFmtId="167" fontId="4" fillId="0" borderId="10" xfId="41" applyNumberFormat="1" applyFont="1" applyFill="1" applyBorder="1" applyAlignment="1" applyProtection="1">
      <alignment horizontal="left" vertical="center" wrapText="1"/>
      <protection/>
    </xf>
    <xf numFmtId="167" fontId="2" fillId="0" borderId="16" xfId="0" applyNumberFormat="1" applyFont="1" applyBorder="1" applyAlignment="1">
      <alignment vertical="center"/>
    </xf>
    <xf numFmtId="167" fontId="2" fillId="0" borderId="11" xfId="0" applyNumberFormat="1" applyFont="1" applyBorder="1" applyAlignment="1">
      <alignment vertical="center"/>
    </xf>
    <xf numFmtId="168" fontId="2" fillId="25" borderId="36" xfId="41" applyNumberFormat="1" applyFont="1" applyFill="1" applyBorder="1" applyAlignment="1">
      <alignment/>
    </xf>
    <xf numFmtId="168" fontId="2" fillId="25" borderId="12" xfId="41" applyNumberFormat="1" applyFont="1" applyFill="1" applyBorder="1" applyAlignment="1">
      <alignment/>
    </xf>
    <xf numFmtId="168" fontId="2" fillId="25" borderId="11" xfId="41" applyNumberFormat="1" applyFont="1" applyFill="1" applyBorder="1" applyAlignment="1">
      <alignment/>
    </xf>
    <xf numFmtId="2" fontId="3" fillId="0" borderId="18" xfId="76" applyNumberFormat="1" applyFont="1" applyBorder="1" applyAlignment="1">
      <alignment wrapText="1"/>
    </xf>
    <xf numFmtId="9" fontId="2" fillId="0" borderId="43" xfId="76" applyNumberFormat="1" applyFont="1" applyBorder="1" applyAlignment="1">
      <alignment/>
    </xf>
    <xf numFmtId="174" fontId="2" fillId="0" borderId="41" xfId="76" applyNumberFormat="1" applyFont="1" applyBorder="1" applyAlignment="1">
      <alignment/>
    </xf>
    <xf numFmtId="167" fontId="4" fillId="0" borderId="37" xfId="41" applyNumberFormat="1" applyFont="1" applyBorder="1" applyAlignment="1">
      <alignment vertical="center"/>
    </xf>
    <xf numFmtId="168" fontId="5" fillId="0" borderId="47" xfId="0" applyNumberFormat="1" applyFont="1" applyBorder="1" applyAlignment="1">
      <alignment/>
    </xf>
    <xf numFmtId="0" fontId="5" fillId="25" borderId="39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167" fontId="2" fillId="0" borderId="48" xfId="41" applyNumberFormat="1" applyFont="1" applyFill="1" applyBorder="1" applyAlignment="1" applyProtection="1">
      <alignment horizontal="left" wrapText="1"/>
      <protection/>
    </xf>
    <xf numFmtId="1" fontId="3" fillId="0" borderId="15" xfId="41" applyNumberFormat="1" applyFont="1" applyBorder="1" applyAlignment="1">
      <alignment/>
    </xf>
    <xf numFmtId="167" fontId="4" fillId="2" borderId="12" xfId="41" applyNumberFormat="1" applyFont="1" applyFill="1" applyBorder="1" applyAlignment="1" applyProtection="1">
      <alignment vertical="center"/>
      <protection/>
    </xf>
    <xf numFmtId="167" fontId="2" fillId="0" borderId="87" xfId="41" applyNumberFormat="1" applyFont="1" applyFill="1" applyBorder="1" applyAlignment="1" applyProtection="1">
      <alignment vertical="center"/>
      <protection/>
    </xf>
    <xf numFmtId="0" fontId="4" fillId="25" borderId="34" xfId="0" applyFont="1" applyFill="1" applyBorder="1" applyAlignment="1">
      <alignment horizontal="left" wrapText="1" indent="1"/>
    </xf>
    <xf numFmtId="0" fontId="4" fillId="25" borderId="107" xfId="0" applyFont="1" applyFill="1" applyBorder="1" applyAlignment="1">
      <alignment horizontal="left" wrapText="1" indent="1"/>
    </xf>
    <xf numFmtId="0" fontId="4" fillId="0" borderId="60" xfId="0" applyFont="1" applyFill="1" applyBorder="1" applyAlignment="1">
      <alignment horizontal="left" wrapText="1" indent="1"/>
    </xf>
    <xf numFmtId="167" fontId="2" fillId="2" borderId="35" xfId="41" applyNumberFormat="1" applyFont="1" applyFill="1" applyBorder="1" applyAlignment="1" applyProtection="1">
      <alignment vertical="center"/>
      <protection/>
    </xf>
    <xf numFmtId="0" fontId="4" fillId="0" borderId="45" xfId="0" applyFont="1" applyFill="1" applyBorder="1" applyAlignment="1">
      <alignment horizontal="left" wrapText="1" indent="1"/>
    </xf>
    <xf numFmtId="0" fontId="4" fillId="0" borderId="65" xfId="0" applyFont="1" applyFill="1" applyBorder="1" applyAlignment="1">
      <alignment horizontal="left" wrapText="1" indent="1"/>
    </xf>
    <xf numFmtId="0" fontId="4" fillId="0" borderId="105" xfId="0" applyFont="1" applyFill="1" applyBorder="1" applyAlignment="1">
      <alignment horizontal="left" wrapText="1" indent="1"/>
    </xf>
    <xf numFmtId="0" fontId="4" fillId="25" borderId="100" xfId="0" applyFont="1" applyFill="1" applyBorder="1" applyAlignment="1">
      <alignment horizontal="left" wrapText="1" indent="1"/>
    </xf>
    <xf numFmtId="0" fontId="4" fillId="25" borderId="11" xfId="0" applyFont="1" applyFill="1" applyBorder="1" applyAlignment="1">
      <alignment horizontal="left" wrapText="1" indent="1"/>
    </xf>
    <xf numFmtId="0" fontId="4" fillId="0" borderId="26" xfId="0" applyFont="1" applyBorder="1" applyAlignment="1">
      <alignment horizontal="left" wrapText="1" indent="1"/>
    </xf>
    <xf numFmtId="0" fontId="4" fillId="25" borderId="26" xfId="0" applyFont="1" applyFill="1" applyBorder="1" applyAlignment="1">
      <alignment horizontal="left" wrapText="1" indent="1"/>
    </xf>
    <xf numFmtId="0" fontId="4" fillId="25" borderId="114" xfId="0" applyFont="1" applyFill="1" applyBorder="1" applyAlignment="1">
      <alignment horizontal="left" wrapText="1" indent="1"/>
    </xf>
    <xf numFmtId="0" fontId="4" fillId="0" borderId="114" xfId="0" applyFont="1" applyBorder="1" applyAlignment="1">
      <alignment horizontal="left" wrapText="1" indent="1"/>
    </xf>
    <xf numFmtId="0" fontId="4" fillId="0" borderId="112" xfId="0" applyFont="1" applyBorder="1" applyAlignment="1">
      <alignment horizontal="left" wrapText="1" indent="1"/>
    </xf>
    <xf numFmtId="0" fontId="4" fillId="0" borderId="53" xfId="0" applyFont="1" applyBorder="1" applyAlignment="1">
      <alignment horizontal="left" wrapText="1" indent="1"/>
    </xf>
    <xf numFmtId="0" fontId="4" fillId="25" borderId="115" xfId="0" applyFont="1" applyFill="1" applyBorder="1" applyAlignment="1">
      <alignment horizontal="left" wrapText="1" indent="1"/>
    </xf>
    <xf numFmtId="0" fontId="4" fillId="25" borderId="110" xfId="0" applyFont="1" applyFill="1" applyBorder="1" applyAlignment="1">
      <alignment horizontal="left" wrapText="1" indent="1"/>
    </xf>
    <xf numFmtId="0" fontId="4" fillId="0" borderId="116" xfId="0" applyFont="1" applyFill="1" applyBorder="1" applyAlignment="1">
      <alignment horizontal="left" wrapText="1" indent="1"/>
    </xf>
    <xf numFmtId="0" fontId="4" fillId="0" borderId="117" xfId="0" applyFont="1" applyFill="1" applyBorder="1" applyAlignment="1">
      <alignment horizontal="left" wrapText="1" indent="1"/>
    </xf>
    <xf numFmtId="0" fontId="4" fillId="0" borderId="115" xfId="0" applyFont="1" applyFill="1" applyBorder="1" applyAlignment="1">
      <alignment horizontal="left" wrapText="1" indent="1"/>
    </xf>
    <xf numFmtId="10" fontId="3" fillId="0" borderId="41" xfId="76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5" fillId="0" borderId="118" xfId="0" applyFont="1" applyBorder="1" applyAlignment="1">
      <alignment horizontal="center"/>
    </xf>
    <xf numFmtId="167" fontId="4" fillId="0" borderId="119" xfId="41" applyNumberFormat="1" applyFont="1" applyFill="1" applyBorder="1" applyAlignment="1" applyProtection="1">
      <alignment vertical="center"/>
      <protection/>
    </xf>
    <xf numFmtId="167" fontId="3" fillId="0" borderId="85" xfId="41" applyNumberFormat="1" applyFont="1" applyFill="1" applyBorder="1" applyAlignment="1" applyProtection="1">
      <alignment vertical="center"/>
      <protection/>
    </xf>
    <xf numFmtId="167" fontId="4" fillId="0" borderId="0" xfId="41" applyNumberFormat="1" applyFont="1" applyFill="1" applyBorder="1" applyAlignment="1" applyProtection="1">
      <alignment horizontal="center"/>
      <protection/>
    </xf>
    <xf numFmtId="0" fontId="4" fillId="0" borderId="115" xfId="0" applyFont="1" applyBorder="1" applyAlignment="1">
      <alignment horizontal="left" wrapText="1" indent="1"/>
    </xf>
    <xf numFmtId="0" fontId="4" fillId="0" borderId="119" xfId="0" applyFont="1" applyBorder="1" applyAlignment="1">
      <alignment horizontal="left" wrapText="1" indent="1"/>
    </xf>
    <xf numFmtId="167" fontId="4" fillId="0" borderId="16" xfId="41" applyNumberFormat="1" applyFont="1" applyFill="1" applyBorder="1" applyAlignment="1" applyProtection="1">
      <alignment horizontal="left" vertical="center" wrapText="1"/>
      <protection/>
    </xf>
    <xf numFmtId="167" fontId="2" fillId="0" borderId="10" xfId="41" applyNumberFormat="1" applyFont="1" applyFill="1" applyBorder="1" applyAlignment="1" applyProtection="1">
      <alignment horizontal="left" vertical="center" wrapText="1"/>
      <protection/>
    </xf>
    <xf numFmtId="167" fontId="2" fillId="0" borderId="35" xfId="41" applyNumberFormat="1" applyFont="1" applyFill="1" applyBorder="1" applyAlignment="1" applyProtection="1">
      <alignment horizontal="left" vertical="center" wrapText="1"/>
      <protection/>
    </xf>
    <xf numFmtId="167" fontId="5" fillId="0" borderId="44" xfId="41" applyNumberFormat="1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5" fillId="0" borderId="62" xfId="0" applyFont="1" applyFill="1" applyBorder="1" applyAlignment="1">
      <alignment/>
    </xf>
    <xf numFmtId="0" fontId="5" fillId="0" borderId="76" xfId="0" applyFont="1" applyBorder="1" applyAlignment="1">
      <alignment/>
    </xf>
    <xf numFmtId="168" fontId="5" fillId="0" borderId="76" xfId="0" applyNumberFormat="1" applyFont="1" applyBorder="1" applyAlignment="1">
      <alignment/>
    </xf>
    <xf numFmtId="167" fontId="3" fillId="0" borderId="84" xfId="41" applyNumberFormat="1" applyFont="1" applyFill="1" applyBorder="1" applyAlignment="1" applyProtection="1">
      <alignment/>
      <protection/>
    </xf>
    <xf numFmtId="167" fontId="3" fillId="2" borderId="49" xfId="41" applyNumberFormat="1" applyFont="1" applyFill="1" applyBorder="1" applyAlignment="1" applyProtection="1">
      <alignment/>
      <protection/>
    </xf>
    <xf numFmtId="167" fontId="4" fillId="2" borderId="120" xfId="41" applyNumberFormat="1" applyFont="1" applyFill="1" applyBorder="1" applyAlignment="1" applyProtection="1">
      <alignment/>
      <protection/>
    </xf>
    <xf numFmtId="167" fontId="2" fillId="2" borderId="48" xfId="41" applyNumberFormat="1" applyFont="1" applyFill="1" applyBorder="1" applyAlignment="1" applyProtection="1">
      <alignment/>
      <protection/>
    </xf>
    <xf numFmtId="0" fontId="4" fillId="0" borderId="60" xfId="0" applyFont="1" applyBorder="1" applyAlignment="1">
      <alignment horizontal="left" wrapText="1" indent="1"/>
    </xf>
    <xf numFmtId="0" fontId="5" fillId="0" borderId="90" xfId="0" applyFont="1" applyBorder="1" applyAlignment="1">
      <alignment horizontal="center" wrapText="1"/>
    </xf>
    <xf numFmtId="167" fontId="4" fillId="0" borderId="49" xfId="41" applyNumberFormat="1" applyFont="1" applyFill="1" applyBorder="1" applyAlignment="1" applyProtection="1">
      <alignment horizontal="center"/>
      <protection/>
    </xf>
    <xf numFmtId="167" fontId="2" fillId="0" borderId="87" xfId="41" applyNumberFormat="1" applyFont="1" applyFill="1" applyBorder="1" applyAlignment="1" applyProtection="1">
      <alignment horizontal="center"/>
      <protection/>
    </xf>
    <xf numFmtId="167" fontId="5" fillId="0" borderId="49" xfId="41" applyNumberFormat="1" applyFont="1" applyFill="1" applyBorder="1" applyAlignment="1" applyProtection="1">
      <alignment horizontal="left" vertical="center" wrapText="1"/>
      <protection/>
    </xf>
    <xf numFmtId="168" fontId="5" fillId="0" borderId="62" xfId="0" applyNumberFormat="1" applyFont="1" applyBorder="1" applyAlignment="1">
      <alignment/>
    </xf>
    <xf numFmtId="0" fontId="4" fillId="0" borderId="79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66" fontId="0" fillId="0" borderId="11" xfId="41" applyBorder="1" applyAlignment="1">
      <alignment/>
    </xf>
    <xf numFmtId="170" fontId="0" fillId="0" borderId="11" xfId="41" applyNumberFormat="1" applyBorder="1" applyAlignment="1">
      <alignment/>
    </xf>
    <xf numFmtId="166" fontId="0" fillId="0" borderId="10" xfId="41" applyFill="1" applyBorder="1" applyAlignment="1" applyProtection="1">
      <alignment vertical="center"/>
      <protection/>
    </xf>
    <xf numFmtId="168" fontId="2" fillId="0" borderId="0" xfId="41" applyNumberFormat="1" applyFont="1" applyAlignment="1">
      <alignment/>
    </xf>
    <xf numFmtId="167" fontId="3" fillId="0" borderId="11" xfId="0" applyNumberFormat="1" applyFont="1" applyFill="1" applyBorder="1" applyAlignment="1">
      <alignment wrapText="1"/>
    </xf>
    <xf numFmtId="167" fontId="3" fillId="0" borderId="55" xfId="0" applyNumberFormat="1" applyFont="1" applyBorder="1" applyAlignment="1">
      <alignment wrapText="1"/>
    </xf>
    <xf numFmtId="167" fontId="3" fillId="0" borderId="37" xfId="0" applyNumberFormat="1" applyFont="1" applyBorder="1" applyAlignment="1">
      <alignment wrapText="1"/>
    </xf>
    <xf numFmtId="9" fontId="2" fillId="0" borderId="11" xfId="76" applyFont="1" applyFill="1" applyBorder="1" applyAlignment="1">
      <alignment vertical="center" wrapText="1"/>
    </xf>
    <xf numFmtId="9" fontId="2" fillId="0" borderId="37" xfId="76" applyFont="1" applyFill="1" applyBorder="1" applyAlignment="1">
      <alignment vertical="center" wrapText="1"/>
    </xf>
    <xf numFmtId="0" fontId="9" fillId="25" borderId="17" xfId="0" applyFont="1" applyFill="1" applyBorder="1" applyAlignment="1">
      <alignment horizontal="left" vertical="center" wrapText="1" indent="1"/>
    </xf>
    <xf numFmtId="9" fontId="2" fillId="0" borderId="18" xfId="76" applyNumberFormat="1" applyFont="1" applyFill="1" applyBorder="1" applyAlignment="1">
      <alignment vertical="center" wrapText="1"/>
    </xf>
    <xf numFmtId="9" fontId="2" fillId="0" borderId="23" xfId="76" applyNumberFormat="1" applyFont="1" applyFill="1" applyBorder="1" applyAlignment="1">
      <alignment vertical="center" wrapText="1"/>
    </xf>
    <xf numFmtId="9" fontId="3" fillId="0" borderId="99" xfId="76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1" fontId="3" fillId="0" borderId="55" xfId="41" applyNumberFormat="1" applyFont="1" applyBorder="1" applyAlignment="1">
      <alignment/>
    </xf>
    <xf numFmtId="1" fontId="3" fillId="0" borderId="37" xfId="41" applyNumberFormat="1" applyFont="1" applyBorder="1" applyAlignment="1">
      <alignment/>
    </xf>
    <xf numFmtId="1" fontId="3" fillId="0" borderId="78" xfId="41" applyNumberFormat="1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63" xfId="64" applyFont="1" applyBorder="1" applyAlignment="1">
      <alignment wrapText="1"/>
      <protection/>
    </xf>
    <xf numFmtId="168" fontId="3" fillId="0" borderId="12" xfId="45" applyNumberFormat="1" applyFont="1" applyBorder="1" applyAlignment="1">
      <alignment/>
    </xf>
    <xf numFmtId="168" fontId="3" fillId="0" borderId="53" xfId="45" applyNumberFormat="1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2" xfId="45" applyNumberFormat="1" applyFont="1" applyBorder="1" applyAlignment="1">
      <alignment/>
    </xf>
    <xf numFmtId="168" fontId="2" fillId="0" borderId="43" xfId="45" applyNumberFormat="1" applyFont="1" applyBorder="1" applyAlignment="1">
      <alignment/>
    </xf>
    <xf numFmtId="0" fontId="3" fillId="0" borderId="75" xfId="64" applyFont="1" applyBorder="1">
      <alignment/>
      <protection/>
    </xf>
    <xf numFmtId="168" fontId="3" fillId="0" borderId="46" xfId="45" applyNumberFormat="1" applyFont="1" applyBorder="1" applyAlignment="1">
      <alignment/>
    </xf>
    <xf numFmtId="0" fontId="3" fillId="0" borderId="46" xfId="64" applyFont="1" applyBorder="1">
      <alignment/>
      <protection/>
    </xf>
    <xf numFmtId="168" fontId="3" fillId="0" borderId="47" xfId="45" applyNumberFormat="1" applyFont="1" applyBorder="1" applyAlignment="1">
      <alignment/>
    </xf>
    <xf numFmtId="0" fontId="2" fillId="0" borderId="106" xfId="0" applyFont="1" applyBorder="1" applyAlignment="1">
      <alignment/>
    </xf>
    <xf numFmtId="9" fontId="3" fillId="0" borderId="21" xfId="76" applyFont="1" applyBorder="1" applyAlignment="1">
      <alignment/>
    </xf>
    <xf numFmtId="167" fontId="3" fillId="0" borderId="11" xfId="41" applyNumberFormat="1" applyFont="1" applyFill="1" applyBorder="1" applyAlignment="1" applyProtection="1">
      <alignment horizontal="left" vertical="center" wrapText="1"/>
      <protection/>
    </xf>
    <xf numFmtId="167" fontId="4" fillId="0" borderId="0" xfId="41" applyNumberFormat="1" applyFont="1" applyFill="1" applyBorder="1" applyAlignment="1" applyProtection="1">
      <alignment horizontal="left" vertical="center" wrapText="1"/>
      <protection/>
    </xf>
    <xf numFmtId="167" fontId="3" fillId="0" borderId="121" xfId="41" applyNumberFormat="1" applyFont="1" applyFill="1" applyBorder="1" applyAlignment="1" applyProtection="1">
      <alignment horizontal="left" wrapText="1"/>
      <protection/>
    </xf>
    <xf numFmtId="167" fontId="2" fillId="0" borderId="121" xfId="41" applyNumberFormat="1" applyFont="1" applyFill="1" applyBorder="1" applyAlignment="1" applyProtection="1">
      <alignment horizontal="left" wrapText="1"/>
      <protection/>
    </xf>
    <xf numFmtId="0" fontId="4" fillId="0" borderId="121" xfId="0" applyFont="1" applyBorder="1" applyAlignment="1">
      <alignment horizontal="left" wrapText="1" indent="1"/>
    </xf>
    <xf numFmtId="0" fontId="2" fillId="0" borderId="4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65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105" xfId="0" applyFont="1" applyFill="1" applyBorder="1" applyAlignment="1">
      <alignment/>
    </xf>
    <xf numFmtId="0" fontId="5" fillId="0" borderId="122" xfId="0" applyFont="1" applyBorder="1" applyAlignment="1">
      <alignment horizontal="center"/>
    </xf>
    <xf numFmtId="0" fontId="4" fillId="0" borderId="123" xfId="0" applyFont="1" applyBorder="1" applyAlignment="1">
      <alignment horizontal="left" wrapText="1" indent="1"/>
    </xf>
    <xf numFmtId="167" fontId="4" fillId="0" borderId="18" xfId="41" applyNumberFormat="1" applyFont="1" applyFill="1" applyBorder="1" applyAlignment="1" applyProtection="1">
      <alignment horizontal="left" wrapText="1"/>
      <protection/>
    </xf>
    <xf numFmtId="0" fontId="2" fillId="0" borderId="72" xfId="0" applyFont="1" applyFill="1" applyBorder="1" applyAlignment="1">
      <alignment/>
    </xf>
    <xf numFmtId="167" fontId="2" fillId="0" borderId="20" xfId="0" applyNumberFormat="1" applyFont="1" applyBorder="1" applyAlignment="1">
      <alignment/>
    </xf>
    <xf numFmtId="9" fontId="2" fillId="0" borderId="21" xfId="76" applyNumberFormat="1" applyFont="1" applyBorder="1" applyAlignment="1">
      <alignment/>
    </xf>
    <xf numFmtId="0" fontId="4" fillId="0" borderId="124" xfId="0" applyFont="1" applyBorder="1" applyAlignment="1">
      <alignment horizontal="left" wrapText="1" indent="1"/>
    </xf>
    <xf numFmtId="167" fontId="4" fillId="0" borderId="36" xfId="41" applyNumberFormat="1" applyFont="1" applyFill="1" applyBorder="1" applyAlignment="1" applyProtection="1">
      <alignment horizontal="left" wrapText="1"/>
      <protection/>
    </xf>
    <xf numFmtId="0" fontId="2" fillId="0" borderId="109" xfId="0" applyFont="1" applyFill="1" applyBorder="1" applyAlignment="1">
      <alignment/>
    </xf>
    <xf numFmtId="167" fontId="2" fillId="0" borderId="54" xfId="0" applyNumberFormat="1" applyFont="1" applyBorder="1" applyAlignment="1">
      <alignment/>
    </xf>
    <xf numFmtId="9" fontId="2" fillId="0" borderId="64" xfId="76" applyNumberFormat="1" applyFont="1" applyBorder="1" applyAlignment="1">
      <alignment/>
    </xf>
    <xf numFmtId="167" fontId="3" fillId="0" borderId="10" xfId="41" applyNumberFormat="1" applyFont="1" applyFill="1" applyBorder="1" applyAlignment="1" applyProtection="1">
      <alignment vertical="center"/>
      <protection/>
    </xf>
    <xf numFmtId="0" fontId="5" fillId="0" borderId="125" xfId="0" applyFont="1" applyBorder="1" applyAlignment="1">
      <alignment horizontal="center"/>
    </xf>
    <xf numFmtId="167" fontId="4" fillId="0" borderId="18" xfId="41" applyNumberFormat="1" applyFont="1" applyFill="1" applyBorder="1" applyAlignment="1" applyProtection="1">
      <alignment vertical="center"/>
      <protection/>
    </xf>
    <xf numFmtId="167" fontId="2" fillId="0" borderId="95" xfId="41" applyNumberFormat="1" applyFont="1" applyFill="1" applyBorder="1" applyAlignment="1" applyProtection="1">
      <alignment vertical="center"/>
      <protection/>
    </xf>
    <xf numFmtId="10" fontId="2" fillId="0" borderId="21" xfId="76" applyNumberFormat="1" applyFont="1" applyBorder="1" applyAlignment="1">
      <alignment vertical="center"/>
    </xf>
    <xf numFmtId="0" fontId="5" fillId="0" borderId="36" xfId="0" applyFont="1" applyBorder="1" applyAlignment="1">
      <alignment wrapText="1"/>
    </xf>
    <xf numFmtId="167" fontId="5" fillId="0" borderId="36" xfId="41" applyNumberFormat="1" applyFont="1" applyFill="1" applyBorder="1" applyAlignment="1" applyProtection="1">
      <alignment vertical="center"/>
      <protection/>
    </xf>
    <xf numFmtId="167" fontId="4" fillId="0" borderId="36" xfId="41" applyNumberFormat="1" applyFont="1" applyFill="1" applyBorder="1" applyAlignment="1" applyProtection="1">
      <alignment vertical="center"/>
      <protection/>
    </xf>
    <xf numFmtId="167" fontId="3" fillId="0" borderId="36" xfId="41" applyNumberFormat="1" applyFont="1" applyFill="1" applyBorder="1" applyAlignment="1" applyProtection="1">
      <alignment vertical="center"/>
      <protection/>
    </xf>
    <xf numFmtId="10" fontId="2" fillId="0" borderId="64" xfId="76" applyNumberFormat="1" applyFont="1" applyBorder="1" applyAlignment="1">
      <alignment vertical="center"/>
    </xf>
    <xf numFmtId="167" fontId="3" fillId="0" borderId="44" xfId="41" applyNumberFormat="1" applyFont="1" applyFill="1" applyBorder="1" applyAlignment="1" applyProtection="1">
      <alignment vertical="center"/>
      <protection/>
    </xf>
    <xf numFmtId="167" fontId="3" fillId="2" borderId="44" xfId="41" applyNumberFormat="1" applyFont="1" applyFill="1" applyBorder="1" applyAlignment="1" applyProtection="1">
      <alignment vertical="center"/>
      <protection/>
    </xf>
    <xf numFmtId="167" fontId="3" fillId="0" borderId="89" xfId="41" applyNumberFormat="1" applyFont="1" applyFill="1" applyBorder="1" applyAlignment="1" applyProtection="1">
      <alignment/>
      <protection/>
    </xf>
    <xf numFmtId="167" fontId="3" fillId="0" borderId="10" xfId="41" applyNumberFormat="1" applyFont="1" applyFill="1" applyBorder="1" applyAlignment="1" applyProtection="1">
      <alignment/>
      <protection/>
    </xf>
    <xf numFmtId="167" fontId="2" fillId="0" borderId="35" xfId="41" applyNumberFormat="1" applyFont="1" applyFill="1" applyBorder="1" applyAlignment="1" applyProtection="1">
      <alignment/>
      <protection/>
    </xf>
    <xf numFmtId="167" fontId="3" fillId="2" borderId="49" xfId="41" applyNumberFormat="1" applyFont="1" applyFill="1" applyBorder="1" applyAlignment="1" applyProtection="1">
      <alignment vertical="center"/>
      <protection/>
    </xf>
    <xf numFmtId="167" fontId="3" fillId="2" borderId="10" xfId="41" applyNumberFormat="1" applyFont="1" applyFill="1" applyBorder="1" applyAlignment="1" applyProtection="1">
      <alignment horizontal="center" vertical="center"/>
      <protection/>
    </xf>
    <xf numFmtId="167" fontId="3" fillId="2" borderId="48" xfId="41" applyNumberFormat="1" applyFont="1" applyFill="1" applyBorder="1" applyAlignment="1" applyProtection="1">
      <alignment/>
      <protection/>
    </xf>
    <xf numFmtId="167" fontId="4" fillId="0" borderId="60" xfId="41" applyNumberFormat="1" applyFont="1" applyFill="1" applyBorder="1" applyAlignment="1" applyProtection="1">
      <alignment/>
      <protection/>
    </xf>
    <xf numFmtId="167" fontId="2" fillId="2" borderId="126" xfId="41" applyNumberFormat="1" applyFont="1" applyFill="1" applyBorder="1" applyAlignment="1" applyProtection="1">
      <alignment/>
      <protection/>
    </xf>
    <xf numFmtId="0" fontId="5" fillId="0" borderId="36" xfId="0" applyFont="1" applyBorder="1" applyAlignment="1">
      <alignment horizontal="left" wrapText="1"/>
    </xf>
    <xf numFmtId="0" fontId="4" fillId="0" borderId="72" xfId="0" applyFont="1" applyFill="1" applyBorder="1" applyAlignment="1">
      <alignment horizontal="left" wrapText="1" indent="1"/>
    </xf>
    <xf numFmtId="167" fontId="2" fillId="0" borderId="18" xfId="41" applyNumberFormat="1" applyFont="1" applyFill="1" applyBorder="1" applyAlignment="1" applyProtection="1">
      <alignment vertical="center"/>
      <protection/>
    </xf>
    <xf numFmtId="167" fontId="2" fillId="2" borderId="127" xfId="41" applyNumberFormat="1" applyFont="1" applyFill="1" applyBorder="1" applyAlignment="1" applyProtection="1">
      <alignment vertical="center"/>
      <protection/>
    </xf>
    <xf numFmtId="9" fontId="2" fillId="0" borderId="21" xfId="76" applyFont="1" applyBorder="1" applyAlignment="1">
      <alignment vertical="center"/>
    </xf>
    <xf numFmtId="0" fontId="5" fillId="0" borderId="38" xfId="0" applyFont="1" applyBorder="1" applyAlignment="1">
      <alignment horizontal="center"/>
    </xf>
    <xf numFmtId="0" fontId="4" fillId="0" borderId="31" xfId="0" applyFont="1" applyFill="1" applyBorder="1" applyAlignment="1">
      <alignment horizontal="left" wrapText="1" indent="1"/>
    </xf>
    <xf numFmtId="167" fontId="2" fillId="2" borderId="18" xfId="41" applyNumberFormat="1" applyFont="1" applyFill="1" applyBorder="1" applyAlignment="1" applyProtection="1">
      <alignment/>
      <protection/>
    </xf>
    <xf numFmtId="0" fontId="5" fillId="0" borderId="128" xfId="0" applyFont="1" applyBorder="1" applyAlignment="1">
      <alignment horizontal="center"/>
    </xf>
    <xf numFmtId="167" fontId="5" fillId="0" borderId="36" xfId="41" applyNumberFormat="1" applyFont="1" applyFill="1" applyBorder="1" applyAlignment="1" applyProtection="1">
      <alignment/>
      <protection/>
    </xf>
    <xf numFmtId="167" fontId="3" fillId="0" borderId="36" xfId="41" applyNumberFormat="1" applyFont="1" applyFill="1" applyBorder="1" applyAlignment="1" applyProtection="1">
      <alignment/>
      <protection/>
    </xf>
    <xf numFmtId="0" fontId="4" fillId="0" borderId="31" xfId="0" applyFont="1" applyBorder="1" applyAlignment="1">
      <alignment horizontal="left" wrapText="1" indent="1"/>
    </xf>
    <xf numFmtId="167" fontId="4" fillId="0" borderId="36" xfId="41" applyNumberFormat="1" applyFont="1" applyFill="1" applyBorder="1" applyAlignment="1" applyProtection="1">
      <alignment/>
      <protection/>
    </xf>
    <xf numFmtId="167" fontId="4" fillId="2" borderId="36" xfId="41" applyNumberFormat="1" applyFont="1" applyFill="1" applyBorder="1" applyAlignment="1" applyProtection="1">
      <alignment/>
      <protection/>
    </xf>
    <xf numFmtId="167" fontId="2" fillId="0" borderId="36" xfId="41" applyNumberFormat="1" applyFont="1" applyFill="1" applyBorder="1" applyAlignment="1" applyProtection="1">
      <alignment/>
      <protection/>
    </xf>
    <xf numFmtId="167" fontId="2" fillId="2" borderId="36" xfId="41" applyNumberFormat="1" applyFont="1" applyFill="1" applyBorder="1" applyAlignment="1" applyProtection="1">
      <alignment/>
      <protection/>
    </xf>
    <xf numFmtId="9" fontId="2" fillId="0" borderId="64" xfId="76" applyFont="1" applyBorder="1" applyAlignment="1">
      <alignment/>
    </xf>
    <xf numFmtId="10" fontId="3" fillId="0" borderId="41" xfId="76" applyNumberFormat="1" applyFont="1" applyFill="1" applyBorder="1" applyAlignment="1">
      <alignment vertical="center" wrapText="1"/>
    </xf>
    <xf numFmtId="167" fontId="3" fillId="0" borderId="37" xfId="0" applyNumberFormat="1" applyFont="1" applyFill="1" applyBorder="1" applyAlignment="1">
      <alignment wrapText="1"/>
    </xf>
    <xf numFmtId="9" fontId="2" fillId="0" borderId="21" xfId="76" applyNumberFormat="1" applyFont="1" applyFill="1" applyBorder="1" applyAlignment="1">
      <alignment/>
    </xf>
    <xf numFmtId="1" fontId="2" fillId="0" borderId="20" xfId="41" applyNumberFormat="1" applyFont="1" applyFill="1" applyBorder="1" applyAlignment="1">
      <alignment/>
    </xf>
    <xf numFmtId="177" fontId="42" fillId="0" borderId="52" xfId="66" applyNumberFormat="1" applyFont="1" applyFill="1" applyBorder="1" applyAlignment="1" applyProtection="1">
      <alignment horizontal="right" vertical="center"/>
      <protection/>
    </xf>
    <xf numFmtId="177" fontId="42" fillId="0" borderId="20" xfId="66" applyNumberFormat="1" applyFont="1" applyFill="1" applyBorder="1" applyAlignment="1" applyProtection="1">
      <alignment horizontal="right" vertical="center"/>
      <protection/>
    </xf>
    <xf numFmtId="177" fontId="41" fillId="0" borderId="76" xfId="66" applyNumberFormat="1" applyFont="1" applyFill="1" applyBorder="1" applyAlignment="1" applyProtection="1">
      <alignment horizontal="right" vertical="center"/>
      <protection/>
    </xf>
    <xf numFmtId="177" fontId="42" fillId="0" borderId="16" xfId="66" applyNumberFormat="1" applyFont="1" applyFill="1" applyBorder="1" applyAlignment="1" applyProtection="1">
      <alignment horizontal="right" vertical="center"/>
      <protection/>
    </xf>
    <xf numFmtId="3" fontId="40" fillId="0" borderId="52" xfId="67" applyNumberFormat="1" applyFont="1" applyFill="1" applyBorder="1" applyProtection="1">
      <alignment/>
      <protection locked="0"/>
    </xf>
    <xf numFmtId="3" fontId="40" fillId="0" borderId="53" xfId="67" applyNumberFormat="1" applyFont="1" applyFill="1" applyBorder="1" applyProtection="1">
      <alignment/>
      <protection locked="0"/>
    </xf>
    <xf numFmtId="0" fontId="4" fillId="0" borderId="11" xfId="0" applyFont="1" applyBorder="1" applyAlignment="1">
      <alignment horizontal="center" vertical="center"/>
    </xf>
    <xf numFmtId="168" fontId="4" fillId="0" borderId="39" xfId="0" applyNumberFormat="1" applyFont="1" applyBorder="1" applyAlignment="1">
      <alignment vertical="center"/>
    </xf>
    <xf numFmtId="168" fontId="4" fillId="0" borderId="18" xfId="0" applyNumberFormat="1" applyFont="1" applyBorder="1" applyAlignment="1">
      <alignment vertical="center"/>
    </xf>
    <xf numFmtId="168" fontId="4" fillId="0" borderId="21" xfId="0" applyNumberFormat="1" applyFont="1" applyBorder="1" applyAlignment="1">
      <alignment vertical="center"/>
    </xf>
    <xf numFmtId="0" fontId="3" fillId="0" borderId="63" xfId="0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/>
    </xf>
    <xf numFmtId="167" fontId="3" fillId="0" borderId="66" xfId="41" applyNumberFormat="1" applyFont="1" applyFill="1" applyBorder="1" applyAlignment="1">
      <alignment horizontal="left" vertical="center" wrapText="1"/>
    </xf>
    <xf numFmtId="167" fontId="3" fillId="0" borderId="71" xfId="41" applyNumberFormat="1" applyFont="1" applyFill="1" applyBorder="1" applyAlignment="1">
      <alignment horizontal="left" vertical="center" wrapText="1"/>
    </xf>
    <xf numFmtId="0" fontId="8" fillId="0" borderId="63" xfId="0" applyFont="1" applyBorder="1" applyAlignment="1">
      <alignment horizontal="left" indent="3"/>
    </xf>
    <xf numFmtId="9" fontId="3" fillId="0" borderId="72" xfId="76" applyNumberFormat="1" applyFont="1" applyFill="1" applyBorder="1" applyAlignment="1">
      <alignment vertical="center" wrapText="1"/>
    </xf>
    <xf numFmtId="0" fontId="39" fillId="0" borderId="14" xfId="67" applyFont="1" applyFill="1" applyBorder="1" applyAlignment="1" applyProtection="1">
      <alignment horizontal="left" vertical="center" wrapText="1" indent="1"/>
      <protection/>
    </xf>
    <xf numFmtId="190" fontId="2" fillId="0" borderId="10" xfId="67" applyNumberFormat="1" applyFont="1" applyFill="1" applyBorder="1" applyAlignment="1" applyProtection="1">
      <alignment horizontal="right" vertical="center" wrapText="1"/>
      <protection locked="0"/>
    </xf>
    <xf numFmtId="190" fontId="2" fillId="0" borderId="41" xfId="67" applyNumberFormat="1" applyFont="1" applyFill="1" applyBorder="1" applyAlignment="1" applyProtection="1">
      <alignment horizontal="right" vertical="center" wrapText="1"/>
      <protection locked="0"/>
    </xf>
    <xf numFmtId="190" fontId="3" fillId="25" borderId="37" xfId="67" applyNumberFormat="1" applyFont="1" applyFill="1" applyBorder="1" applyAlignment="1" applyProtection="1">
      <alignment horizontal="right" vertical="center" wrapText="1"/>
      <protection/>
    </xf>
    <xf numFmtId="0" fontId="3" fillId="0" borderId="51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190" fontId="2" fillId="25" borderId="11" xfId="67" applyNumberFormat="1" applyFont="1" applyFill="1" applyBorder="1" applyAlignment="1" applyProtection="1">
      <alignment horizontal="right" vertical="center" wrapText="1"/>
      <protection locked="0"/>
    </xf>
    <xf numFmtId="190" fontId="3" fillId="25" borderId="18" xfId="67" applyNumberFormat="1" applyFont="1" applyFill="1" applyBorder="1" applyAlignment="1" applyProtection="1">
      <alignment horizontal="right" vertical="center" wrapText="1"/>
      <protection/>
    </xf>
    <xf numFmtId="190" fontId="3" fillId="25" borderId="21" xfId="67" applyNumberFormat="1" applyFont="1" applyFill="1" applyBorder="1" applyAlignment="1" applyProtection="1">
      <alignment horizontal="right" vertical="center" wrapText="1"/>
      <protection/>
    </xf>
    <xf numFmtId="190" fontId="2" fillId="25" borderId="36" xfId="67" applyNumberFormat="1" applyFont="1" applyFill="1" applyBorder="1" applyAlignment="1" applyProtection="1">
      <alignment horizontal="right" vertical="center" wrapText="1"/>
      <protection locked="0"/>
    </xf>
    <xf numFmtId="190" fontId="2" fillId="25" borderId="64" xfId="67" applyNumberFormat="1" applyFont="1" applyFill="1" applyBorder="1" applyAlignment="1" applyProtection="1">
      <alignment horizontal="right" vertical="center" wrapText="1"/>
      <protection locked="0"/>
    </xf>
    <xf numFmtId="190" fontId="3" fillId="25" borderId="11" xfId="67" applyNumberFormat="1" applyFont="1" applyFill="1" applyBorder="1" applyAlignment="1" applyProtection="1">
      <alignment horizontal="right" vertical="center" wrapText="1"/>
      <protection locked="0"/>
    </xf>
    <xf numFmtId="190" fontId="3" fillId="25" borderId="37" xfId="67" applyNumberFormat="1" applyFont="1" applyFill="1" applyBorder="1" applyAlignment="1" applyProtection="1">
      <alignment horizontal="right" vertical="center" wrapText="1"/>
      <protection locked="0"/>
    </xf>
    <xf numFmtId="190" fontId="3" fillId="0" borderId="11" xfId="67" applyNumberFormat="1" applyFont="1" applyFill="1" applyBorder="1" applyAlignment="1" applyProtection="1">
      <alignment horizontal="right" vertical="center" wrapText="1"/>
      <protection/>
    </xf>
    <xf numFmtId="190" fontId="3" fillId="0" borderId="37" xfId="67" applyNumberFormat="1" applyFont="1" applyFill="1" applyBorder="1" applyAlignment="1" applyProtection="1">
      <alignment horizontal="right" vertical="center" wrapText="1"/>
      <protection/>
    </xf>
    <xf numFmtId="0" fontId="4" fillId="0" borderId="39" xfId="0" applyFont="1" applyFill="1" applyBorder="1" applyAlignment="1">
      <alignment horizontal="center" vertical="center"/>
    </xf>
    <xf numFmtId="0" fontId="4" fillId="0" borderId="10" xfId="64" applyFont="1" applyBorder="1" applyAlignment="1">
      <alignment horizontal="left" vertical="center" wrapText="1"/>
      <protection/>
    </xf>
    <xf numFmtId="0" fontId="3" fillId="0" borderId="75" xfId="64" applyFont="1" applyBorder="1" applyAlignment="1">
      <alignment horizontal="center" vertical="center" wrapText="1"/>
      <protection/>
    </xf>
    <xf numFmtId="0" fontId="3" fillId="0" borderId="46" xfId="64" applyFont="1" applyBorder="1" applyAlignment="1">
      <alignment horizontal="center" vertical="center" wrapText="1"/>
      <protection/>
    </xf>
    <xf numFmtId="0" fontId="3" fillId="0" borderId="47" xfId="64" applyFont="1" applyBorder="1" applyAlignment="1">
      <alignment horizontal="center" vertical="center" wrapText="1"/>
      <protection/>
    </xf>
    <xf numFmtId="0" fontId="2" fillId="0" borderId="39" xfId="0" applyFont="1" applyBorder="1" applyAlignment="1">
      <alignment horizontal="left" indent="1"/>
    </xf>
    <xf numFmtId="10" fontId="2" fillId="0" borderId="41" xfId="76" applyNumberFormat="1" applyFont="1" applyBorder="1" applyAlignment="1">
      <alignment vertical="center"/>
    </xf>
    <xf numFmtId="9" fontId="2" fillId="0" borderId="41" xfId="76" applyNumberFormat="1" applyFont="1" applyBorder="1" applyAlignment="1">
      <alignment/>
    </xf>
    <xf numFmtId="167" fontId="4" fillId="0" borderId="68" xfId="41" applyNumberFormat="1" applyFont="1" applyFill="1" applyBorder="1" applyAlignment="1" applyProtection="1">
      <alignment horizontal="left" vertical="center" wrapText="1"/>
      <protection/>
    </xf>
    <xf numFmtId="0" fontId="2" fillId="0" borderId="66" xfId="0" applyFont="1" applyFill="1" applyBorder="1" applyAlignment="1">
      <alignment vertical="center"/>
    </xf>
    <xf numFmtId="167" fontId="2" fillId="0" borderId="121" xfId="41" applyNumberFormat="1" applyFont="1" applyFill="1" applyBorder="1" applyAlignment="1" applyProtection="1">
      <alignment horizontal="left" vertical="center" wrapText="1"/>
      <protection/>
    </xf>
    <xf numFmtId="167" fontId="2" fillId="0" borderId="87" xfId="41" applyNumberFormat="1" applyFont="1" applyFill="1" applyBorder="1" applyAlignment="1" applyProtection="1">
      <alignment horizontal="left" vertical="center" wrapText="1"/>
      <protection/>
    </xf>
    <xf numFmtId="167" fontId="2" fillId="2" borderId="129" xfId="41" applyNumberFormat="1" applyFont="1" applyFill="1" applyBorder="1" applyAlignment="1" applyProtection="1">
      <alignment vertical="center"/>
      <protection/>
    </xf>
    <xf numFmtId="0" fontId="5" fillId="0" borderId="59" xfId="0" applyFont="1" applyBorder="1" applyAlignment="1">
      <alignment horizontal="center"/>
    </xf>
    <xf numFmtId="0" fontId="4" fillId="0" borderId="130" xfId="0" applyFont="1" applyFill="1" applyBorder="1" applyAlignment="1">
      <alignment horizontal="left" wrapText="1" indent="1"/>
    </xf>
    <xf numFmtId="167" fontId="4" fillId="0" borderId="40" xfId="41" applyNumberFormat="1" applyFont="1" applyFill="1" applyBorder="1" applyAlignment="1" applyProtection="1">
      <alignment vertical="center"/>
      <protection/>
    </xf>
    <xf numFmtId="167" fontId="2" fillId="0" borderId="40" xfId="41" applyNumberFormat="1" applyFont="1" applyFill="1" applyBorder="1" applyAlignment="1" applyProtection="1">
      <alignment vertical="center"/>
      <protection/>
    </xf>
    <xf numFmtId="167" fontId="2" fillId="2" borderId="61" xfId="41" applyNumberFormat="1" applyFont="1" applyFill="1" applyBorder="1" applyAlignment="1" applyProtection="1">
      <alignment vertical="center"/>
      <protection/>
    </xf>
    <xf numFmtId="9" fontId="2" fillId="0" borderId="55" xfId="76" applyFont="1" applyBorder="1" applyAlignment="1">
      <alignment vertical="center"/>
    </xf>
    <xf numFmtId="9" fontId="2" fillId="0" borderId="21" xfId="76" applyFont="1" applyBorder="1" applyAlignment="1">
      <alignment/>
    </xf>
    <xf numFmtId="0" fontId="3" fillId="0" borderId="38" xfId="64" applyFont="1" applyBorder="1" applyAlignment="1">
      <alignment horizontal="center" vertical="center" wrapText="1"/>
      <protection/>
    </xf>
    <xf numFmtId="0" fontId="3" fillId="0" borderId="39" xfId="64" applyFont="1" applyBorder="1" applyAlignment="1">
      <alignment horizontal="center" vertical="center" wrapText="1"/>
      <protection/>
    </xf>
    <xf numFmtId="0" fontId="3" fillId="0" borderId="36" xfId="64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horizontal="center" vertical="center" wrapText="1"/>
      <protection/>
    </xf>
    <xf numFmtId="0" fontId="3" fillId="0" borderId="64" xfId="64" applyFont="1" applyBorder="1" applyAlignment="1">
      <alignment horizontal="center" vertical="center" wrapText="1"/>
      <protection/>
    </xf>
    <xf numFmtId="0" fontId="3" fillId="0" borderId="36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8" fontId="3" fillId="0" borderId="36" xfId="41" applyNumberFormat="1" applyFont="1" applyFill="1" applyBorder="1" applyAlignment="1">
      <alignment horizontal="center" vertical="center" wrapText="1"/>
    </xf>
    <xf numFmtId="168" fontId="3" fillId="0" borderId="18" xfId="41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1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9" fillId="0" borderId="132" xfId="0" applyFont="1" applyFill="1" applyBorder="1" applyAlignment="1">
      <alignment horizontal="center" vertical="center" wrapText="1"/>
    </xf>
    <xf numFmtId="1" fontId="9" fillId="0" borderId="55" xfId="41" applyNumberFormat="1" applyFont="1" applyFill="1" applyBorder="1" applyAlignment="1">
      <alignment horizontal="center" vertical="center" wrapText="1"/>
    </xf>
    <xf numFmtId="1" fontId="9" fillId="0" borderId="78" xfId="41" applyNumberFormat="1" applyFont="1" applyFill="1" applyBorder="1" applyAlignment="1">
      <alignment horizontal="center" vertical="center" wrapText="1"/>
    </xf>
    <xf numFmtId="1" fontId="9" fillId="0" borderId="41" xfId="41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0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/>
    </xf>
    <xf numFmtId="0" fontId="3" fillId="0" borderId="133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13" fillId="0" borderId="76" xfId="0" applyFont="1" applyBorder="1" applyAlignment="1">
      <alignment horizontal="center" vertical="center" wrapText="1"/>
    </xf>
    <xf numFmtId="0" fontId="13" fillId="0" borderId="133" xfId="0" applyFont="1" applyBorder="1" applyAlignment="1">
      <alignment horizontal="center" vertical="center" wrapText="1"/>
    </xf>
    <xf numFmtId="0" fontId="13" fillId="0" borderId="1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167" fontId="8" fillId="0" borderId="64" xfId="41" applyNumberFormat="1" applyFont="1" applyFill="1" applyBorder="1" applyAlignment="1">
      <alignment horizontal="center" vertical="center" wrapText="1"/>
    </xf>
    <xf numFmtId="167" fontId="8" fillId="0" borderId="37" xfId="41" applyNumberFormat="1" applyFont="1" applyFill="1" applyBorder="1" applyAlignment="1">
      <alignment horizontal="center" vertical="center" wrapText="1"/>
    </xf>
    <xf numFmtId="167" fontId="8" fillId="0" borderId="21" xfId="41" applyNumberFormat="1" applyFont="1" applyFill="1" applyBorder="1" applyAlignment="1">
      <alignment horizontal="center" vertical="center" wrapText="1"/>
    </xf>
    <xf numFmtId="167" fontId="8" fillId="0" borderId="54" xfId="41" applyNumberFormat="1" applyFont="1" applyFill="1" applyBorder="1" applyAlignment="1">
      <alignment horizontal="center" vertical="center" wrapText="1"/>
    </xf>
    <xf numFmtId="167" fontId="8" fillId="0" borderId="52" xfId="41" applyNumberFormat="1" applyFont="1" applyFill="1" applyBorder="1" applyAlignment="1">
      <alignment horizontal="center" vertical="center" wrapText="1"/>
    </xf>
    <xf numFmtId="167" fontId="8" fillId="0" borderId="20" xfId="41" applyNumberFormat="1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7" fontId="8" fillId="0" borderId="12" xfId="41" applyNumberFormat="1" applyFont="1" applyFill="1" applyBorder="1" applyAlignment="1">
      <alignment horizontal="center" vertical="center" wrapText="1"/>
    </xf>
    <xf numFmtId="167" fontId="8" fillId="0" borderId="23" xfId="41" applyNumberFormat="1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134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167" fontId="8" fillId="0" borderId="36" xfId="41" applyNumberFormat="1" applyFont="1" applyFill="1" applyBorder="1" applyAlignment="1">
      <alignment horizontal="center" vertical="center"/>
    </xf>
    <xf numFmtId="167" fontId="8" fillId="0" borderId="79" xfId="41" applyNumberFormat="1" applyFont="1" applyFill="1" applyBorder="1" applyAlignment="1">
      <alignment horizontal="center" vertical="center" wrapText="1"/>
    </xf>
    <xf numFmtId="167" fontId="8" fillId="0" borderId="42" xfId="41" applyNumberFormat="1" applyFont="1" applyFill="1" applyBorder="1" applyAlignment="1">
      <alignment horizontal="center" vertical="center" wrapText="1"/>
    </xf>
    <xf numFmtId="167" fontId="8" fillId="0" borderId="51" xfId="41" applyNumberFormat="1" applyFont="1" applyFill="1" applyBorder="1" applyAlignment="1">
      <alignment horizontal="center" vertical="center" wrapText="1"/>
    </xf>
    <xf numFmtId="167" fontId="8" fillId="0" borderId="36" xfId="41" applyNumberFormat="1" applyFont="1" applyFill="1" applyBorder="1" applyAlignment="1">
      <alignment horizontal="center" vertical="center" wrapText="1"/>
    </xf>
    <xf numFmtId="167" fontId="8" fillId="0" borderId="11" xfId="41" applyNumberFormat="1" applyFont="1" applyFill="1" applyBorder="1" applyAlignment="1">
      <alignment horizontal="center" vertical="center" wrapText="1"/>
    </xf>
    <xf numFmtId="167" fontId="8" fillId="0" borderId="18" xfId="41" applyNumberFormat="1" applyFont="1" applyFill="1" applyBorder="1" applyAlignment="1">
      <alignment horizontal="center" vertical="center" wrapText="1"/>
    </xf>
    <xf numFmtId="1" fontId="13" fillId="0" borderId="55" xfId="41" applyNumberFormat="1" applyFont="1" applyFill="1" applyBorder="1" applyAlignment="1">
      <alignment horizontal="center" vertical="center" wrapText="1"/>
    </xf>
    <xf numFmtId="1" fontId="13" fillId="0" borderId="78" xfId="41" applyNumberFormat="1" applyFont="1" applyFill="1" applyBorder="1" applyAlignment="1">
      <alignment horizontal="center" vertical="center" wrapText="1"/>
    </xf>
    <xf numFmtId="1" fontId="13" fillId="0" borderId="41" xfId="41" applyNumberFormat="1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0" fillId="0" borderId="77" xfId="0" applyBorder="1" applyAlignment="1">
      <alignment/>
    </xf>
    <xf numFmtId="0" fontId="0" fillId="0" borderId="14" xfId="0" applyBorder="1" applyAlignment="1">
      <alignment/>
    </xf>
    <xf numFmtId="0" fontId="9" fillId="0" borderId="54" xfId="0" applyFont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9" fillId="0" borderId="109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/>
    </xf>
    <xf numFmtId="0" fontId="2" fillId="0" borderId="14" xfId="0" applyFont="1" applyBorder="1" applyAlignment="1">
      <alignment/>
    </xf>
    <xf numFmtId="0" fontId="13" fillId="0" borderId="54" xfId="0" applyFont="1" applyBorder="1" applyAlignment="1">
      <alignment horizontal="center" vertical="center"/>
    </xf>
    <xf numFmtId="0" fontId="13" fillId="0" borderId="13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wrapText="1"/>
    </xf>
    <xf numFmtId="0" fontId="13" fillId="0" borderId="61" xfId="0" applyFont="1" applyBorder="1" applyAlignment="1">
      <alignment horizontal="center" wrapText="1"/>
    </xf>
    <xf numFmtId="0" fontId="13" fillId="0" borderId="130" xfId="0" applyFont="1" applyBorder="1" applyAlignment="1">
      <alignment horizontal="center" wrapText="1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35" xfId="0" applyFont="1" applyBorder="1" applyAlignment="1">
      <alignment horizontal="left" wrapText="1"/>
    </xf>
    <xf numFmtId="0" fontId="5" fillId="0" borderId="136" xfId="0" applyFont="1" applyBorder="1" applyAlignment="1">
      <alignment horizontal="left" wrapText="1"/>
    </xf>
    <xf numFmtId="0" fontId="5" fillId="0" borderId="104" xfId="0" applyFont="1" applyBorder="1" applyAlignment="1">
      <alignment horizontal="left" wrapText="1"/>
    </xf>
    <xf numFmtId="0" fontId="5" fillId="0" borderId="128" xfId="0" applyFont="1" applyBorder="1" applyAlignment="1">
      <alignment horizontal="left" wrapText="1"/>
    </xf>
    <xf numFmtId="0" fontId="5" fillId="0" borderId="61" xfId="0" applyFont="1" applyBorder="1" applyAlignment="1">
      <alignment horizontal="left" wrapText="1"/>
    </xf>
    <xf numFmtId="0" fontId="5" fillId="0" borderId="58" xfId="0" applyFont="1" applyBorder="1" applyAlignment="1">
      <alignment horizontal="left" wrapText="1"/>
    </xf>
    <xf numFmtId="0" fontId="5" fillId="0" borderId="60" xfId="0" applyFont="1" applyBorder="1" applyAlignment="1">
      <alignment horizontal="left" wrapText="1"/>
    </xf>
    <xf numFmtId="0" fontId="5" fillId="0" borderId="108" xfId="0" applyFont="1" applyBorder="1" applyAlignment="1">
      <alignment horizontal="left" wrapText="1"/>
    </xf>
    <xf numFmtId="0" fontId="5" fillId="0" borderId="137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100" xfId="0" applyFont="1" applyBorder="1" applyAlignment="1">
      <alignment horizontal="left" wrapText="1"/>
    </xf>
    <xf numFmtId="0" fontId="5" fillId="0" borderId="138" xfId="0" applyFont="1" applyBorder="1" applyAlignment="1">
      <alignment horizontal="left" wrapText="1"/>
    </xf>
    <xf numFmtId="0" fontId="5" fillId="0" borderId="139" xfId="0" applyFont="1" applyBorder="1" applyAlignment="1">
      <alignment horizontal="left" wrapText="1"/>
    </xf>
    <xf numFmtId="0" fontId="5" fillId="0" borderId="118" xfId="0" applyFont="1" applyBorder="1" applyAlignment="1">
      <alignment horizontal="left"/>
    </xf>
    <xf numFmtId="0" fontId="5" fillId="0" borderId="140" xfId="0" applyFont="1" applyBorder="1" applyAlignment="1">
      <alignment horizontal="left"/>
    </xf>
    <xf numFmtId="0" fontId="5" fillId="0" borderId="91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3" fillId="0" borderId="134" xfId="0" applyFont="1" applyFill="1" applyBorder="1" applyAlignment="1">
      <alignment horizontal="center"/>
    </xf>
    <xf numFmtId="0" fontId="3" fillId="0" borderId="138" xfId="0" applyFont="1" applyBorder="1" applyAlignment="1">
      <alignment horizontal="center" vertical="center" wrapText="1"/>
    </xf>
    <xf numFmtId="0" fontId="3" fillId="0" borderId="141" xfId="0" applyFont="1" applyBorder="1" applyAlignment="1">
      <alignment horizontal="center" vertical="center" wrapText="1"/>
    </xf>
    <xf numFmtId="0" fontId="3" fillId="0" borderId="13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99" xfId="0" applyFont="1" applyBorder="1" applyAlignment="1">
      <alignment/>
    </xf>
    <xf numFmtId="0" fontId="3" fillId="0" borderId="55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3" fillId="0" borderId="36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3" fillId="0" borderId="5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2" xfId="64" applyFont="1" applyBorder="1" applyAlignment="1">
      <alignment horizontal="center" vertical="center"/>
      <protection/>
    </xf>
    <xf numFmtId="0" fontId="5" fillId="0" borderId="111" xfId="64" applyFont="1" applyBorder="1" applyAlignment="1">
      <alignment horizontal="center" vertical="center"/>
      <protection/>
    </xf>
    <xf numFmtId="0" fontId="4" fillId="0" borderId="63" xfId="64" applyFont="1" applyBorder="1" applyAlignment="1">
      <alignment horizontal="center"/>
      <protection/>
    </xf>
    <xf numFmtId="0" fontId="4" fillId="0" borderId="12" xfId="64" applyFont="1" applyBorder="1" applyAlignment="1">
      <alignment horizontal="center"/>
      <protection/>
    </xf>
    <xf numFmtId="0" fontId="4" fillId="0" borderId="43" xfId="64" applyFont="1" applyBorder="1" applyAlignment="1">
      <alignment horizontal="center"/>
      <protection/>
    </xf>
    <xf numFmtId="0" fontId="4" fillId="0" borderId="63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4" fillId="0" borderId="58" xfId="64" applyFont="1" applyBorder="1" applyAlignment="1">
      <alignment horizontal="center" vertical="center"/>
      <protection/>
    </xf>
    <xf numFmtId="0" fontId="4" fillId="0" borderId="60" xfId="64" applyFont="1" applyBorder="1" applyAlignment="1">
      <alignment horizontal="center" vertical="center"/>
      <protection/>
    </xf>
    <xf numFmtId="0" fontId="4" fillId="0" borderId="70" xfId="64" applyFont="1" applyBorder="1" applyAlignment="1">
      <alignment horizontal="center" vertical="center"/>
      <protection/>
    </xf>
    <xf numFmtId="0" fontId="5" fillId="0" borderId="13" xfId="64" applyFont="1" applyBorder="1" applyAlignment="1">
      <alignment vertical="center"/>
      <protection/>
    </xf>
    <xf numFmtId="0" fontId="5" fillId="0" borderId="11" xfId="64" applyFont="1" applyBorder="1" applyAlignment="1">
      <alignment vertical="center"/>
      <protection/>
    </xf>
    <xf numFmtId="0" fontId="5" fillId="0" borderId="37" xfId="64" applyFont="1" applyBorder="1" applyAlignment="1">
      <alignment vertical="center"/>
      <protection/>
    </xf>
    <xf numFmtId="0" fontId="5" fillId="0" borderId="75" xfId="64" applyFont="1" applyBorder="1" applyAlignment="1">
      <alignment horizontal="left"/>
      <protection/>
    </xf>
    <xf numFmtId="0" fontId="5" fillId="0" borderId="46" xfId="64" applyFont="1" applyBorder="1" applyAlignment="1">
      <alignment horizontal="left"/>
      <protection/>
    </xf>
    <xf numFmtId="0" fontId="5" fillId="0" borderId="76" xfId="64" applyFont="1" applyBorder="1" applyAlignment="1">
      <alignment horizontal="center"/>
      <protection/>
    </xf>
    <xf numFmtId="0" fontId="5" fillId="0" borderId="111" xfId="64" applyFont="1" applyBorder="1" applyAlignment="1">
      <alignment horizontal="center"/>
      <protection/>
    </xf>
    <xf numFmtId="0" fontId="4" fillId="0" borderId="12" xfId="64" applyFont="1" applyBorder="1" applyAlignment="1">
      <alignment horizontal="left" vertical="center"/>
      <protection/>
    </xf>
    <xf numFmtId="0" fontId="4" fillId="0" borderId="10" xfId="64" applyFont="1" applyBorder="1" applyAlignment="1">
      <alignment horizontal="left" vertical="center"/>
      <protection/>
    </xf>
    <xf numFmtId="168" fontId="4" fillId="0" borderId="43" xfId="45" applyNumberFormat="1" applyFont="1" applyBorder="1" applyAlignment="1">
      <alignment horizontal="center" vertical="center"/>
    </xf>
    <xf numFmtId="168" fontId="4" fillId="0" borderId="41" xfId="45" applyNumberFormat="1" applyFont="1" applyBorder="1" applyAlignment="1">
      <alignment horizontal="center" vertical="center"/>
    </xf>
    <xf numFmtId="0" fontId="4" fillId="0" borderId="63" xfId="64" applyFont="1" applyBorder="1" applyAlignment="1">
      <alignment horizontal="center" vertical="center" wrapText="1"/>
      <protection/>
    </xf>
    <xf numFmtId="0" fontId="4" fillId="0" borderId="77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4" fillId="0" borderId="52" xfId="64" applyFont="1" applyBorder="1" applyAlignment="1">
      <alignment horizontal="center" vertical="center" wrapText="1"/>
      <protection/>
    </xf>
    <xf numFmtId="0" fontId="4" fillId="0" borderId="45" xfId="64" applyFont="1" applyBorder="1" applyAlignment="1">
      <alignment horizontal="center" vertical="center" wrapText="1"/>
      <protection/>
    </xf>
    <xf numFmtId="0" fontId="4" fillId="0" borderId="52" xfId="64" applyFont="1" applyBorder="1" applyAlignment="1">
      <alignment horizontal="center" wrapText="1"/>
      <protection/>
    </xf>
    <xf numFmtId="0" fontId="4" fillId="0" borderId="45" xfId="64" applyFont="1" applyBorder="1" applyAlignment="1">
      <alignment horizontal="center" wrapText="1"/>
      <protection/>
    </xf>
    <xf numFmtId="0" fontId="4" fillId="0" borderId="58" xfId="64" applyFont="1" applyBorder="1" applyAlignment="1">
      <alignment horizontal="center"/>
      <protection/>
    </xf>
    <xf numFmtId="0" fontId="4" fillId="0" borderId="60" xfId="64" applyFont="1" applyBorder="1" applyAlignment="1">
      <alignment horizontal="center"/>
      <protection/>
    </xf>
    <xf numFmtId="0" fontId="4" fillId="0" borderId="70" xfId="64" applyFont="1" applyBorder="1" applyAlignment="1">
      <alignment horizontal="center"/>
      <protection/>
    </xf>
    <xf numFmtId="0" fontId="5" fillId="0" borderId="13" xfId="64" applyFont="1" applyBorder="1" applyAlignment="1">
      <alignment horizontal="left"/>
      <protection/>
    </xf>
    <xf numFmtId="0" fontId="5" fillId="0" borderId="11" xfId="64" applyFont="1" applyBorder="1" applyAlignment="1">
      <alignment horizontal="left"/>
      <protection/>
    </xf>
    <xf numFmtId="0" fontId="5" fillId="0" borderId="12" xfId="64" applyFont="1" applyBorder="1" applyAlignment="1">
      <alignment horizontal="left"/>
      <protection/>
    </xf>
    <xf numFmtId="0" fontId="5" fillId="0" borderId="37" xfId="64" applyFont="1" applyBorder="1" applyAlignment="1">
      <alignment horizontal="left"/>
      <protection/>
    </xf>
    <xf numFmtId="0" fontId="4" fillId="0" borderId="12" xfId="64" applyFont="1" applyBorder="1" applyAlignment="1">
      <alignment horizontal="left" vertical="center" wrapText="1"/>
      <protection/>
    </xf>
    <xf numFmtId="0" fontId="4" fillId="0" borderId="15" xfId="64" applyFont="1" applyBorder="1" applyAlignment="1">
      <alignment horizontal="left" vertical="center" wrapText="1"/>
      <protection/>
    </xf>
    <xf numFmtId="0" fontId="4" fillId="0" borderId="10" xfId="64" applyFont="1" applyBorder="1" applyAlignment="1">
      <alignment horizontal="left" vertical="center" wrapText="1"/>
      <protection/>
    </xf>
    <xf numFmtId="168" fontId="4" fillId="0" borderId="78" xfId="45" applyNumberFormat="1" applyFont="1" applyBorder="1" applyAlignment="1">
      <alignment horizontal="center" vertical="center"/>
    </xf>
    <xf numFmtId="0" fontId="5" fillId="0" borderId="79" xfId="64" applyFont="1" applyBorder="1" applyAlignment="1">
      <alignment horizontal="center" vertical="center" wrapText="1"/>
      <protection/>
    </xf>
    <xf numFmtId="0" fontId="5" fillId="0" borderId="130" xfId="64" applyFont="1" applyBorder="1" applyAlignment="1">
      <alignment horizontal="center" vertical="center" wrapText="1"/>
      <protection/>
    </xf>
    <xf numFmtId="0" fontId="5" fillId="0" borderId="38" xfId="64" applyFont="1" applyBorder="1" applyAlignment="1">
      <alignment horizontal="left"/>
      <protection/>
    </xf>
    <xf numFmtId="0" fontId="5" fillId="0" borderId="36" xfId="64" applyFont="1" applyBorder="1" applyAlignment="1">
      <alignment horizontal="left"/>
      <protection/>
    </xf>
    <xf numFmtId="0" fontId="5" fillId="0" borderId="64" xfId="64" applyFont="1" applyBorder="1" applyAlignment="1">
      <alignment horizontal="left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5" fillId="25" borderId="38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25" borderId="39" xfId="0" applyFont="1" applyFill="1" applyBorder="1" applyAlignment="1">
      <alignment horizontal="center" vertical="center" wrapText="1"/>
    </xf>
    <xf numFmtId="0" fontId="5" fillId="25" borderId="109" xfId="0" applyFont="1" applyFill="1" applyBorder="1" applyAlignment="1">
      <alignment horizontal="center" vertical="center" wrapText="1"/>
    </xf>
    <xf numFmtId="0" fontId="5" fillId="25" borderId="45" xfId="0" applyFont="1" applyFill="1" applyBorder="1" applyAlignment="1">
      <alignment horizontal="center" vertical="center" wrapText="1"/>
    </xf>
    <xf numFmtId="0" fontId="5" fillId="25" borderId="72" xfId="0" applyFont="1" applyFill="1" applyBorder="1" applyAlignment="1">
      <alignment horizontal="center" vertical="center" wrapText="1"/>
    </xf>
    <xf numFmtId="0" fontId="5" fillId="25" borderId="36" xfId="0" applyFont="1" applyFill="1" applyBorder="1" applyAlignment="1">
      <alignment horizontal="center" vertical="center" wrapText="1"/>
    </xf>
    <xf numFmtId="0" fontId="5" fillId="25" borderId="52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5" fillId="25" borderId="138" xfId="0" applyFont="1" applyFill="1" applyBorder="1" applyAlignment="1">
      <alignment horizontal="center" vertical="center" wrapText="1"/>
    </xf>
    <xf numFmtId="0" fontId="5" fillId="25" borderId="134" xfId="0" applyFont="1" applyFill="1" applyBorder="1" applyAlignment="1">
      <alignment horizontal="center" vertical="center" wrapText="1"/>
    </xf>
    <xf numFmtId="0" fontId="5" fillId="25" borderId="14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 shrinkToFit="1"/>
    </xf>
    <xf numFmtId="0" fontId="5" fillId="25" borderId="61" xfId="0" applyFont="1" applyFill="1" applyBorder="1" applyAlignment="1">
      <alignment horizontal="center"/>
    </xf>
    <xf numFmtId="0" fontId="5" fillId="25" borderId="69" xfId="0" applyFont="1" applyFill="1" applyBorder="1" applyAlignment="1">
      <alignment horizontal="center"/>
    </xf>
    <xf numFmtId="0" fontId="36" fillId="0" borderId="0" xfId="67" applyFont="1" applyFill="1" applyBorder="1" applyAlignment="1" applyProtection="1">
      <alignment horizontal="right"/>
      <protection/>
    </xf>
    <xf numFmtId="0" fontId="5" fillId="0" borderId="59" xfId="67" applyFont="1" applyFill="1" applyBorder="1" applyAlignment="1" applyProtection="1">
      <alignment horizontal="center" vertical="center" wrapText="1"/>
      <protection/>
    </xf>
    <xf numFmtId="0" fontId="5" fillId="0" borderId="77" xfId="67" applyFont="1" applyFill="1" applyBorder="1" applyAlignment="1" applyProtection="1">
      <alignment horizontal="center" vertical="center" wrapText="1"/>
      <protection/>
    </xf>
    <xf numFmtId="0" fontId="5" fillId="0" borderId="14" xfId="67" applyFont="1" applyFill="1" applyBorder="1" applyAlignment="1" applyProtection="1">
      <alignment horizontal="center" vertical="center" wrapText="1"/>
      <protection/>
    </xf>
    <xf numFmtId="0" fontId="36" fillId="0" borderId="40" xfId="66" applyFont="1" applyFill="1" applyBorder="1" applyAlignment="1" applyProtection="1">
      <alignment horizontal="center" vertical="center" textRotation="90"/>
      <protection/>
    </xf>
    <xf numFmtId="0" fontId="36" fillId="0" borderId="15" xfId="66" applyFont="1" applyFill="1" applyBorder="1" applyAlignment="1" applyProtection="1">
      <alignment horizontal="center" vertical="center" textRotation="90"/>
      <protection/>
    </xf>
    <xf numFmtId="0" fontId="36" fillId="0" borderId="10" xfId="66" applyFont="1" applyFill="1" applyBorder="1" applyAlignment="1" applyProtection="1">
      <alignment horizontal="center" vertical="center" textRotation="90"/>
      <protection/>
    </xf>
    <xf numFmtId="0" fontId="36" fillId="0" borderId="36" xfId="67" applyFont="1" applyFill="1" applyBorder="1" applyAlignment="1" applyProtection="1">
      <alignment horizontal="center" vertical="center" wrapText="1"/>
      <protection/>
    </xf>
    <xf numFmtId="0" fontId="36" fillId="0" borderId="11" xfId="67" applyFont="1" applyFill="1" applyBorder="1" applyAlignment="1" applyProtection="1">
      <alignment horizontal="center" vertical="center" wrapText="1"/>
      <protection/>
    </xf>
    <xf numFmtId="0" fontId="36" fillId="0" borderId="64" xfId="67" applyFont="1" applyFill="1" applyBorder="1" applyAlignment="1" applyProtection="1">
      <alignment horizontal="center" vertical="center" wrapText="1"/>
      <protection/>
    </xf>
    <xf numFmtId="0" fontId="36" fillId="0" borderId="37" xfId="67" applyFont="1" applyFill="1" applyBorder="1" applyAlignment="1" applyProtection="1">
      <alignment horizontal="center" vertical="center" wrapText="1"/>
      <protection/>
    </xf>
    <xf numFmtId="0" fontId="36" fillId="0" borderId="11" xfId="67" applyFont="1" applyFill="1" applyBorder="1" applyAlignment="1" applyProtection="1">
      <alignment horizontal="center" wrapText="1"/>
      <protection/>
    </xf>
    <xf numFmtId="0" fontId="36" fillId="0" borderId="37" xfId="67" applyFont="1" applyFill="1" applyBorder="1" applyAlignment="1" applyProtection="1">
      <alignment horizontal="center" wrapText="1"/>
      <protection/>
    </xf>
    <xf numFmtId="0" fontId="30" fillId="0" borderId="0" xfId="67" applyFont="1" applyFill="1" applyAlignment="1" applyProtection="1">
      <alignment horizontal="center"/>
      <protection/>
    </xf>
    <xf numFmtId="0" fontId="3" fillId="0" borderId="0" xfId="66" applyFont="1" applyFill="1" applyAlignment="1" applyProtection="1">
      <alignment horizontal="center" vertical="center" wrapText="1"/>
      <protection/>
    </xf>
    <xf numFmtId="0" fontId="35" fillId="0" borderId="0" xfId="66" applyFont="1" applyFill="1" applyAlignment="1" applyProtection="1">
      <alignment horizontal="center" vertical="center" wrapText="1"/>
      <protection/>
    </xf>
    <xf numFmtId="0" fontId="36" fillId="0" borderId="0" xfId="66" applyFont="1" applyFill="1" applyBorder="1" applyAlignment="1" applyProtection="1">
      <alignment horizontal="right" vertical="center"/>
      <protection/>
    </xf>
    <xf numFmtId="0" fontId="35" fillId="0" borderId="38" xfId="66" applyFont="1" applyFill="1" applyBorder="1" applyAlignment="1" applyProtection="1">
      <alignment horizontal="center" vertical="center" wrapText="1"/>
      <protection/>
    </xf>
    <xf numFmtId="0" fontId="35" fillId="0" borderId="13" xfId="66" applyFont="1" applyFill="1" applyBorder="1" applyAlignment="1" applyProtection="1">
      <alignment horizontal="center" vertical="center" wrapText="1"/>
      <protection/>
    </xf>
    <xf numFmtId="0" fontId="36" fillId="0" borderId="36" xfId="66" applyFont="1" applyFill="1" applyBorder="1" applyAlignment="1" applyProtection="1">
      <alignment horizontal="center" vertical="center" textRotation="90"/>
      <protection/>
    </xf>
    <xf numFmtId="0" fontId="36" fillId="0" borderId="11" xfId="66" applyFont="1" applyFill="1" applyBorder="1" applyAlignment="1" applyProtection="1">
      <alignment horizontal="center" vertical="center" textRotation="90"/>
      <protection/>
    </xf>
    <xf numFmtId="0" fontId="19" fillId="0" borderId="64" xfId="66" applyFont="1" applyFill="1" applyBorder="1" applyAlignment="1" applyProtection="1">
      <alignment horizontal="center" vertical="center" wrapText="1"/>
      <protection/>
    </xf>
    <xf numFmtId="0" fontId="19" fillId="0" borderId="37" xfId="66" applyFont="1" applyFill="1" applyBorder="1" applyAlignment="1" applyProtection="1">
      <alignment horizontal="center" vertical="center"/>
      <protection/>
    </xf>
    <xf numFmtId="0" fontId="31" fillId="0" borderId="0" xfId="67" applyFont="1" applyFill="1" applyAlignment="1">
      <alignment horizontal="center" vertical="center" wrapText="1"/>
      <protection/>
    </xf>
    <xf numFmtId="0" fontId="31" fillId="0" borderId="0" xfId="67" applyFont="1" applyFill="1" applyAlignment="1">
      <alignment horizontal="center" vertical="center"/>
      <protection/>
    </xf>
    <xf numFmtId="0" fontId="27" fillId="0" borderId="62" xfId="67" applyFont="1" applyFill="1" applyBorder="1" applyAlignment="1">
      <alignment horizontal="left"/>
      <protection/>
    </xf>
    <xf numFmtId="0" fontId="27" fillId="0" borderId="111" xfId="67" applyFont="1" applyFill="1" applyBorder="1" applyAlignment="1">
      <alignment horizontal="left"/>
      <protection/>
    </xf>
    <xf numFmtId="3" fontId="30" fillId="0" borderId="0" xfId="67" applyNumberFormat="1" applyFont="1" applyFill="1" applyAlignment="1">
      <alignment horizontal="center"/>
      <protection/>
    </xf>
    <xf numFmtId="0" fontId="5" fillId="0" borderId="38" xfId="64" applyFont="1" applyBorder="1" applyAlignment="1">
      <alignment horizontal="center" vertical="center" wrapText="1"/>
      <protection/>
    </xf>
    <xf numFmtId="0" fontId="5" fillId="0" borderId="39" xfId="64" applyFont="1" applyBorder="1" applyAlignment="1">
      <alignment horizontal="center" vertical="center" wrapText="1"/>
      <protection/>
    </xf>
    <xf numFmtId="0" fontId="5" fillId="0" borderId="36" xfId="64" applyFont="1" applyBorder="1" applyAlignment="1">
      <alignment horizontal="center" vertical="center" wrapText="1"/>
      <protection/>
    </xf>
    <xf numFmtId="0" fontId="5" fillId="0" borderId="64" xfId="64" applyFont="1" applyBorder="1" applyAlignment="1">
      <alignment horizontal="center" vertical="center"/>
      <protection/>
    </xf>
    <xf numFmtId="0" fontId="5" fillId="0" borderId="21" xfId="64" applyFont="1" applyBorder="1" applyAlignment="1">
      <alignment horizontal="center" vertical="center"/>
      <protection/>
    </xf>
    <xf numFmtId="168" fontId="4" fillId="0" borderId="52" xfId="41" applyNumberFormat="1" applyFont="1" applyFill="1" applyBorder="1" applyAlignment="1">
      <alignment/>
    </xf>
    <xf numFmtId="168" fontId="4" fillId="0" borderId="16" xfId="41" applyNumberFormat="1" applyFont="1" applyFill="1" applyBorder="1" applyAlignment="1">
      <alignment/>
    </xf>
  </cellXfs>
  <cellStyles count="6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Ezres 2" xfId="43"/>
    <cellStyle name="Ezres 2 2" xfId="44"/>
    <cellStyle name="Ezres 3" xfId="45"/>
    <cellStyle name="Ezres 3 2" xfId="46"/>
    <cellStyle name="Ezres 4" xfId="47"/>
    <cellStyle name="Ezres 5" xfId="48"/>
    <cellStyle name="Figyelmeztetés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 2" xfId="63"/>
    <cellStyle name="Normál 3" xfId="64"/>
    <cellStyle name="Normál 4" xfId="65"/>
    <cellStyle name="Normál_VAGYONK" xfId="66"/>
    <cellStyle name="Normál_VAGYONKIM" xfId="67"/>
    <cellStyle name="Összesen" xfId="68"/>
    <cellStyle name="Currency" xfId="69"/>
    <cellStyle name="Currency [0]" xfId="70"/>
    <cellStyle name="Pénznem 2" xfId="71"/>
    <cellStyle name="Pénznem 3" xfId="72"/>
    <cellStyle name="Rossz" xfId="73"/>
    <cellStyle name="Semleges" xfId="74"/>
    <cellStyle name="Számítás" xfId="75"/>
    <cellStyle name="Percent" xfId="76"/>
    <cellStyle name="Százalék 2" xfId="77"/>
    <cellStyle name="Százalék 3" xfId="78"/>
    <cellStyle name="Százalék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24.8515625" style="1" customWidth="1"/>
    <col min="2" max="3" width="13.140625" style="1" bestFit="1" customWidth="1"/>
    <col min="4" max="4" width="27.421875" style="1" customWidth="1"/>
    <col min="5" max="5" width="13.140625" style="1" bestFit="1" customWidth="1"/>
    <col min="6" max="6" width="14.140625" style="1" bestFit="1" customWidth="1"/>
    <col min="7" max="16384" width="9.140625" style="1" customWidth="1"/>
  </cols>
  <sheetData>
    <row r="1" spans="1:6" ht="15">
      <c r="A1" s="1284" t="s">
        <v>103</v>
      </c>
      <c r="B1" s="1286" t="s">
        <v>104</v>
      </c>
      <c r="C1" s="1286"/>
      <c r="D1" s="1286" t="s">
        <v>105</v>
      </c>
      <c r="E1" s="1286" t="s">
        <v>104</v>
      </c>
      <c r="F1" s="1288"/>
    </row>
    <row r="2" spans="1:6" ht="19.5" customHeight="1" thickBot="1">
      <c r="A2" s="1285"/>
      <c r="B2" s="166" t="s">
        <v>191</v>
      </c>
      <c r="C2" s="166" t="s">
        <v>192</v>
      </c>
      <c r="D2" s="1287"/>
      <c r="E2" s="166" t="s">
        <v>191</v>
      </c>
      <c r="F2" s="168" t="s">
        <v>192</v>
      </c>
    </row>
    <row r="3" spans="1:6" ht="30">
      <c r="A3" s="338" t="s">
        <v>217</v>
      </c>
      <c r="B3" s="727">
        <f>SUM(B4+B7+B11+B13)</f>
        <v>33767598</v>
      </c>
      <c r="C3" s="727">
        <f>SUM(C4+C7+C11+C13)</f>
        <v>34217784</v>
      </c>
      <c r="D3" s="726" t="s">
        <v>203</v>
      </c>
      <c r="E3" s="727">
        <f>E4+E5+E6+E7+E8</f>
        <v>33204106</v>
      </c>
      <c r="F3" s="728">
        <f>SUM(F4:F8)</f>
        <v>33679565</v>
      </c>
    </row>
    <row r="4" spans="1:6" ht="27">
      <c r="A4" s="724" t="s">
        <v>106</v>
      </c>
      <c r="B4" s="729">
        <f>SUM(B5:B6)</f>
        <v>8093</v>
      </c>
      <c r="C4" s="729">
        <f>SUM(C5:C6)</f>
        <v>14899</v>
      </c>
      <c r="D4" s="340" t="s">
        <v>204</v>
      </c>
      <c r="E4" s="729">
        <v>37187420</v>
      </c>
      <c r="F4" s="730">
        <v>37187420</v>
      </c>
    </row>
    <row r="5" spans="1:6" ht="13.5">
      <c r="A5" s="724" t="s">
        <v>221</v>
      </c>
      <c r="B5" s="729">
        <v>3437</v>
      </c>
      <c r="C5" s="729">
        <v>11597</v>
      </c>
      <c r="D5" s="340" t="s">
        <v>205</v>
      </c>
      <c r="E5" s="202">
        <v>-1027272</v>
      </c>
      <c r="F5" s="204">
        <v>-347756</v>
      </c>
    </row>
    <row r="6" spans="1:6" ht="27">
      <c r="A6" s="724" t="s">
        <v>209</v>
      </c>
      <c r="B6" s="729">
        <v>4656</v>
      </c>
      <c r="C6" s="729">
        <v>3302</v>
      </c>
      <c r="D6" s="340" t="s">
        <v>230</v>
      </c>
      <c r="E6" s="729">
        <v>791507</v>
      </c>
      <c r="F6" s="730">
        <v>791507</v>
      </c>
    </row>
    <row r="7" spans="1:6" ht="13.5">
      <c r="A7" s="339" t="s">
        <v>107</v>
      </c>
      <c r="B7" s="202">
        <f>SUM(B8:B10)</f>
        <v>32727835</v>
      </c>
      <c r="C7" s="202">
        <f>SUM(C8:C10)</f>
        <v>33333789</v>
      </c>
      <c r="D7" s="340" t="s">
        <v>206</v>
      </c>
      <c r="E7" s="202">
        <v>-3929803</v>
      </c>
      <c r="F7" s="204">
        <v>-3747549</v>
      </c>
    </row>
    <row r="8" spans="1:6" ht="13.5">
      <c r="A8" s="341" t="s">
        <v>108</v>
      </c>
      <c r="B8" s="202">
        <v>31656075</v>
      </c>
      <c r="C8" s="202">
        <v>32403514</v>
      </c>
      <c r="D8" s="169" t="s">
        <v>207</v>
      </c>
      <c r="E8" s="202">
        <v>182254</v>
      </c>
      <c r="F8" s="204">
        <v>-204057</v>
      </c>
    </row>
    <row r="9" spans="1:6" ht="15">
      <c r="A9" s="341" t="s">
        <v>232</v>
      </c>
      <c r="B9" s="202">
        <v>345268</v>
      </c>
      <c r="C9" s="202">
        <v>269058</v>
      </c>
      <c r="D9" s="343" t="s">
        <v>220</v>
      </c>
      <c r="E9" s="203">
        <f>E10+E16+E22</f>
        <v>217984</v>
      </c>
      <c r="F9" s="342">
        <f>F10+F16+F22</f>
        <v>216951</v>
      </c>
    </row>
    <row r="10" spans="1:6" ht="27">
      <c r="A10" s="725" t="s">
        <v>193</v>
      </c>
      <c r="B10" s="729">
        <v>726492</v>
      </c>
      <c r="C10" s="729">
        <v>661217</v>
      </c>
      <c r="D10" s="340" t="s">
        <v>208</v>
      </c>
      <c r="E10" s="729">
        <f>SUM(E11:E15)</f>
        <v>17596</v>
      </c>
      <c r="F10" s="730">
        <f>SUM(F11:F15)</f>
        <v>29023</v>
      </c>
    </row>
    <row r="11" spans="1:6" ht="13.5">
      <c r="A11" s="339" t="s">
        <v>228</v>
      </c>
      <c r="B11" s="202">
        <f>SUM(B12:B12)</f>
        <v>906182</v>
      </c>
      <c r="C11" s="202">
        <f>SUM(C12:C12)</f>
        <v>745262</v>
      </c>
      <c r="D11" s="340" t="s">
        <v>210</v>
      </c>
      <c r="E11" s="202">
        <v>0</v>
      </c>
      <c r="F11" s="204">
        <v>0</v>
      </c>
    </row>
    <row r="12" spans="1:6" ht="13.5">
      <c r="A12" s="341" t="s">
        <v>109</v>
      </c>
      <c r="B12" s="202">
        <v>906182</v>
      </c>
      <c r="C12" s="202">
        <v>745262</v>
      </c>
      <c r="D12" s="340" t="s">
        <v>211</v>
      </c>
      <c r="E12" s="202">
        <v>17553</v>
      </c>
      <c r="F12" s="204">
        <v>19741</v>
      </c>
    </row>
    <row r="13" spans="1:6" ht="27">
      <c r="A13" s="339" t="s">
        <v>222</v>
      </c>
      <c r="B13" s="729">
        <v>125488</v>
      </c>
      <c r="C13" s="729">
        <f>SUM(C14)</f>
        <v>123834</v>
      </c>
      <c r="D13" s="340" t="s">
        <v>602</v>
      </c>
      <c r="E13" s="202">
        <v>43</v>
      </c>
      <c r="F13" s="204">
        <v>52</v>
      </c>
    </row>
    <row r="14" spans="1:6" ht="13.5">
      <c r="A14" s="341" t="s">
        <v>237</v>
      </c>
      <c r="B14" s="202">
        <v>125488</v>
      </c>
      <c r="C14" s="202">
        <v>123834</v>
      </c>
      <c r="D14" s="723" t="s">
        <v>965</v>
      </c>
      <c r="E14" s="729">
        <v>0</v>
      </c>
      <c r="F14" s="730">
        <v>25</v>
      </c>
    </row>
    <row r="15" spans="1:6" ht="30">
      <c r="A15" s="344" t="s">
        <v>194</v>
      </c>
      <c r="B15" s="731">
        <f>SUM(B16)</f>
        <v>11749</v>
      </c>
      <c r="C15" s="731">
        <f>SUM(C16)</f>
        <v>13162</v>
      </c>
      <c r="D15" s="723" t="s">
        <v>212</v>
      </c>
      <c r="E15" s="729">
        <v>0</v>
      </c>
      <c r="F15" s="730">
        <v>9205</v>
      </c>
    </row>
    <row r="16" spans="1:6" ht="32.25" customHeight="1">
      <c r="A16" s="983" t="s">
        <v>110</v>
      </c>
      <c r="B16" s="729">
        <v>11749</v>
      </c>
      <c r="C16" s="729">
        <v>13162</v>
      </c>
      <c r="D16" s="340" t="s">
        <v>219</v>
      </c>
      <c r="E16" s="729">
        <f>SUM(E18:E19)</f>
        <v>123856</v>
      </c>
      <c r="F16" s="730">
        <f>SUM(F17:F19)</f>
        <v>127587</v>
      </c>
    </row>
    <row r="17" spans="1:6" ht="13.5">
      <c r="A17" s="350" t="s">
        <v>195</v>
      </c>
      <c r="B17" s="202">
        <v>0</v>
      </c>
      <c r="C17" s="348"/>
      <c r="D17" s="340" t="s">
        <v>211</v>
      </c>
      <c r="E17" s="202">
        <v>0</v>
      </c>
      <c r="F17" s="204">
        <v>0</v>
      </c>
    </row>
    <row r="18" spans="1:6" ht="15">
      <c r="A18" s="344" t="s">
        <v>196</v>
      </c>
      <c r="B18" s="203">
        <f>SUM(B19:B20)</f>
        <v>3932508</v>
      </c>
      <c r="C18" s="203">
        <f>SUM(C19:C20)</f>
        <v>3908119</v>
      </c>
      <c r="D18" s="340" t="s">
        <v>235</v>
      </c>
      <c r="E18" s="202">
        <v>81438</v>
      </c>
      <c r="F18" s="204">
        <v>81438</v>
      </c>
    </row>
    <row r="19" spans="1:6" ht="13.5">
      <c r="A19" s="339" t="s">
        <v>197</v>
      </c>
      <c r="B19" s="202">
        <v>3351</v>
      </c>
      <c r="C19" s="202">
        <v>884</v>
      </c>
      <c r="D19" s="340" t="s">
        <v>234</v>
      </c>
      <c r="E19" s="202">
        <v>42418</v>
      </c>
      <c r="F19" s="204">
        <v>46149</v>
      </c>
    </row>
    <row r="20" spans="1:6" ht="13.5">
      <c r="A20" s="339" t="s">
        <v>198</v>
      </c>
      <c r="B20" s="202">
        <v>3929157</v>
      </c>
      <c r="C20" s="348">
        <v>3907235</v>
      </c>
      <c r="D20" s="340"/>
      <c r="E20" s="202"/>
      <c r="F20" s="204"/>
    </row>
    <row r="21" spans="1:6" ht="15">
      <c r="A21" s="344" t="s">
        <v>200</v>
      </c>
      <c r="B21" s="203">
        <f>B22+B28+B31</f>
        <v>302294</v>
      </c>
      <c r="C21" s="349">
        <f>C22+C28+C31</f>
        <v>374290</v>
      </c>
      <c r="D21" s="99"/>
      <c r="E21" s="99"/>
      <c r="F21" s="135"/>
    </row>
    <row r="22" spans="1:6" ht="27">
      <c r="A22" s="347" t="s">
        <v>201</v>
      </c>
      <c r="B22" s="729">
        <f>SUM(B23:B27)</f>
        <v>291917</v>
      </c>
      <c r="C22" s="729">
        <f>SUM(C23:C27)</f>
        <v>324478</v>
      </c>
      <c r="D22" s="723" t="s">
        <v>213</v>
      </c>
      <c r="E22" s="729">
        <f>SUM(E23:E27)</f>
        <v>76532</v>
      </c>
      <c r="F22" s="730">
        <f>SUM(F23:F27)</f>
        <v>60341</v>
      </c>
    </row>
    <row r="23" spans="1:6" ht="13.5">
      <c r="A23" s="347" t="s">
        <v>223</v>
      </c>
      <c r="B23" s="202">
        <v>61503</v>
      </c>
      <c r="C23" s="348">
        <v>52130</v>
      </c>
      <c r="D23" s="340" t="s">
        <v>214</v>
      </c>
      <c r="E23" s="202">
        <v>70602</v>
      </c>
      <c r="F23" s="204">
        <v>50782</v>
      </c>
    </row>
    <row r="24" spans="1:6" ht="13.5">
      <c r="A24" s="347" t="s">
        <v>224</v>
      </c>
      <c r="B24" s="202">
        <v>108063</v>
      </c>
      <c r="C24" s="348">
        <v>138430</v>
      </c>
      <c r="D24" s="99"/>
      <c r="E24" s="99"/>
      <c r="F24" s="1168"/>
    </row>
    <row r="25" spans="1:6" ht="13.5">
      <c r="A25" s="722" t="s">
        <v>225</v>
      </c>
      <c r="B25" s="729">
        <v>92830</v>
      </c>
      <c r="C25" s="732">
        <v>104520</v>
      </c>
      <c r="D25" s="340"/>
      <c r="E25" s="202"/>
      <c r="F25" s="204"/>
    </row>
    <row r="26" spans="1:6" ht="27">
      <c r="A26" s="722" t="s">
        <v>238</v>
      </c>
      <c r="B26" s="729">
        <v>29003</v>
      </c>
      <c r="C26" s="732">
        <v>29003</v>
      </c>
      <c r="D26" s="723" t="s">
        <v>215</v>
      </c>
      <c r="E26" s="729">
        <v>3788</v>
      </c>
      <c r="F26" s="730">
        <v>7558</v>
      </c>
    </row>
    <row r="27" spans="1:6" ht="27">
      <c r="A27" s="347" t="s">
        <v>444</v>
      </c>
      <c r="B27" s="729">
        <v>518</v>
      </c>
      <c r="C27" s="732">
        <v>395</v>
      </c>
      <c r="D27" s="723" t="s">
        <v>445</v>
      </c>
      <c r="E27" s="729">
        <v>2142</v>
      </c>
      <c r="F27" s="730">
        <v>2001</v>
      </c>
    </row>
    <row r="28" spans="1:6" ht="30">
      <c r="A28" s="346" t="s">
        <v>218</v>
      </c>
      <c r="B28" s="729">
        <f>SUM(B29:B30)</f>
        <v>2352</v>
      </c>
      <c r="C28" s="729">
        <f>SUM(C29:C30)</f>
        <v>1644</v>
      </c>
      <c r="D28" s="733" t="s">
        <v>446</v>
      </c>
      <c r="E28" s="734">
        <f>SUM(E29:E30)</f>
        <v>4564673</v>
      </c>
      <c r="F28" s="735">
        <f>SUM(F29:F30)</f>
        <v>4599587</v>
      </c>
    </row>
    <row r="29" spans="1:6" ht="27">
      <c r="A29" s="347" t="s">
        <v>226</v>
      </c>
      <c r="B29" s="729">
        <v>0</v>
      </c>
      <c r="C29" s="732">
        <v>0</v>
      </c>
      <c r="D29" s="736" t="s">
        <v>447</v>
      </c>
      <c r="E29" s="729">
        <v>125387</v>
      </c>
      <c r="F29" s="730">
        <v>134494</v>
      </c>
    </row>
    <row r="30" spans="1:6" ht="27">
      <c r="A30" s="347" t="s">
        <v>227</v>
      </c>
      <c r="B30" s="729">
        <v>2352</v>
      </c>
      <c r="C30" s="729">
        <v>1644</v>
      </c>
      <c r="D30" s="736" t="s">
        <v>236</v>
      </c>
      <c r="E30" s="729">
        <v>4439286</v>
      </c>
      <c r="F30" s="730">
        <v>4465093</v>
      </c>
    </row>
    <row r="31" spans="1:6" ht="27">
      <c r="A31" s="347" t="s">
        <v>202</v>
      </c>
      <c r="B31" s="729">
        <f>SUM(B32:B33)</f>
        <v>8025</v>
      </c>
      <c r="C31" s="729">
        <f>SUM(C32:C33)</f>
        <v>48168</v>
      </c>
      <c r="D31" s="737"/>
      <c r="E31" s="731">
        <f>SUM(E32:E35)</f>
        <v>0</v>
      </c>
      <c r="F31" s="738">
        <f>SUM(F32:F35)</f>
        <v>0</v>
      </c>
    </row>
    <row r="32" spans="1:6" ht="13.5">
      <c r="A32" s="347" t="s">
        <v>229</v>
      </c>
      <c r="B32" s="729">
        <v>6855</v>
      </c>
      <c r="C32" s="729">
        <v>46925</v>
      </c>
      <c r="D32" s="345"/>
      <c r="E32" s="202"/>
      <c r="F32" s="204"/>
    </row>
    <row r="33" spans="1:6" ht="13.5">
      <c r="A33" s="347" t="s">
        <v>216</v>
      </c>
      <c r="B33" s="729">
        <v>1170</v>
      </c>
      <c r="C33" s="729">
        <v>1243</v>
      </c>
      <c r="D33" s="99"/>
      <c r="E33" s="202"/>
      <c r="F33" s="204"/>
    </row>
    <row r="34" spans="1:6" ht="30">
      <c r="A34" s="344" t="s">
        <v>231</v>
      </c>
      <c r="B34" s="731">
        <v>-27387</v>
      </c>
      <c r="C34" s="731">
        <v>-17252</v>
      </c>
      <c r="D34" s="99"/>
      <c r="E34" s="202"/>
      <c r="F34" s="204"/>
    </row>
    <row r="35" spans="1:6" ht="15.75" thickBot="1">
      <c r="A35" s="1158" t="s">
        <v>233</v>
      </c>
      <c r="B35" s="1159">
        <v>0</v>
      </c>
      <c r="C35" s="1160">
        <v>0</v>
      </c>
      <c r="D35" s="1161"/>
      <c r="E35" s="1162"/>
      <c r="F35" s="1163"/>
    </row>
    <row r="36" spans="1:6" ht="15.75" thickBot="1">
      <c r="A36" s="1164" t="s">
        <v>111</v>
      </c>
      <c r="B36" s="1165">
        <f>B3+B15+B18+B21+B34+B35</f>
        <v>37986762</v>
      </c>
      <c r="C36" s="1165">
        <f>C3+C15+C18+C21+C34+C35</f>
        <v>38496103</v>
      </c>
      <c r="D36" s="1166" t="s">
        <v>112</v>
      </c>
      <c r="E36" s="1165">
        <f>E3+E9+E29+E30+E31</f>
        <v>37986763</v>
      </c>
      <c r="F36" s="1167">
        <f>F3+F9+F29+F30+F31</f>
        <v>38496103</v>
      </c>
    </row>
    <row r="37" ht="13.5">
      <c r="A37" s="167"/>
    </row>
    <row r="38" ht="15">
      <c r="A38" s="753"/>
    </row>
  </sheetData>
  <sheetProtection/>
  <mergeCells count="4">
    <mergeCell ref="A1:A2"/>
    <mergeCell ref="B1:C1"/>
    <mergeCell ref="D1:D2"/>
    <mergeCell ref="E1:F1"/>
  </mergeCells>
  <printOptions/>
  <pageMargins left="0.3937007874015748" right="0.15748031496062992" top="0.7480314960629921" bottom="0.15748031496062992" header="0.2362204724409449" footer="0.31496062992125984"/>
  <pageSetup horizontalDpi="600" verticalDpi="600" orientation="portrait" paperSize="9" scale="90" r:id="rId1"/>
  <headerFooter>
    <oddHeader>&amp;C&amp;"Book Antiqua,Félkövér"&amp;11Keszthely Város Önkormányzata
mérlegadatai&amp;R&amp;"Book Antiqua,Félkövér"1.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2" sqref="O12"/>
    </sheetView>
  </sheetViews>
  <sheetFormatPr defaultColWidth="9.140625" defaultRowHeight="12.75"/>
  <cols>
    <col min="1" max="1" width="33.140625" style="3" customWidth="1"/>
    <col min="2" max="2" width="9.28125" style="1" customWidth="1"/>
    <col min="3" max="3" width="12.57421875" style="1" customWidth="1"/>
    <col min="4" max="4" width="10.00390625" style="1" customWidth="1"/>
    <col min="5" max="5" width="8.00390625" style="1" customWidth="1"/>
    <col min="6" max="6" width="10.7109375" style="1" customWidth="1"/>
    <col min="7" max="7" width="10.28125" style="9" customWidth="1"/>
    <col min="8" max="8" width="10.8515625" style="1" customWidth="1"/>
    <col min="9" max="9" width="8.57421875" style="1" customWidth="1"/>
    <col min="10" max="10" width="7.7109375" style="1" customWidth="1"/>
    <col min="11" max="11" width="9.57421875" style="1" customWidth="1"/>
    <col min="12" max="12" width="8.00390625" style="1" customWidth="1"/>
    <col min="13" max="16384" width="9.140625" style="1" customWidth="1"/>
  </cols>
  <sheetData>
    <row r="1" spans="1:14" ht="14.25" customHeight="1">
      <c r="A1" s="1381" t="s">
        <v>14</v>
      </c>
      <c r="B1" s="1384" t="s">
        <v>7</v>
      </c>
      <c r="C1" s="1384"/>
      <c r="D1" s="1384"/>
      <c r="E1" s="1384"/>
      <c r="F1" s="1384"/>
      <c r="G1" s="1384"/>
      <c r="H1" s="1384" t="s">
        <v>12</v>
      </c>
      <c r="I1" s="1384"/>
      <c r="J1" s="1384"/>
      <c r="K1" s="1390" t="s">
        <v>8</v>
      </c>
      <c r="L1" s="1388" t="s">
        <v>258</v>
      </c>
      <c r="M1" s="1385" t="s">
        <v>512</v>
      </c>
      <c r="N1"/>
    </row>
    <row r="2" spans="1:14" ht="27" customHeight="1">
      <c r="A2" s="1382"/>
      <c r="B2" s="1383" t="s">
        <v>0</v>
      </c>
      <c r="C2" s="1383" t="s">
        <v>255</v>
      </c>
      <c r="D2" s="1383" t="s">
        <v>9</v>
      </c>
      <c r="E2" s="1383" t="s">
        <v>254</v>
      </c>
      <c r="F2" s="1383" t="s">
        <v>6</v>
      </c>
      <c r="G2" s="1383"/>
      <c r="H2" s="1383" t="s">
        <v>67</v>
      </c>
      <c r="I2" s="1383" t="s">
        <v>10</v>
      </c>
      <c r="J2" s="1383" t="s">
        <v>511</v>
      </c>
      <c r="K2" s="1383"/>
      <c r="L2" s="1389"/>
      <c r="M2" s="1386"/>
      <c r="N2"/>
    </row>
    <row r="3" spans="1:14" ht="42.75" customHeight="1">
      <c r="A3" s="1382"/>
      <c r="B3" s="1383"/>
      <c r="C3" s="1383"/>
      <c r="D3" s="1383"/>
      <c r="E3" s="1383"/>
      <c r="F3" s="407" t="s">
        <v>68</v>
      </c>
      <c r="G3" s="407" t="s">
        <v>69</v>
      </c>
      <c r="H3" s="1383"/>
      <c r="I3" s="1383"/>
      <c r="J3" s="1383"/>
      <c r="K3" s="1383"/>
      <c r="L3" s="1389"/>
      <c r="M3" s="1387"/>
      <c r="N3"/>
    </row>
    <row r="4" spans="1:14" ht="17.25" thickBot="1">
      <c r="A4" s="771">
        <v>1</v>
      </c>
      <c r="B4" s="772">
        <v>2</v>
      </c>
      <c r="C4" s="772">
        <v>3</v>
      </c>
      <c r="D4" s="772">
        <v>4</v>
      </c>
      <c r="E4" s="772">
        <v>5</v>
      </c>
      <c r="F4" s="772">
        <v>6</v>
      </c>
      <c r="G4" s="772">
        <v>7</v>
      </c>
      <c r="H4" s="772">
        <v>8</v>
      </c>
      <c r="I4" s="772">
        <v>9</v>
      </c>
      <c r="J4" s="772">
        <v>10</v>
      </c>
      <c r="K4" s="772">
        <v>11</v>
      </c>
      <c r="L4" s="773">
        <v>12</v>
      </c>
      <c r="M4" s="774">
        <v>13</v>
      </c>
      <c r="N4"/>
    </row>
    <row r="5" spans="1:14" ht="28.5">
      <c r="A5" s="623" t="s">
        <v>442</v>
      </c>
      <c r="B5" s="806">
        <v>257948</v>
      </c>
      <c r="C5" s="806">
        <v>55035</v>
      </c>
      <c r="D5" s="806">
        <v>43132</v>
      </c>
      <c r="E5" s="806"/>
      <c r="F5" s="806"/>
      <c r="G5" s="806"/>
      <c r="H5" s="806">
        <v>1500</v>
      </c>
      <c r="I5" s="806"/>
      <c r="J5" s="806"/>
      <c r="K5" s="624">
        <f>SUM(B5:J5)</f>
        <v>357615</v>
      </c>
      <c r="L5" s="584">
        <v>55</v>
      </c>
      <c r="M5" s="809"/>
      <c r="N5"/>
    </row>
    <row r="6" spans="1:14" ht="15">
      <c r="A6" s="803" t="s">
        <v>86</v>
      </c>
      <c r="B6" s="301">
        <v>264415</v>
      </c>
      <c r="C6" s="301">
        <v>56255</v>
      </c>
      <c r="D6" s="301">
        <v>46434</v>
      </c>
      <c r="E6" s="301"/>
      <c r="F6" s="301"/>
      <c r="G6" s="301"/>
      <c r="H6" s="301">
        <v>5796</v>
      </c>
      <c r="I6" s="301"/>
      <c r="J6" s="301"/>
      <c r="K6" s="300">
        <f>SUM(B6:J6)</f>
        <v>372900</v>
      </c>
      <c r="L6" s="155">
        <v>58</v>
      </c>
      <c r="M6" s="135"/>
      <c r="N6"/>
    </row>
    <row r="7" spans="1:14" ht="15">
      <c r="A7" s="804" t="s">
        <v>179</v>
      </c>
      <c r="B7" s="301">
        <v>242321</v>
      </c>
      <c r="C7" s="301">
        <v>49559</v>
      </c>
      <c r="D7" s="301">
        <v>37763</v>
      </c>
      <c r="E7" s="301"/>
      <c r="F7" s="301"/>
      <c r="G7" s="301"/>
      <c r="H7" s="301">
        <v>4223</v>
      </c>
      <c r="I7" s="301"/>
      <c r="J7" s="301"/>
      <c r="K7" s="300">
        <f>SUM(B7:J7)</f>
        <v>333866</v>
      </c>
      <c r="L7" s="155">
        <v>50</v>
      </c>
      <c r="M7" s="135"/>
      <c r="N7"/>
    </row>
    <row r="8" spans="1:14" ht="15">
      <c r="A8" s="804" t="s">
        <v>57</v>
      </c>
      <c r="B8" s="301">
        <v>159280</v>
      </c>
      <c r="C8" s="301">
        <v>30844</v>
      </c>
      <c r="D8" s="301">
        <v>200</v>
      </c>
      <c r="E8" s="301"/>
      <c r="F8" s="301"/>
      <c r="G8" s="301"/>
      <c r="H8" s="301"/>
      <c r="I8" s="301"/>
      <c r="J8" s="301"/>
      <c r="K8" s="300">
        <f>SUM(B8:J8)</f>
        <v>190324</v>
      </c>
      <c r="L8" s="155">
        <v>41</v>
      </c>
      <c r="M8" s="135"/>
      <c r="N8"/>
    </row>
    <row r="9" spans="1:14" ht="15">
      <c r="A9" s="804" t="s">
        <v>180</v>
      </c>
      <c r="B9" s="291">
        <f>B7/B6</f>
        <v>0.9164419567724977</v>
      </c>
      <c r="C9" s="291">
        <f aca="true" t="shared" si="0" ref="C9:L9">C7/C6</f>
        <v>0.8809705803928539</v>
      </c>
      <c r="D9" s="291">
        <f t="shared" si="0"/>
        <v>0.8132618340009475</v>
      </c>
      <c r="E9" s="291"/>
      <c r="F9" s="291"/>
      <c r="G9" s="291"/>
      <c r="H9" s="291">
        <f t="shared" si="0"/>
        <v>0.7286059351276742</v>
      </c>
      <c r="I9" s="291"/>
      <c r="J9" s="291"/>
      <c r="K9" s="298">
        <f t="shared" si="0"/>
        <v>0.8953231429337624</v>
      </c>
      <c r="L9" s="860">
        <f t="shared" si="0"/>
        <v>0.8620689655172413</v>
      </c>
      <c r="M9" s="135"/>
      <c r="N9"/>
    </row>
    <row r="10" spans="1:14" s="6" customFormat="1" ht="15">
      <c r="A10" s="303" t="s">
        <v>260</v>
      </c>
      <c r="B10" s="301">
        <v>341861</v>
      </c>
      <c r="C10" s="301">
        <v>72713</v>
      </c>
      <c r="D10" s="301">
        <v>39775</v>
      </c>
      <c r="E10" s="304"/>
      <c r="F10" s="301"/>
      <c r="G10" s="301"/>
      <c r="H10" s="301">
        <v>3000</v>
      </c>
      <c r="I10" s="301">
        <v>4000</v>
      </c>
      <c r="J10" s="301"/>
      <c r="K10" s="300">
        <f>SUM(B10:J10)</f>
        <v>461349</v>
      </c>
      <c r="L10" s="155">
        <v>94</v>
      </c>
      <c r="M10" s="135"/>
      <c r="N10" s="1"/>
    </row>
    <row r="11" spans="1:14" s="6" customFormat="1" ht="15">
      <c r="A11" s="803" t="s">
        <v>86</v>
      </c>
      <c r="B11" s="301">
        <v>344919</v>
      </c>
      <c r="C11" s="301">
        <v>71761</v>
      </c>
      <c r="D11" s="301">
        <v>41214</v>
      </c>
      <c r="E11" s="301"/>
      <c r="F11" s="301"/>
      <c r="G11" s="301"/>
      <c r="H11" s="301">
        <v>3468</v>
      </c>
      <c r="I11" s="301"/>
      <c r="J11" s="301"/>
      <c r="K11" s="300">
        <f>SUM(B11:J11)</f>
        <v>461362</v>
      </c>
      <c r="L11" s="155">
        <v>94</v>
      </c>
      <c r="M11" s="135"/>
      <c r="N11" s="1"/>
    </row>
    <row r="12" spans="1:14" s="6" customFormat="1" ht="15">
      <c r="A12" s="804" t="s">
        <v>179</v>
      </c>
      <c r="B12" s="301">
        <v>336934</v>
      </c>
      <c r="C12" s="301">
        <v>69470</v>
      </c>
      <c r="D12" s="301">
        <v>35904</v>
      </c>
      <c r="E12" s="301"/>
      <c r="F12" s="301"/>
      <c r="G12" s="301"/>
      <c r="H12" s="301">
        <v>2540</v>
      </c>
      <c r="I12" s="301"/>
      <c r="J12" s="301"/>
      <c r="K12" s="300">
        <f>SUM(B12:J12)</f>
        <v>444848</v>
      </c>
      <c r="L12" s="155">
        <v>92</v>
      </c>
      <c r="M12" s="135"/>
      <c r="N12" s="1"/>
    </row>
    <row r="13" spans="1:14" s="6" customFormat="1" ht="15">
      <c r="A13" s="804" t="s">
        <v>57</v>
      </c>
      <c r="B13" s="301">
        <v>282188</v>
      </c>
      <c r="C13" s="301">
        <v>59347</v>
      </c>
      <c r="D13" s="301">
        <v>32615</v>
      </c>
      <c r="E13" s="301"/>
      <c r="F13" s="301"/>
      <c r="G13" s="301"/>
      <c r="H13" s="301">
        <v>2072</v>
      </c>
      <c r="I13" s="301"/>
      <c r="J13" s="301"/>
      <c r="K13" s="300">
        <f>SUM(B13:J13)</f>
        <v>376222</v>
      </c>
      <c r="L13" s="155">
        <v>94</v>
      </c>
      <c r="M13" s="135"/>
      <c r="N13" s="1"/>
    </row>
    <row r="14" spans="1:14" s="6" customFormat="1" ht="15">
      <c r="A14" s="804" t="s">
        <v>180</v>
      </c>
      <c r="B14" s="291">
        <f>B12/B11</f>
        <v>0.9768496371611886</v>
      </c>
      <c r="C14" s="291">
        <f>C12/C11</f>
        <v>0.9680745809004891</v>
      </c>
      <c r="D14" s="291">
        <f>D12/D11</f>
        <v>0.8711602853399331</v>
      </c>
      <c r="E14" s="291"/>
      <c r="F14" s="291"/>
      <c r="G14" s="291"/>
      <c r="H14" s="291">
        <f>H12/H11</f>
        <v>0.7324106113033448</v>
      </c>
      <c r="I14" s="402"/>
      <c r="J14" s="291"/>
      <c r="K14" s="298">
        <f>K12/K11</f>
        <v>0.9642059814202296</v>
      </c>
      <c r="L14" s="860">
        <f>L12/L11</f>
        <v>0.9787234042553191</v>
      </c>
      <c r="M14" s="135"/>
      <c r="N14" s="1"/>
    </row>
    <row r="15" spans="1:14" ht="30">
      <c r="A15" s="303" t="s">
        <v>182</v>
      </c>
      <c r="B15" s="301">
        <v>98912</v>
      </c>
      <c r="C15" s="301">
        <v>22583</v>
      </c>
      <c r="D15" s="301">
        <v>277752</v>
      </c>
      <c r="E15" s="301"/>
      <c r="F15" s="301"/>
      <c r="G15" s="301"/>
      <c r="H15" s="301">
        <v>9612</v>
      </c>
      <c r="I15" s="301">
        <v>8974</v>
      </c>
      <c r="J15" s="301"/>
      <c r="K15" s="300">
        <f>SUM(B15:J15)</f>
        <v>417833</v>
      </c>
      <c r="L15" s="155">
        <v>20</v>
      </c>
      <c r="M15" s="135">
        <v>3</v>
      </c>
      <c r="N15"/>
    </row>
    <row r="16" spans="1:14" ht="15">
      <c r="A16" s="803" t="s">
        <v>86</v>
      </c>
      <c r="B16" s="301">
        <v>110217</v>
      </c>
      <c r="C16" s="301">
        <v>24853</v>
      </c>
      <c r="D16" s="301">
        <v>304798</v>
      </c>
      <c r="E16" s="301"/>
      <c r="F16" s="301"/>
      <c r="G16" s="301"/>
      <c r="H16" s="301">
        <v>14279</v>
      </c>
      <c r="I16" s="301">
        <v>5950</v>
      </c>
      <c r="J16" s="301"/>
      <c r="K16" s="300">
        <f>SUM(B16:J16)</f>
        <v>460097</v>
      </c>
      <c r="L16" s="155">
        <v>20</v>
      </c>
      <c r="M16" s="135">
        <v>3</v>
      </c>
      <c r="N16"/>
    </row>
    <row r="17" spans="1:14" ht="15">
      <c r="A17" s="804" t="s">
        <v>179</v>
      </c>
      <c r="B17" s="301">
        <v>77536</v>
      </c>
      <c r="C17" s="301">
        <v>14916</v>
      </c>
      <c r="D17" s="301">
        <v>181946</v>
      </c>
      <c r="E17" s="301"/>
      <c r="F17" s="301"/>
      <c r="G17" s="301"/>
      <c r="H17" s="301">
        <v>9451</v>
      </c>
      <c r="I17" s="301">
        <v>5268</v>
      </c>
      <c r="J17" s="301"/>
      <c r="K17" s="300">
        <f>SUM(B17:J17)</f>
        <v>289117</v>
      </c>
      <c r="L17" s="155">
        <v>19</v>
      </c>
      <c r="M17" s="135">
        <v>3</v>
      </c>
      <c r="N17"/>
    </row>
    <row r="18" spans="1:14" ht="15">
      <c r="A18" s="804" t="s">
        <v>57</v>
      </c>
      <c r="B18" s="301">
        <v>32000</v>
      </c>
      <c r="C18" s="301">
        <v>9388</v>
      </c>
      <c r="D18" s="301">
        <v>117844</v>
      </c>
      <c r="E18" s="301"/>
      <c r="F18" s="301"/>
      <c r="G18" s="301"/>
      <c r="H18" s="301"/>
      <c r="I18" s="301"/>
      <c r="J18" s="301"/>
      <c r="K18" s="300">
        <f>SUM(B18:J18)</f>
        <v>159232</v>
      </c>
      <c r="L18" s="155">
        <v>7</v>
      </c>
      <c r="M18" s="135"/>
      <c r="N18"/>
    </row>
    <row r="19" spans="1:14" ht="15">
      <c r="A19" s="804" t="s">
        <v>180</v>
      </c>
      <c r="B19" s="291">
        <f>B17/B16</f>
        <v>0.7034849433390493</v>
      </c>
      <c r="C19" s="291">
        <f>C17/C16</f>
        <v>0.6001689936828551</v>
      </c>
      <c r="D19" s="291">
        <f>D17/D16</f>
        <v>0.5969396124646488</v>
      </c>
      <c r="E19" s="291"/>
      <c r="F19" s="291"/>
      <c r="G19" s="291"/>
      <c r="H19" s="291">
        <f>H17/H16</f>
        <v>0.6618810841095315</v>
      </c>
      <c r="I19" s="291">
        <f>I17/I16</f>
        <v>0.8853781512605042</v>
      </c>
      <c r="J19" s="291"/>
      <c r="K19" s="298">
        <f>K17/K16</f>
        <v>0.6283827106023295</v>
      </c>
      <c r="L19" s="860">
        <f>L17/L16</f>
        <v>0.95</v>
      </c>
      <c r="M19" s="646">
        <f>M17/M16</f>
        <v>1</v>
      </c>
      <c r="N19"/>
    </row>
    <row r="20" spans="1:13" ht="15">
      <c r="A20" s="303" t="s">
        <v>183</v>
      </c>
      <c r="B20" s="301">
        <v>40411</v>
      </c>
      <c r="C20" s="301">
        <v>7880</v>
      </c>
      <c r="D20" s="301">
        <v>12835</v>
      </c>
      <c r="E20" s="301"/>
      <c r="F20" s="301"/>
      <c r="G20" s="301"/>
      <c r="H20" s="301">
        <v>36334</v>
      </c>
      <c r="I20" s="301"/>
      <c r="J20" s="301"/>
      <c r="K20" s="300">
        <f>SUM(B20:J20)</f>
        <v>97460</v>
      </c>
      <c r="L20" s="155">
        <v>13</v>
      </c>
      <c r="M20" s="135">
        <v>2</v>
      </c>
    </row>
    <row r="21" spans="1:13" ht="15">
      <c r="A21" s="803" t="s">
        <v>86</v>
      </c>
      <c r="B21" s="301">
        <v>44926</v>
      </c>
      <c r="C21" s="301">
        <v>8509</v>
      </c>
      <c r="D21" s="301">
        <v>13393</v>
      </c>
      <c r="E21" s="301"/>
      <c r="F21" s="301"/>
      <c r="G21" s="301"/>
      <c r="H21" s="301">
        <v>38524</v>
      </c>
      <c r="I21" s="301"/>
      <c r="J21" s="301"/>
      <c r="K21" s="300">
        <f>SUM(B21:J21)</f>
        <v>105352</v>
      </c>
      <c r="L21" s="155">
        <v>13</v>
      </c>
      <c r="M21" s="135">
        <v>2</v>
      </c>
    </row>
    <row r="22" spans="1:13" ht="15">
      <c r="A22" s="804" t="s">
        <v>179</v>
      </c>
      <c r="B22" s="301">
        <v>42849</v>
      </c>
      <c r="C22" s="301">
        <v>7979</v>
      </c>
      <c r="D22" s="301">
        <v>12259</v>
      </c>
      <c r="E22" s="301"/>
      <c r="F22" s="301"/>
      <c r="G22" s="301"/>
      <c r="H22" s="301">
        <v>29254</v>
      </c>
      <c r="I22" s="301"/>
      <c r="J22" s="301"/>
      <c r="K22" s="300">
        <f>SUM(B22:J22)</f>
        <v>92341</v>
      </c>
      <c r="L22" s="155">
        <v>12</v>
      </c>
      <c r="M22" s="135">
        <v>1</v>
      </c>
    </row>
    <row r="23" spans="1:13" ht="15">
      <c r="A23" s="804" t="s">
        <v>259</v>
      </c>
      <c r="B23" s="301">
        <v>9902</v>
      </c>
      <c r="C23" s="301">
        <v>1915</v>
      </c>
      <c r="D23" s="301">
        <v>2451</v>
      </c>
      <c r="E23" s="301"/>
      <c r="F23" s="301"/>
      <c r="G23" s="301"/>
      <c r="H23" s="301"/>
      <c r="I23" s="301"/>
      <c r="J23" s="301"/>
      <c r="K23" s="300">
        <f>SUM(B23:J23)</f>
        <v>14268</v>
      </c>
      <c r="L23" s="155">
        <v>13</v>
      </c>
      <c r="M23" s="135"/>
    </row>
    <row r="24" spans="1:13" ht="15">
      <c r="A24" s="804" t="s">
        <v>180</v>
      </c>
      <c r="B24" s="291">
        <f>B22/B21</f>
        <v>0.9537684191782042</v>
      </c>
      <c r="C24" s="291">
        <f>C22/C21</f>
        <v>0.9377130097543778</v>
      </c>
      <c r="D24" s="291">
        <f>D22/D21</f>
        <v>0.9153289031583663</v>
      </c>
      <c r="E24" s="291"/>
      <c r="F24" s="291"/>
      <c r="G24" s="291"/>
      <c r="H24" s="291">
        <f>H22/H21</f>
        <v>0.7593707818502752</v>
      </c>
      <c r="I24" s="291"/>
      <c r="J24" s="291"/>
      <c r="K24" s="298">
        <f>K22/K21</f>
        <v>0.8764997342243147</v>
      </c>
      <c r="L24" s="860">
        <f>L22/L21</f>
        <v>0.9230769230769231</v>
      </c>
      <c r="M24" s="646">
        <f>M22/M21</f>
        <v>0.5</v>
      </c>
    </row>
    <row r="25" spans="1:13" ht="30">
      <c r="A25" s="303" t="s">
        <v>184</v>
      </c>
      <c r="B25" s="301">
        <v>75941</v>
      </c>
      <c r="C25" s="301">
        <v>14433</v>
      </c>
      <c r="D25" s="301">
        <v>81100</v>
      </c>
      <c r="E25" s="301"/>
      <c r="F25" s="301">
        <v>169</v>
      </c>
      <c r="G25" s="301"/>
      <c r="H25" s="301">
        <v>2500</v>
      </c>
      <c r="I25" s="301"/>
      <c r="J25" s="301"/>
      <c r="K25" s="300">
        <f>SUM(B25:J25)</f>
        <v>174143</v>
      </c>
      <c r="L25" s="155">
        <v>20</v>
      </c>
      <c r="M25" s="135">
        <v>0</v>
      </c>
    </row>
    <row r="26" spans="1:13" ht="15">
      <c r="A26" s="803" t="s">
        <v>86</v>
      </c>
      <c r="B26" s="301">
        <v>73936</v>
      </c>
      <c r="C26" s="301">
        <v>13682</v>
      </c>
      <c r="D26" s="301">
        <v>91985</v>
      </c>
      <c r="E26" s="301"/>
      <c r="F26" s="301">
        <v>169</v>
      </c>
      <c r="G26" s="301"/>
      <c r="H26" s="301">
        <v>2600</v>
      </c>
      <c r="I26" s="301"/>
      <c r="J26" s="301"/>
      <c r="K26" s="300">
        <f>SUM(B26:J26)</f>
        <v>182372</v>
      </c>
      <c r="L26" s="155">
        <v>20</v>
      </c>
      <c r="M26" s="135">
        <v>1</v>
      </c>
    </row>
    <row r="27" spans="1:13" ht="15">
      <c r="A27" s="804" t="s">
        <v>179</v>
      </c>
      <c r="B27" s="301">
        <v>70858</v>
      </c>
      <c r="C27" s="301">
        <v>12949</v>
      </c>
      <c r="D27" s="301">
        <v>88650</v>
      </c>
      <c r="E27" s="301"/>
      <c r="F27" s="301">
        <v>70</v>
      </c>
      <c r="G27" s="301"/>
      <c r="H27" s="301">
        <v>45</v>
      </c>
      <c r="I27" s="301"/>
      <c r="J27" s="301"/>
      <c r="K27" s="300">
        <f>SUM(B27:J27)</f>
        <v>172572</v>
      </c>
      <c r="L27" s="155">
        <v>17</v>
      </c>
      <c r="M27" s="135">
        <v>0</v>
      </c>
    </row>
    <row r="28" spans="1:13" ht="15">
      <c r="A28" s="804" t="s">
        <v>259</v>
      </c>
      <c r="B28" s="301">
        <v>64729</v>
      </c>
      <c r="C28" s="301">
        <v>12219</v>
      </c>
      <c r="D28" s="301">
        <v>71613</v>
      </c>
      <c r="E28" s="301"/>
      <c r="F28" s="301">
        <v>70</v>
      </c>
      <c r="G28" s="301"/>
      <c r="H28" s="301">
        <v>45</v>
      </c>
      <c r="I28" s="301"/>
      <c r="J28" s="301"/>
      <c r="K28" s="300">
        <f>SUM(B28:J28)</f>
        <v>148676</v>
      </c>
      <c r="L28" s="155">
        <v>14</v>
      </c>
      <c r="M28" s="135"/>
    </row>
    <row r="29" spans="1:13" ht="15.75" thickBot="1">
      <c r="A29" s="807" t="s">
        <v>180</v>
      </c>
      <c r="B29" s="292">
        <f>B27/B26</f>
        <v>0.9583694005626487</v>
      </c>
      <c r="C29" s="292">
        <f>C27/C26</f>
        <v>0.9464259611167958</v>
      </c>
      <c r="D29" s="292">
        <f>D27/D26</f>
        <v>0.9637440887101157</v>
      </c>
      <c r="E29" s="292"/>
      <c r="F29" s="292">
        <f>F27/F26</f>
        <v>0.41420118343195267</v>
      </c>
      <c r="G29" s="292"/>
      <c r="H29" s="292">
        <f>H27/H26</f>
        <v>0.01730769230769231</v>
      </c>
      <c r="I29" s="292"/>
      <c r="J29" s="292"/>
      <c r="K29" s="293">
        <f>K27/K26</f>
        <v>0.9462636808281973</v>
      </c>
      <c r="L29" s="859">
        <f>L27/L26</f>
        <v>0.85</v>
      </c>
      <c r="M29" s="1230">
        <f>M27/M26</f>
        <v>0</v>
      </c>
    </row>
    <row r="30" spans="1:13" ht="30">
      <c r="A30" s="808" t="s">
        <v>185</v>
      </c>
      <c r="B30" s="806">
        <v>208000</v>
      </c>
      <c r="C30" s="806">
        <v>44411</v>
      </c>
      <c r="D30" s="806">
        <v>152752</v>
      </c>
      <c r="E30" s="806"/>
      <c r="F30" s="806"/>
      <c r="G30" s="806"/>
      <c r="H30" s="806">
        <v>6934</v>
      </c>
      <c r="I30" s="806">
        <v>2840</v>
      </c>
      <c r="J30" s="806"/>
      <c r="K30" s="624">
        <f>SUM(B30:J30)</f>
        <v>414937</v>
      </c>
      <c r="L30" s="584">
        <v>61</v>
      </c>
      <c r="M30" s="809">
        <v>1</v>
      </c>
    </row>
    <row r="31" spans="1:13" ht="15">
      <c r="A31" s="803" t="s">
        <v>86</v>
      </c>
      <c r="B31" s="301">
        <v>222290</v>
      </c>
      <c r="C31" s="301">
        <v>47186</v>
      </c>
      <c r="D31" s="301">
        <v>160237</v>
      </c>
      <c r="E31" s="301">
        <v>0</v>
      </c>
      <c r="F31" s="301"/>
      <c r="G31" s="301"/>
      <c r="H31" s="301">
        <v>6804</v>
      </c>
      <c r="I31" s="301">
        <v>4420</v>
      </c>
      <c r="J31" s="301"/>
      <c r="K31" s="300">
        <f>SUM(B31:J31)</f>
        <v>440937</v>
      </c>
      <c r="L31" s="155">
        <v>61</v>
      </c>
      <c r="M31" s="135">
        <v>1</v>
      </c>
    </row>
    <row r="32" spans="1:13" ht="15">
      <c r="A32" s="804" t="s">
        <v>179</v>
      </c>
      <c r="B32" s="301">
        <v>182198</v>
      </c>
      <c r="C32" s="301">
        <v>38049</v>
      </c>
      <c r="D32" s="301">
        <v>124737</v>
      </c>
      <c r="E32" s="301">
        <v>0</v>
      </c>
      <c r="F32" s="301"/>
      <c r="G32" s="301"/>
      <c r="H32" s="301">
        <v>3924</v>
      </c>
      <c r="I32" s="301">
        <v>4342</v>
      </c>
      <c r="J32" s="301"/>
      <c r="K32" s="300">
        <f>SUM(B32:J32)</f>
        <v>353250</v>
      </c>
      <c r="L32" s="155">
        <v>59</v>
      </c>
      <c r="M32" s="135">
        <v>1</v>
      </c>
    </row>
    <row r="33" spans="1:13" ht="15">
      <c r="A33" s="804" t="s">
        <v>259</v>
      </c>
      <c r="B33" s="301">
        <v>104105</v>
      </c>
      <c r="C33" s="301">
        <v>23371</v>
      </c>
      <c r="D33" s="301">
        <v>72593</v>
      </c>
      <c r="E33" s="301"/>
      <c r="F33" s="301"/>
      <c r="G33" s="301"/>
      <c r="H33" s="301">
        <v>3924</v>
      </c>
      <c r="I33" s="301">
        <v>3524</v>
      </c>
      <c r="J33" s="301"/>
      <c r="K33" s="300">
        <f>SUM(B33:J33)</f>
        <v>207517</v>
      </c>
      <c r="L33" s="155">
        <v>21</v>
      </c>
      <c r="M33" s="135"/>
    </row>
    <row r="34" spans="1:13" ht="15">
      <c r="A34" s="804" t="s">
        <v>180</v>
      </c>
      <c r="B34" s="291">
        <f>B32/B31</f>
        <v>0.8196410094921049</v>
      </c>
      <c r="C34" s="291">
        <f>C32/C31</f>
        <v>0.8063620565421947</v>
      </c>
      <c r="D34" s="291">
        <f>D32/D31</f>
        <v>0.7784531662474959</v>
      </c>
      <c r="E34" s="291"/>
      <c r="F34" s="291"/>
      <c r="G34" s="291"/>
      <c r="H34" s="291">
        <f>H32/H31</f>
        <v>0.5767195767195767</v>
      </c>
      <c r="I34" s="291">
        <f>I32/I31</f>
        <v>0.9823529411764705</v>
      </c>
      <c r="J34" s="291"/>
      <c r="K34" s="298">
        <f>K32/K31</f>
        <v>0.8011348559998367</v>
      </c>
      <c r="L34" s="860">
        <f>L32/L31</f>
        <v>0.9672131147540983</v>
      </c>
      <c r="M34" s="646">
        <f>M32/M31</f>
        <v>1</v>
      </c>
    </row>
    <row r="35" spans="1:13" ht="15">
      <c r="A35" s="303" t="s">
        <v>186</v>
      </c>
      <c r="B35" s="301">
        <v>49251</v>
      </c>
      <c r="C35" s="301">
        <v>9744</v>
      </c>
      <c r="D35" s="301">
        <v>30975</v>
      </c>
      <c r="E35" s="301"/>
      <c r="F35" s="301"/>
      <c r="G35" s="301"/>
      <c r="H35" s="301">
        <v>61966</v>
      </c>
      <c r="I35" s="301">
        <v>3500</v>
      </c>
      <c r="J35" s="301"/>
      <c r="K35" s="300">
        <f>SUM(B35:J35)</f>
        <v>155436</v>
      </c>
      <c r="L35" s="775">
        <v>14</v>
      </c>
      <c r="M35" s="135"/>
    </row>
    <row r="36" spans="1:13" ht="15">
      <c r="A36" s="803" t="s">
        <v>86</v>
      </c>
      <c r="B36" s="301">
        <v>54395</v>
      </c>
      <c r="C36" s="301">
        <v>10650</v>
      </c>
      <c r="D36" s="301">
        <v>43673</v>
      </c>
      <c r="E36" s="301"/>
      <c r="F36" s="301"/>
      <c r="G36" s="301"/>
      <c r="H36" s="301">
        <v>57814</v>
      </c>
      <c r="I36" s="301">
        <v>2220</v>
      </c>
      <c r="J36" s="301"/>
      <c r="K36" s="300">
        <f>SUM(B36:J36)</f>
        <v>168752</v>
      </c>
      <c r="L36" s="155">
        <v>14</v>
      </c>
      <c r="M36" s="135"/>
    </row>
    <row r="37" spans="1:13" ht="15">
      <c r="A37" s="804" t="s">
        <v>179</v>
      </c>
      <c r="B37" s="301">
        <v>50939</v>
      </c>
      <c r="C37" s="301">
        <v>9448</v>
      </c>
      <c r="D37" s="301">
        <v>36068</v>
      </c>
      <c r="E37" s="301"/>
      <c r="F37" s="301"/>
      <c r="G37" s="301"/>
      <c r="H37" s="301">
        <v>50017</v>
      </c>
      <c r="I37" s="301">
        <v>2220</v>
      </c>
      <c r="J37" s="301"/>
      <c r="K37" s="300">
        <f>SUM(B37:J37)</f>
        <v>148692</v>
      </c>
      <c r="L37" s="155">
        <v>14</v>
      </c>
      <c r="M37" s="135">
        <v>1</v>
      </c>
    </row>
    <row r="38" spans="1:13" ht="15">
      <c r="A38" s="804" t="s">
        <v>180</v>
      </c>
      <c r="B38" s="291">
        <f>B37/B36</f>
        <v>0.9364647485982167</v>
      </c>
      <c r="C38" s="291">
        <f>C37/C36</f>
        <v>0.8871361502347418</v>
      </c>
      <c r="D38" s="291">
        <f>D37/D36</f>
        <v>0.8258649508849861</v>
      </c>
      <c r="E38" s="291"/>
      <c r="F38" s="291"/>
      <c r="G38" s="291"/>
      <c r="H38" s="291">
        <f>H37/H36</f>
        <v>0.8651364721347771</v>
      </c>
      <c r="I38" s="291">
        <f>I37/I36</f>
        <v>1</v>
      </c>
      <c r="J38" s="291"/>
      <c r="K38" s="298">
        <f>K37/K36</f>
        <v>0.8811273347871432</v>
      </c>
      <c r="L38" s="860">
        <f>L37/L36</f>
        <v>1</v>
      </c>
      <c r="M38" s="135"/>
    </row>
    <row r="39" spans="1:13" ht="30">
      <c r="A39" s="303" t="s">
        <v>523</v>
      </c>
      <c r="B39" s="301">
        <v>65086</v>
      </c>
      <c r="C39" s="301">
        <v>12379</v>
      </c>
      <c r="D39" s="301">
        <v>16298</v>
      </c>
      <c r="E39" s="301"/>
      <c r="F39" s="301"/>
      <c r="G39" s="301"/>
      <c r="H39" s="301">
        <v>574</v>
      </c>
      <c r="I39" s="301"/>
      <c r="J39" s="301"/>
      <c r="K39" s="300">
        <f>SUM(B39:J39)</f>
        <v>94337</v>
      </c>
      <c r="L39" s="775">
        <v>23</v>
      </c>
      <c r="M39" s="135">
        <v>0</v>
      </c>
    </row>
    <row r="40" spans="1:13" ht="15">
      <c r="A40" s="803" t="s">
        <v>86</v>
      </c>
      <c r="B40" s="301">
        <v>80086</v>
      </c>
      <c r="C40" s="301">
        <v>15205</v>
      </c>
      <c r="D40" s="301">
        <v>14530</v>
      </c>
      <c r="E40" s="301"/>
      <c r="F40" s="301"/>
      <c r="G40" s="301"/>
      <c r="H40" s="301">
        <v>3271</v>
      </c>
      <c r="I40" s="301"/>
      <c r="J40" s="301"/>
      <c r="K40" s="300">
        <f>SUM(B40:J40)</f>
        <v>113092</v>
      </c>
      <c r="L40" s="155">
        <v>23</v>
      </c>
      <c r="M40" s="135"/>
    </row>
    <row r="41" spans="1:13" ht="15">
      <c r="A41" s="804" t="s">
        <v>179</v>
      </c>
      <c r="B41" s="301">
        <v>68445</v>
      </c>
      <c r="C41" s="301">
        <v>12619</v>
      </c>
      <c r="D41" s="301">
        <v>9923</v>
      </c>
      <c r="E41" s="301"/>
      <c r="F41" s="301"/>
      <c r="G41" s="301"/>
      <c r="H41" s="301">
        <v>2928</v>
      </c>
      <c r="I41" s="301"/>
      <c r="J41" s="301"/>
      <c r="K41" s="300">
        <f>SUM(B41:J41)</f>
        <v>93915</v>
      </c>
      <c r="L41" s="155">
        <v>19</v>
      </c>
      <c r="M41" s="135"/>
    </row>
    <row r="42" spans="1:13" ht="15">
      <c r="A42" s="804" t="s">
        <v>259</v>
      </c>
      <c r="B42" s="301">
        <v>61736</v>
      </c>
      <c r="C42" s="301">
        <v>11026</v>
      </c>
      <c r="D42" s="301">
        <v>8435</v>
      </c>
      <c r="E42" s="301"/>
      <c r="F42" s="301"/>
      <c r="G42" s="301"/>
      <c r="H42" s="301"/>
      <c r="I42" s="301"/>
      <c r="J42" s="301"/>
      <c r="K42" s="300">
        <f>SUM(B42:J42)</f>
        <v>81197</v>
      </c>
      <c r="L42" s="155">
        <v>14</v>
      </c>
      <c r="M42" s="135"/>
    </row>
    <row r="43" spans="1:13" ht="15">
      <c r="A43" s="804" t="s">
        <v>180</v>
      </c>
      <c r="B43" s="291">
        <f>B41/B40</f>
        <v>0.8546437579601928</v>
      </c>
      <c r="C43" s="291">
        <f>C41/C40</f>
        <v>0.8299243669845445</v>
      </c>
      <c r="D43" s="291">
        <f>D41/D40</f>
        <v>0.6829318651066758</v>
      </c>
      <c r="E43" s="291"/>
      <c r="F43" s="291"/>
      <c r="G43" s="291"/>
      <c r="H43" s="291">
        <f>H41/H40</f>
        <v>0.8951391011922959</v>
      </c>
      <c r="I43" s="291"/>
      <c r="J43" s="291"/>
      <c r="K43" s="298">
        <f>K41/K40</f>
        <v>0.830430092314222</v>
      </c>
      <c r="L43" s="860">
        <f>L41/L40</f>
        <v>0.8260869565217391</v>
      </c>
      <c r="M43" s="135"/>
    </row>
    <row r="44" spans="1:13" ht="30">
      <c r="A44" s="303" t="s">
        <v>187</v>
      </c>
      <c r="B44" s="301">
        <v>358207</v>
      </c>
      <c r="C44" s="301">
        <v>76153</v>
      </c>
      <c r="D44" s="301">
        <v>409115</v>
      </c>
      <c r="E44" s="301"/>
      <c r="F44" s="301"/>
      <c r="G44" s="301"/>
      <c r="H44" s="301">
        <v>30003</v>
      </c>
      <c r="I44" s="301">
        <v>14025</v>
      </c>
      <c r="J44" s="301"/>
      <c r="K44" s="300">
        <f>SUM(B44:J44)</f>
        <v>887503</v>
      </c>
      <c r="L44" s="775">
        <v>123</v>
      </c>
      <c r="M44" s="135">
        <v>11</v>
      </c>
    </row>
    <row r="45" spans="1:13" ht="15">
      <c r="A45" s="803" t="s">
        <v>86</v>
      </c>
      <c r="B45" s="301">
        <v>363805</v>
      </c>
      <c r="C45" s="301">
        <v>76726</v>
      </c>
      <c r="D45" s="301">
        <v>406155</v>
      </c>
      <c r="E45" s="301"/>
      <c r="F45" s="301"/>
      <c r="G45" s="301"/>
      <c r="H45" s="301">
        <v>46220</v>
      </c>
      <c r="I45" s="301">
        <v>11688</v>
      </c>
      <c r="J45" s="301"/>
      <c r="K45" s="300">
        <f>SUM(B45:J45)</f>
        <v>904594</v>
      </c>
      <c r="L45" s="155">
        <v>123</v>
      </c>
      <c r="M45" s="135">
        <v>11</v>
      </c>
    </row>
    <row r="46" spans="1:13" ht="15">
      <c r="A46" s="804" t="s">
        <v>179</v>
      </c>
      <c r="B46" s="301">
        <v>335652</v>
      </c>
      <c r="C46" s="301">
        <v>65935</v>
      </c>
      <c r="D46" s="301">
        <v>391182</v>
      </c>
      <c r="E46" s="301"/>
      <c r="F46" s="301"/>
      <c r="G46" s="301"/>
      <c r="H46" s="301">
        <v>28311</v>
      </c>
      <c r="I46" s="301">
        <v>6509</v>
      </c>
      <c r="J46" s="301"/>
      <c r="K46" s="300">
        <f>SUM(B46:J46)</f>
        <v>827589</v>
      </c>
      <c r="L46" s="155">
        <v>103</v>
      </c>
      <c r="M46" s="135">
        <v>8</v>
      </c>
    </row>
    <row r="47" spans="1:13" ht="15">
      <c r="A47" s="804" t="s">
        <v>259</v>
      </c>
      <c r="B47" s="301">
        <v>68653</v>
      </c>
      <c r="C47" s="301">
        <v>14779</v>
      </c>
      <c r="D47" s="301">
        <v>50910</v>
      </c>
      <c r="E47" s="301"/>
      <c r="F47" s="301"/>
      <c r="G47" s="301"/>
      <c r="H47" s="301">
        <v>16457</v>
      </c>
      <c r="I47" s="301">
        <v>3686</v>
      </c>
      <c r="J47" s="301"/>
      <c r="K47" s="300">
        <f>SUM(B47:J47)</f>
        <v>154485</v>
      </c>
      <c r="L47" s="155">
        <v>123</v>
      </c>
      <c r="M47" s="135"/>
    </row>
    <row r="48" spans="1:13" s="8" customFormat="1" ht="15.75" thickBot="1">
      <c r="A48" s="1269" t="s">
        <v>180</v>
      </c>
      <c r="B48" s="292">
        <f>B46/B45</f>
        <v>0.9226151372301096</v>
      </c>
      <c r="C48" s="292">
        <f aca="true" t="shared" si="1" ref="C48:M48">C46/C45</f>
        <v>0.859356671793134</v>
      </c>
      <c r="D48" s="292">
        <f t="shared" si="1"/>
        <v>0.9631347638216937</v>
      </c>
      <c r="E48" s="292"/>
      <c r="F48" s="292"/>
      <c r="G48" s="292"/>
      <c r="H48" s="292">
        <f t="shared" si="1"/>
        <v>0.6125270445694505</v>
      </c>
      <c r="I48" s="292">
        <f t="shared" si="1"/>
        <v>0.556895961670089</v>
      </c>
      <c r="J48" s="292"/>
      <c r="K48" s="293">
        <f t="shared" si="1"/>
        <v>0.9148734128238746</v>
      </c>
      <c r="L48" s="859">
        <f t="shared" si="1"/>
        <v>0.8373983739837398</v>
      </c>
      <c r="M48" s="1230">
        <f t="shared" si="1"/>
        <v>0.7272727272727273</v>
      </c>
    </row>
    <row r="49" spans="1:13" ht="30">
      <c r="A49" s="623" t="s">
        <v>188</v>
      </c>
      <c r="B49" s="624">
        <f>B5+B10+B15+B20+B25+B30+B35+B44+B39</f>
        <v>1495617</v>
      </c>
      <c r="C49" s="624">
        <f aca="true" t="shared" si="2" ref="C49:M49">C5+C10+C15+C20+C25+C30+C35+C44+C39</f>
        <v>315331</v>
      </c>
      <c r="D49" s="624">
        <f t="shared" si="2"/>
        <v>1063734</v>
      </c>
      <c r="E49" s="624">
        <f t="shared" si="2"/>
        <v>0</v>
      </c>
      <c r="F49" s="624">
        <f t="shared" si="2"/>
        <v>169</v>
      </c>
      <c r="G49" s="624">
        <f t="shared" si="2"/>
        <v>0</v>
      </c>
      <c r="H49" s="624">
        <f t="shared" si="2"/>
        <v>152423</v>
      </c>
      <c r="I49" s="624">
        <f t="shared" si="2"/>
        <v>33339</v>
      </c>
      <c r="J49" s="624">
        <f t="shared" si="2"/>
        <v>0</v>
      </c>
      <c r="K49" s="624">
        <f t="shared" si="2"/>
        <v>3060613</v>
      </c>
      <c r="L49" s="624">
        <f t="shared" si="2"/>
        <v>423</v>
      </c>
      <c r="M49" s="809">
        <f t="shared" si="2"/>
        <v>17</v>
      </c>
    </row>
    <row r="50" spans="1:13" ht="15">
      <c r="A50" s="471" t="s">
        <v>86</v>
      </c>
      <c r="B50" s="300">
        <f>B6+B11+B16+B21+B26+B31+B36+B45+B40</f>
        <v>1558989</v>
      </c>
      <c r="C50" s="300">
        <f aca="true" t="shared" si="3" ref="C50:M50">C6+C11+C16+C21+C26+C31+C36+C45+C40</f>
        <v>324827</v>
      </c>
      <c r="D50" s="300">
        <f t="shared" si="3"/>
        <v>1122419</v>
      </c>
      <c r="E50" s="300">
        <f t="shared" si="3"/>
        <v>0</v>
      </c>
      <c r="F50" s="300">
        <f t="shared" si="3"/>
        <v>169</v>
      </c>
      <c r="G50" s="300">
        <f t="shared" si="3"/>
        <v>0</v>
      </c>
      <c r="H50" s="300">
        <f t="shared" si="3"/>
        <v>178776</v>
      </c>
      <c r="I50" s="300">
        <f t="shared" si="3"/>
        <v>24278</v>
      </c>
      <c r="J50" s="300">
        <f t="shared" si="3"/>
        <v>0</v>
      </c>
      <c r="K50" s="300">
        <f t="shared" si="3"/>
        <v>3209458</v>
      </c>
      <c r="L50" s="300">
        <f t="shared" si="3"/>
        <v>426</v>
      </c>
      <c r="M50" s="135">
        <f t="shared" si="3"/>
        <v>18</v>
      </c>
    </row>
    <row r="51" spans="1:13" ht="15">
      <c r="A51" s="471" t="s">
        <v>179</v>
      </c>
      <c r="B51" s="300">
        <f>B7+B12+B17+B22+B27+B32+B37+B46+B41</f>
        <v>1407732</v>
      </c>
      <c r="C51" s="300">
        <f aca="true" t="shared" si="4" ref="C51:M51">C7+C12+C17+C22+C27+C32+C37+C46+C41</f>
        <v>280924</v>
      </c>
      <c r="D51" s="300">
        <f t="shared" si="4"/>
        <v>918432</v>
      </c>
      <c r="E51" s="300">
        <f t="shared" si="4"/>
        <v>0</v>
      </c>
      <c r="F51" s="300">
        <f t="shared" si="4"/>
        <v>70</v>
      </c>
      <c r="G51" s="300">
        <f t="shared" si="4"/>
        <v>0</v>
      </c>
      <c r="H51" s="300">
        <f t="shared" si="4"/>
        <v>130693</v>
      </c>
      <c r="I51" s="300">
        <f t="shared" si="4"/>
        <v>18339</v>
      </c>
      <c r="J51" s="300">
        <f t="shared" si="4"/>
        <v>0</v>
      </c>
      <c r="K51" s="300">
        <f t="shared" si="4"/>
        <v>2756190</v>
      </c>
      <c r="L51" s="300">
        <f t="shared" si="4"/>
        <v>385</v>
      </c>
      <c r="M51" s="135">
        <f t="shared" si="4"/>
        <v>14</v>
      </c>
    </row>
    <row r="52" spans="1:13" ht="15">
      <c r="A52" s="471" t="s">
        <v>57</v>
      </c>
      <c r="B52" s="300">
        <f>B8+B13+B18+B23+B28+B33+B47+B42</f>
        <v>782593</v>
      </c>
      <c r="C52" s="300">
        <f aca="true" t="shared" si="5" ref="C52:M52">C8+C13+C18+C23+C28+C33+C47+C42</f>
        <v>162889</v>
      </c>
      <c r="D52" s="300">
        <f t="shared" si="5"/>
        <v>356661</v>
      </c>
      <c r="E52" s="300">
        <f t="shared" si="5"/>
        <v>0</v>
      </c>
      <c r="F52" s="300">
        <f t="shared" si="5"/>
        <v>70</v>
      </c>
      <c r="G52" s="300">
        <f t="shared" si="5"/>
        <v>0</v>
      </c>
      <c r="H52" s="300">
        <f t="shared" si="5"/>
        <v>22498</v>
      </c>
      <c r="I52" s="300">
        <f t="shared" si="5"/>
        <v>7210</v>
      </c>
      <c r="J52" s="300">
        <f t="shared" si="5"/>
        <v>0</v>
      </c>
      <c r="K52" s="300">
        <f t="shared" si="5"/>
        <v>1331921</v>
      </c>
      <c r="L52" s="300">
        <f t="shared" si="5"/>
        <v>327</v>
      </c>
      <c r="M52" s="135">
        <f t="shared" si="5"/>
        <v>0</v>
      </c>
    </row>
    <row r="53" spans="1:13" ht="15">
      <c r="A53" s="1242" t="s">
        <v>58</v>
      </c>
      <c r="B53" s="1243">
        <f>B51-B52</f>
        <v>625139</v>
      </c>
      <c r="C53" s="1243">
        <f aca="true" t="shared" si="6" ref="C53:M53">C51-C52</f>
        <v>118035</v>
      </c>
      <c r="D53" s="1243">
        <f t="shared" si="6"/>
        <v>561771</v>
      </c>
      <c r="E53" s="1243">
        <f t="shared" si="6"/>
        <v>0</v>
      </c>
      <c r="F53" s="1243">
        <f t="shared" si="6"/>
        <v>0</v>
      </c>
      <c r="G53" s="1243">
        <f t="shared" si="6"/>
        <v>0</v>
      </c>
      <c r="H53" s="1243">
        <f t="shared" si="6"/>
        <v>108195</v>
      </c>
      <c r="I53" s="1243">
        <f t="shared" si="6"/>
        <v>11129</v>
      </c>
      <c r="J53" s="1243">
        <f t="shared" si="6"/>
        <v>0</v>
      </c>
      <c r="K53" s="1243">
        <f t="shared" si="6"/>
        <v>1424269</v>
      </c>
      <c r="L53" s="1243">
        <f t="shared" si="6"/>
        <v>58</v>
      </c>
      <c r="M53" s="135">
        <f t="shared" si="6"/>
        <v>14</v>
      </c>
    </row>
    <row r="54" spans="1:13" ht="15.75" thickBot="1">
      <c r="A54" s="305" t="s">
        <v>180</v>
      </c>
      <c r="B54" s="293">
        <f>B51/B50</f>
        <v>0.9029775065763774</v>
      </c>
      <c r="C54" s="293">
        <f>C51/C50</f>
        <v>0.8648419004577822</v>
      </c>
      <c r="D54" s="293">
        <f>D51/D50</f>
        <v>0.8182612731965514</v>
      </c>
      <c r="E54" s="293">
        <v>0</v>
      </c>
      <c r="F54" s="293">
        <f>F51/F50</f>
        <v>0.41420118343195267</v>
      </c>
      <c r="G54" s="293">
        <v>0</v>
      </c>
      <c r="H54" s="293">
        <f aca="true" t="shared" si="7" ref="H54:M54">H51/H50</f>
        <v>0.7310433167763011</v>
      </c>
      <c r="I54" s="293">
        <f t="shared" si="7"/>
        <v>0.7553752368399373</v>
      </c>
      <c r="J54" s="293"/>
      <c r="K54" s="293">
        <f t="shared" si="7"/>
        <v>0.8587711694622581</v>
      </c>
      <c r="L54" s="861">
        <f t="shared" si="7"/>
        <v>0.903755868544601</v>
      </c>
      <c r="M54" s="862">
        <f t="shared" si="7"/>
        <v>0.7777777777777778</v>
      </c>
    </row>
  </sheetData>
  <sheetProtection/>
  <mergeCells count="14">
    <mergeCell ref="B1:G1"/>
    <mergeCell ref="M1:M3"/>
    <mergeCell ref="L1:L3"/>
    <mergeCell ref="K1:K3"/>
    <mergeCell ref="A1:A3"/>
    <mergeCell ref="E2:E3"/>
    <mergeCell ref="H2:H3"/>
    <mergeCell ref="I2:I3"/>
    <mergeCell ref="J2:J3"/>
    <mergeCell ref="H1:J1"/>
    <mergeCell ref="F2:G2"/>
    <mergeCell ref="B2:B3"/>
    <mergeCell ref="C2:C3"/>
    <mergeCell ref="D2:D3"/>
  </mergeCells>
  <printOptions/>
  <pageMargins left="0.31496062992125984" right="0.15748031496062992" top="0.7480314960629921" bottom="0.2362204724409449" header="0.1968503937007874" footer="0.1968503937007874"/>
  <pageSetup horizontalDpi="600" verticalDpi="600" orientation="landscape" paperSize="9" scale="95" r:id="rId1"/>
  <headerFooter>
    <oddHeader>&amp;C&amp;"Book Antiqua,Félkövér"&amp;11Önkormányzati költségvetési szervek 
2019. évi főbb kiadásai jogcím-csoportonként&amp;R&amp;"Book Antiqua,Félkövér"&amp;11 10. melléklet
ezer Ft</oddHeader>
    <oddFooter>&amp;C&amp;P</oddFooter>
  </headerFooter>
  <rowBreaks count="1" manualBreakCount="1">
    <brk id="29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4"/>
  <sheetViews>
    <sheetView zoomScalePageLayoutView="0" workbookViewId="0" topLeftCell="A143">
      <selection activeCell="J162" sqref="J162"/>
    </sheetView>
  </sheetViews>
  <sheetFormatPr defaultColWidth="9.140625" defaultRowHeight="12.75"/>
  <cols>
    <col min="1" max="1" width="6.28125" style="60" customWidth="1"/>
    <col min="2" max="2" width="55.421875" style="61" customWidth="1"/>
    <col min="3" max="4" width="14.140625" style="15" bestFit="1" customWidth="1"/>
    <col min="5" max="5" width="12.28125" style="15" bestFit="1" customWidth="1"/>
    <col min="6" max="6" width="9.57421875" style="3" bestFit="1" customWidth="1"/>
    <col min="7" max="7" width="10.57421875" style="3" bestFit="1" customWidth="1"/>
    <col min="8" max="8" width="8.00390625" style="3" bestFit="1" customWidth="1"/>
    <col min="9" max="10" width="9.140625" style="3" customWidth="1"/>
    <col min="11" max="11" width="12.28125" style="3" bestFit="1" customWidth="1"/>
    <col min="12" max="13" width="9.140625" style="3" customWidth="1"/>
    <col min="14" max="14" width="9.140625" style="18" customWidth="1"/>
    <col min="15" max="16384" width="9.140625" style="3" customWidth="1"/>
  </cols>
  <sheetData>
    <row r="1" spans="1:8" ht="45.75" thickBot="1">
      <c r="A1" s="588" t="s">
        <v>13</v>
      </c>
      <c r="B1" s="109" t="s">
        <v>46</v>
      </c>
      <c r="C1" s="109" t="s">
        <v>178</v>
      </c>
      <c r="D1" s="109" t="s">
        <v>241</v>
      </c>
      <c r="E1" s="109" t="s">
        <v>179</v>
      </c>
      <c r="F1" s="109" t="s">
        <v>84</v>
      </c>
      <c r="G1" s="109" t="s">
        <v>85</v>
      </c>
      <c r="H1" s="110" t="s">
        <v>180</v>
      </c>
    </row>
    <row r="2" spans="1:8" ht="16.5" customHeight="1">
      <c r="A2" s="1393" t="s">
        <v>49</v>
      </c>
      <c r="B2" s="1394"/>
      <c r="C2" s="1395"/>
      <c r="D2" s="1211"/>
      <c r="E2" s="1211"/>
      <c r="F2" s="71"/>
      <c r="G2" s="584"/>
      <c r="H2" s="838"/>
    </row>
    <row r="3" spans="1:8" ht="16.5" customHeight="1">
      <c r="A3" s="924"/>
      <c r="B3" s="95"/>
      <c r="C3" s="95"/>
      <c r="D3" s="80"/>
      <c r="E3" s="80"/>
      <c r="F3" s="136"/>
      <c r="G3" s="154"/>
      <c r="H3" s="107"/>
    </row>
    <row r="4" spans="1:8" ht="16.5">
      <c r="A4" s="1002">
        <v>1</v>
      </c>
      <c r="B4" s="1003" t="s">
        <v>619</v>
      </c>
      <c r="C4" s="537">
        <f>SUM(C5:C5)</f>
        <v>0</v>
      </c>
      <c r="D4" s="526">
        <f>SUM(D5:D5)</f>
        <v>30</v>
      </c>
      <c r="E4" s="526">
        <f>SUM(E5:E5)</f>
        <v>30</v>
      </c>
      <c r="F4" s="695"/>
      <c r="G4" s="695">
        <f>E4-F4</f>
        <v>30</v>
      </c>
      <c r="H4" s="1054">
        <f>E4/D4</f>
        <v>1</v>
      </c>
    </row>
    <row r="5" spans="1:8" ht="16.5">
      <c r="A5" s="256"/>
      <c r="B5" s="741" t="s">
        <v>735</v>
      </c>
      <c r="C5" s="962">
        <v>0</v>
      </c>
      <c r="D5" s="962">
        <v>30</v>
      </c>
      <c r="E5" s="1080">
        <v>30</v>
      </c>
      <c r="F5" s="1081"/>
      <c r="G5" s="956">
        <f>E5-F5</f>
        <v>30</v>
      </c>
      <c r="H5" s="820">
        <f>E5/D5</f>
        <v>1</v>
      </c>
    </row>
    <row r="6" spans="1:8" ht="16.5">
      <c r="A6" s="17"/>
      <c r="B6" s="742"/>
      <c r="C6" s="534"/>
      <c r="D6" s="534"/>
      <c r="E6" s="688"/>
      <c r="F6" s="748"/>
      <c r="G6" s="956">
        <f aca="true" t="shared" si="0" ref="G6:G31">E6-F6</f>
        <v>0</v>
      </c>
      <c r="H6" s="820"/>
    </row>
    <row r="7" spans="1:8" ht="16.5">
      <c r="A7" s="17">
        <v>2</v>
      </c>
      <c r="B7" s="20" t="s">
        <v>526</v>
      </c>
      <c r="C7" s="526">
        <f>SUM(C8:C9)</f>
        <v>3050</v>
      </c>
      <c r="D7" s="526">
        <f>SUM(D8:D9)</f>
        <v>3050</v>
      </c>
      <c r="E7" s="526">
        <f>SUM(E8:E9)</f>
        <v>3050</v>
      </c>
      <c r="F7" s="695">
        <f>SUM(F8:F9)</f>
        <v>0</v>
      </c>
      <c r="G7" s="695">
        <f>SUM(G8:G9)</f>
        <v>3050</v>
      </c>
      <c r="H7" s="821">
        <f>E7/D7</f>
        <v>1</v>
      </c>
    </row>
    <row r="8" spans="1:8" ht="16.5">
      <c r="A8" s="17"/>
      <c r="B8" s="139" t="s">
        <v>736</v>
      </c>
      <c r="C8" s="534">
        <v>450</v>
      </c>
      <c r="D8" s="534">
        <v>450</v>
      </c>
      <c r="E8" s="688">
        <v>450</v>
      </c>
      <c r="F8" s="748"/>
      <c r="G8" s="956">
        <f t="shared" si="0"/>
        <v>450</v>
      </c>
      <c r="H8" s="820">
        <f>E8/D8</f>
        <v>1</v>
      </c>
    </row>
    <row r="9" spans="1:8" ht="16.5">
      <c r="A9" s="17"/>
      <c r="B9" s="139" t="s">
        <v>737</v>
      </c>
      <c r="C9" s="534">
        <v>2600</v>
      </c>
      <c r="D9" s="534">
        <v>2600</v>
      </c>
      <c r="E9" s="688">
        <v>2600</v>
      </c>
      <c r="F9" s="748"/>
      <c r="G9" s="956">
        <f t="shared" si="0"/>
        <v>2600</v>
      </c>
      <c r="H9" s="820">
        <f>E9/D9</f>
        <v>1</v>
      </c>
    </row>
    <row r="10" spans="1:8" ht="16.5" customHeight="1">
      <c r="A10" s="924"/>
      <c r="B10" s="95"/>
      <c r="C10" s="960"/>
      <c r="D10" s="960"/>
      <c r="E10" s="960"/>
      <c r="F10" s="737"/>
      <c r="G10" s="956">
        <f t="shared" si="0"/>
        <v>0</v>
      </c>
      <c r="H10" s="952"/>
    </row>
    <row r="11" spans="1:8" ht="16.5">
      <c r="A11" s="54">
        <v>3</v>
      </c>
      <c r="B11" s="53" t="s">
        <v>667</v>
      </c>
      <c r="C11" s="541">
        <f>SUM(C12:C16)</f>
        <v>30500</v>
      </c>
      <c r="D11" s="541">
        <f>SUM(D12:D16)</f>
        <v>226958</v>
      </c>
      <c r="E11" s="541">
        <f>SUM(E12:E16)</f>
        <v>10000</v>
      </c>
      <c r="F11" s="591">
        <f>SUM(F12)</f>
        <v>0</v>
      </c>
      <c r="G11" s="1206">
        <f t="shared" si="0"/>
        <v>10000</v>
      </c>
      <c r="H11" s="696">
        <f aca="true" t="shared" si="1" ref="H11:H21">E11/D11</f>
        <v>0.044061015694533794</v>
      </c>
    </row>
    <row r="12" spans="1:8" ht="16.5" customHeight="1">
      <c r="A12" s="51"/>
      <c r="B12" s="1026" t="s">
        <v>738</v>
      </c>
      <c r="C12" s="533">
        <v>12000</v>
      </c>
      <c r="D12" s="533">
        <v>12000</v>
      </c>
      <c r="E12" s="513">
        <v>0</v>
      </c>
      <c r="F12" s="589"/>
      <c r="G12" s="956">
        <f t="shared" si="0"/>
        <v>0</v>
      </c>
      <c r="H12" s="820">
        <f t="shared" si="1"/>
        <v>0</v>
      </c>
    </row>
    <row r="13" spans="1:8" ht="33">
      <c r="A13" s="51"/>
      <c r="B13" s="139" t="s">
        <v>739</v>
      </c>
      <c r="C13" s="533">
        <v>3500</v>
      </c>
      <c r="D13" s="533">
        <v>3500</v>
      </c>
      <c r="E13" s="513">
        <v>0</v>
      </c>
      <c r="F13" s="589"/>
      <c r="G13" s="956">
        <f t="shared" si="0"/>
        <v>0</v>
      </c>
      <c r="H13" s="820">
        <f t="shared" si="1"/>
        <v>0</v>
      </c>
    </row>
    <row r="14" spans="1:8" ht="16.5" customHeight="1">
      <c r="A14" s="51"/>
      <c r="B14" s="1027" t="s">
        <v>740</v>
      </c>
      <c r="C14" s="533">
        <v>10000</v>
      </c>
      <c r="D14" s="533">
        <v>10000</v>
      </c>
      <c r="E14" s="513">
        <v>10000</v>
      </c>
      <c r="F14" s="589"/>
      <c r="G14" s="956">
        <f t="shared" si="0"/>
        <v>10000</v>
      </c>
      <c r="H14" s="820">
        <f t="shared" si="1"/>
        <v>1</v>
      </c>
    </row>
    <row r="15" spans="1:8" ht="16.5">
      <c r="A15" s="51"/>
      <c r="B15" s="139" t="s">
        <v>47</v>
      </c>
      <c r="C15" s="533">
        <v>5000</v>
      </c>
      <c r="D15" s="533">
        <v>5000</v>
      </c>
      <c r="E15" s="513">
        <v>0</v>
      </c>
      <c r="F15" s="589"/>
      <c r="G15" s="956">
        <f t="shared" si="0"/>
        <v>0</v>
      </c>
      <c r="H15" s="820">
        <f t="shared" si="1"/>
        <v>0</v>
      </c>
    </row>
    <row r="16" spans="1:8" ht="49.5">
      <c r="A16" s="51"/>
      <c r="B16" s="139" t="s">
        <v>977</v>
      </c>
      <c r="C16" s="533">
        <v>0</v>
      </c>
      <c r="D16" s="533">
        <v>196458</v>
      </c>
      <c r="E16" s="513">
        <v>0</v>
      </c>
      <c r="F16" s="589"/>
      <c r="G16" s="956">
        <f t="shared" si="0"/>
        <v>0</v>
      </c>
      <c r="H16" s="820">
        <f t="shared" si="1"/>
        <v>0</v>
      </c>
    </row>
    <row r="17" spans="1:8" ht="16.5" customHeight="1">
      <c r="A17" s="51"/>
      <c r="B17" s="145"/>
      <c r="C17" s="533"/>
      <c r="D17" s="533"/>
      <c r="E17" s="513"/>
      <c r="F17" s="589"/>
      <c r="G17" s="956">
        <f t="shared" si="0"/>
        <v>0</v>
      </c>
      <c r="H17" s="820"/>
    </row>
    <row r="18" spans="1:8" ht="16.5" customHeight="1">
      <c r="A18" s="51">
        <v>4</v>
      </c>
      <c r="B18" s="20" t="s">
        <v>741</v>
      </c>
      <c r="C18" s="953">
        <f>SUM(C19)</f>
        <v>0</v>
      </c>
      <c r="D18" s="953">
        <f>SUM(D19)</f>
        <v>2500</v>
      </c>
      <c r="E18" s="953">
        <f>SUM(E19)</f>
        <v>1050</v>
      </c>
      <c r="F18" s="1201">
        <f>SUM(F19)</f>
        <v>0</v>
      </c>
      <c r="G18" s="1206">
        <f t="shared" si="0"/>
        <v>1050</v>
      </c>
      <c r="H18" s="820">
        <f t="shared" si="1"/>
        <v>0.42</v>
      </c>
    </row>
    <row r="19" spans="1:8" ht="16.5" customHeight="1">
      <c r="A19" s="51"/>
      <c r="B19" s="139" t="s">
        <v>742</v>
      </c>
      <c r="C19" s="533">
        <v>0</v>
      </c>
      <c r="D19" s="533">
        <v>2500</v>
      </c>
      <c r="E19" s="513">
        <v>1050</v>
      </c>
      <c r="F19" s="589"/>
      <c r="G19" s="956">
        <f t="shared" si="0"/>
        <v>1050</v>
      </c>
      <c r="H19" s="820">
        <f t="shared" si="1"/>
        <v>0.42</v>
      </c>
    </row>
    <row r="20" spans="1:8" s="18" customFormat="1" ht="16.5">
      <c r="A20" s="51"/>
      <c r="B20" s="139"/>
      <c r="C20" s="512"/>
      <c r="D20" s="512"/>
      <c r="E20" s="513"/>
      <c r="F20" s="589"/>
      <c r="G20" s="956">
        <f t="shared" si="0"/>
        <v>0</v>
      </c>
      <c r="H20" s="820"/>
    </row>
    <row r="21" spans="1:8" s="18" customFormat="1" ht="15">
      <c r="A21" s="51">
        <v>5</v>
      </c>
      <c r="B21" s="20" t="s">
        <v>743</v>
      </c>
      <c r="C21" s="954">
        <f>SUM(C22)</f>
        <v>0</v>
      </c>
      <c r="D21" s="954">
        <f>SUM(D22)</f>
        <v>14</v>
      </c>
      <c r="E21" s="954">
        <f>SUM(E22)</f>
        <v>14</v>
      </c>
      <c r="F21" s="1202">
        <f>SUM(F22)</f>
        <v>0</v>
      </c>
      <c r="G21" s="1206">
        <f t="shared" si="0"/>
        <v>14</v>
      </c>
      <c r="H21" s="820">
        <f t="shared" si="1"/>
        <v>1</v>
      </c>
    </row>
    <row r="22" spans="1:8" s="18" customFormat="1" ht="16.5">
      <c r="A22" s="51"/>
      <c r="B22" s="139" t="s">
        <v>969</v>
      </c>
      <c r="C22" s="512">
        <v>0</v>
      </c>
      <c r="D22" s="512">
        <v>14</v>
      </c>
      <c r="E22" s="513">
        <v>14</v>
      </c>
      <c r="F22" s="589"/>
      <c r="G22" s="956">
        <f t="shared" si="0"/>
        <v>14</v>
      </c>
      <c r="H22" s="820">
        <f>E22/D22</f>
        <v>1</v>
      </c>
    </row>
    <row r="23" spans="1:8" s="18" customFormat="1" ht="16.5">
      <c r="A23" s="51"/>
      <c r="B23" s="740"/>
      <c r="C23" s="512"/>
      <c r="D23" s="512"/>
      <c r="E23" s="513"/>
      <c r="F23" s="589"/>
      <c r="G23" s="956">
        <f t="shared" si="0"/>
        <v>0</v>
      </c>
      <c r="H23" s="820"/>
    </row>
    <row r="24" spans="1:8" s="18" customFormat="1" ht="15">
      <c r="A24" s="51">
        <v>6</v>
      </c>
      <c r="B24" s="52" t="s">
        <v>436</v>
      </c>
      <c r="C24" s="954">
        <f>SUM(C25:C31)</f>
        <v>157818</v>
      </c>
      <c r="D24" s="954">
        <f>SUM(D25:D31)</f>
        <v>156118</v>
      </c>
      <c r="E24" s="954">
        <f>SUM(E25:E31)</f>
        <v>33283</v>
      </c>
      <c r="F24" s="1202">
        <f>SUM(F25:F31)</f>
        <v>28490</v>
      </c>
      <c r="G24" s="1206">
        <f t="shared" si="0"/>
        <v>4793</v>
      </c>
      <c r="H24" s="821">
        <f>E24/D24</f>
        <v>0.2131913040136307</v>
      </c>
    </row>
    <row r="25" spans="1:8" s="18" customFormat="1" ht="16.5">
      <c r="A25" s="51"/>
      <c r="B25" s="742" t="s">
        <v>744</v>
      </c>
      <c r="C25" s="957">
        <v>7000</v>
      </c>
      <c r="D25" s="957">
        <v>7000</v>
      </c>
      <c r="E25" s="932">
        <v>7000</v>
      </c>
      <c r="F25" s="590">
        <v>7000</v>
      </c>
      <c r="G25" s="956">
        <f t="shared" si="0"/>
        <v>0</v>
      </c>
      <c r="H25" s="820">
        <f>E25/D25</f>
        <v>1</v>
      </c>
    </row>
    <row r="26" spans="1:8" s="18" customFormat="1" ht="33">
      <c r="A26" s="865"/>
      <c r="B26" s="742" t="s">
        <v>745</v>
      </c>
      <c r="C26" s="688">
        <v>15000</v>
      </c>
      <c r="D26" s="688">
        <v>15490</v>
      </c>
      <c r="E26" s="688">
        <v>15490</v>
      </c>
      <c r="F26" s="748">
        <v>15490</v>
      </c>
      <c r="G26" s="956">
        <f t="shared" si="0"/>
        <v>0</v>
      </c>
      <c r="H26" s="820">
        <f aca="true" t="shared" si="2" ref="H26:H31">E26/D26</f>
        <v>1</v>
      </c>
    </row>
    <row r="27" spans="1:8" s="18" customFormat="1" ht="33">
      <c r="A27" s="865"/>
      <c r="B27" s="742" t="s">
        <v>968</v>
      </c>
      <c r="C27" s="688">
        <v>6000</v>
      </c>
      <c r="D27" s="688">
        <v>6000</v>
      </c>
      <c r="E27" s="688">
        <v>6000</v>
      </c>
      <c r="F27" s="748">
        <v>6000</v>
      </c>
      <c r="G27" s="956">
        <f t="shared" si="0"/>
        <v>0</v>
      </c>
      <c r="H27" s="820">
        <f t="shared" si="2"/>
        <v>1</v>
      </c>
    </row>
    <row r="28" spans="1:8" s="18" customFormat="1" ht="49.5">
      <c r="A28" s="865"/>
      <c r="B28" s="742" t="s">
        <v>746</v>
      </c>
      <c r="C28" s="688">
        <v>129818</v>
      </c>
      <c r="D28" s="688">
        <v>122978</v>
      </c>
      <c r="E28" s="688">
        <v>150</v>
      </c>
      <c r="F28" s="748"/>
      <c r="G28" s="956">
        <f t="shared" si="0"/>
        <v>150</v>
      </c>
      <c r="H28" s="820">
        <f t="shared" si="2"/>
        <v>0.0012197303582754638</v>
      </c>
    </row>
    <row r="29" spans="1:8" s="18" customFormat="1" ht="16.5">
      <c r="A29" s="865"/>
      <c r="B29" s="742" t="s">
        <v>747</v>
      </c>
      <c r="C29" s="688">
        <v>0</v>
      </c>
      <c r="D29" s="688">
        <v>1200</v>
      </c>
      <c r="E29" s="688">
        <v>1200</v>
      </c>
      <c r="F29" s="748"/>
      <c r="G29" s="956">
        <f t="shared" si="0"/>
        <v>1200</v>
      </c>
      <c r="H29" s="820">
        <f t="shared" si="2"/>
        <v>1</v>
      </c>
    </row>
    <row r="30" spans="1:8" s="18" customFormat="1" ht="16.5">
      <c r="A30" s="865"/>
      <c r="B30" s="742" t="s">
        <v>748</v>
      </c>
      <c r="C30" s="688">
        <v>0</v>
      </c>
      <c r="D30" s="688">
        <v>2000</v>
      </c>
      <c r="E30" s="688">
        <v>2000</v>
      </c>
      <c r="F30" s="748"/>
      <c r="G30" s="956">
        <f t="shared" si="0"/>
        <v>2000</v>
      </c>
      <c r="H30" s="820">
        <f t="shared" si="2"/>
        <v>1</v>
      </c>
    </row>
    <row r="31" spans="1:8" s="18" customFormat="1" ht="16.5">
      <c r="A31" s="865"/>
      <c r="B31" s="742" t="s">
        <v>978</v>
      </c>
      <c r="C31" s="688">
        <v>0</v>
      </c>
      <c r="D31" s="688">
        <v>1450</v>
      </c>
      <c r="E31" s="688">
        <v>1443</v>
      </c>
      <c r="F31" s="748"/>
      <c r="G31" s="956">
        <f t="shared" si="0"/>
        <v>1443</v>
      </c>
      <c r="H31" s="820">
        <f t="shared" si="2"/>
        <v>0.9951724137931034</v>
      </c>
    </row>
    <row r="32" spans="1:8" s="18" customFormat="1" ht="16.5">
      <c r="A32" s="865"/>
      <c r="B32" s="742"/>
      <c r="C32" s="534"/>
      <c r="D32" s="534"/>
      <c r="E32" s="688"/>
      <c r="F32" s="748"/>
      <c r="G32" s="687"/>
      <c r="H32" s="955"/>
    </row>
    <row r="33" spans="1:8" s="18" customFormat="1" ht="15">
      <c r="A33" s="689">
        <v>7</v>
      </c>
      <c r="B33" s="53" t="s">
        <v>654</v>
      </c>
      <c r="C33" s="541">
        <f>SUM(C34:C39)</f>
        <v>124439</v>
      </c>
      <c r="D33" s="541">
        <f>SUM(D34:D39)</f>
        <v>124798</v>
      </c>
      <c r="E33" s="541">
        <f>SUM(E34:E39)</f>
        <v>4284</v>
      </c>
      <c r="F33" s="591">
        <f>SUM(F34:F39)</f>
        <v>4284</v>
      </c>
      <c r="G33" s="591">
        <f>SUM(G34:G39)</f>
        <v>0</v>
      </c>
      <c r="H33" s="868">
        <f aca="true" t="shared" si="3" ref="H33:H38">E33/D33</f>
        <v>0.034327473196685845</v>
      </c>
    </row>
    <row r="34" spans="1:8" s="18" customFormat="1" ht="33">
      <c r="A34" s="51"/>
      <c r="B34" s="1082" t="s">
        <v>421</v>
      </c>
      <c r="C34" s="515">
        <v>800</v>
      </c>
      <c r="D34" s="515">
        <v>300</v>
      </c>
      <c r="E34" s="513">
        <v>0</v>
      </c>
      <c r="F34" s="589"/>
      <c r="G34" s="819">
        <f aca="true" t="shared" si="4" ref="G34:G39">E34-F34</f>
        <v>0</v>
      </c>
      <c r="H34" s="1023">
        <f t="shared" si="3"/>
        <v>0</v>
      </c>
    </row>
    <row r="35" spans="1:8" s="18" customFormat="1" ht="33">
      <c r="A35" s="51"/>
      <c r="B35" s="1082" t="s">
        <v>620</v>
      </c>
      <c r="C35" s="515">
        <v>2000</v>
      </c>
      <c r="D35" s="515">
        <v>2000</v>
      </c>
      <c r="E35" s="513">
        <v>2000</v>
      </c>
      <c r="F35" s="653">
        <v>2000</v>
      </c>
      <c r="G35" s="819">
        <f t="shared" si="4"/>
        <v>0</v>
      </c>
      <c r="H35" s="832">
        <f t="shared" si="3"/>
        <v>1</v>
      </c>
    </row>
    <row r="36" spans="1:8" s="18" customFormat="1" ht="16.5">
      <c r="A36" s="17"/>
      <c r="B36" s="1082" t="s">
        <v>749</v>
      </c>
      <c r="C36" s="534">
        <v>900</v>
      </c>
      <c r="D36" s="534">
        <v>1684</v>
      </c>
      <c r="E36" s="688">
        <v>1684</v>
      </c>
      <c r="F36" s="687">
        <v>1684</v>
      </c>
      <c r="G36" s="687">
        <f t="shared" si="4"/>
        <v>0</v>
      </c>
      <c r="H36" s="820">
        <f t="shared" si="3"/>
        <v>1</v>
      </c>
    </row>
    <row r="37" spans="1:8" s="18" customFormat="1" ht="33">
      <c r="A37" s="17"/>
      <c r="B37" s="1082" t="s">
        <v>967</v>
      </c>
      <c r="C37" s="534">
        <v>600</v>
      </c>
      <c r="D37" s="534">
        <v>600</v>
      </c>
      <c r="E37" s="688">
        <v>600</v>
      </c>
      <c r="F37" s="687">
        <v>600</v>
      </c>
      <c r="G37" s="687">
        <f t="shared" si="4"/>
        <v>0</v>
      </c>
      <c r="H37" s="820">
        <f t="shared" si="3"/>
        <v>1</v>
      </c>
    </row>
    <row r="38" spans="1:8" s="18" customFormat="1" ht="33">
      <c r="A38" s="17"/>
      <c r="B38" s="1083" t="s">
        <v>750</v>
      </c>
      <c r="C38" s="534">
        <v>2000</v>
      </c>
      <c r="D38" s="534">
        <v>2000</v>
      </c>
      <c r="E38" s="688">
        <v>0</v>
      </c>
      <c r="F38" s="687"/>
      <c r="G38" s="687">
        <f t="shared" si="4"/>
        <v>0</v>
      </c>
      <c r="H38" s="820">
        <f t="shared" si="3"/>
        <v>0</v>
      </c>
    </row>
    <row r="39" spans="1:8" s="18" customFormat="1" ht="51" customHeight="1">
      <c r="A39" s="17"/>
      <c r="B39" s="1084" t="s">
        <v>751</v>
      </c>
      <c r="C39" s="534">
        <v>118139</v>
      </c>
      <c r="D39" s="534">
        <v>118214</v>
      </c>
      <c r="E39" s="688">
        <v>0</v>
      </c>
      <c r="F39" s="687"/>
      <c r="G39" s="687">
        <f t="shared" si="4"/>
        <v>0</v>
      </c>
      <c r="H39" s="820">
        <v>0</v>
      </c>
    </row>
    <row r="40" spans="1:8" s="18" customFormat="1" ht="16.5">
      <c r="A40" s="54"/>
      <c r="B40" s="744"/>
      <c r="C40" s="515"/>
      <c r="D40" s="515"/>
      <c r="E40" s="958"/>
      <c r="F40" s="747"/>
      <c r="G40" s="867"/>
      <c r="H40" s="820"/>
    </row>
    <row r="41" spans="1:8" ht="17.25" customHeight="1">
      <c r="A41" s="17">
        <v>8</v>
      </c>
      <c r="B41" s="743" t="s">
        <v>593</v>
      </c>
      <c r="C41" s="526">
        <f>SUM(C42:C52)</f>
        <v>2730132</v>
      </c>
      <c r="D41" s="526">
        <f>SUM(D42:D52)</f>
        <v>2506496</v>
      </c>
      <c r="E41" s="526">
        <f>SUM(E42:E52)</f>
        <v>59572</v>
      </c>
      <c r="F41" s="695">
        <f>SUM(F42:F52)</f>
        <v>0</v>
      </c>
      <c r="G41" s="695">
        <f>SUM(G42:G52)</f>
        <v>59572</v>
      </c>
      <c r="H41" s="696">
        <f>E41/D41</f>
        <v>0.023767043713614544</v>
      </c>
    </row>
    <row r="42" spans="1:8" ht="49.5">
      <c r="A42" s="17"/>
      <c r="B42" s="742" t="s">
        <v>752</v>
      </c>
      <c r="C42" s="534">
        <v>241170</v>
      </c>
      <c r="D42" s="534">
        <v>205573</v>
      </c>
      <c r="E42" s="534">
        <v>39750</v>
      </c>
      <c r="F42" s="748"/>
      <c r="G42" s="853">
        <f>E42-F42</f>
        <v>39750</v>
      </c>
      <c r="H42" s="820">
        <f>E42/D42</f>
        <v>0.19336196874103118</v>
      </c>
    </row>
    <row r="43" spans="1:8" ht="50.25" thickBot="1">
      <c r="A43" s="970"/>
      <c r="B43" s="1212" t="s">
        <v>966</v>
      </c>
      <c r="C43" s="1193">
        <v>294405</v>
      </c>
      <c r="D43" s="1193">
        <v>281426</v>
      </c>
      <c r="E43" s="1193">
        <v>0</v>
      </c>
      <c r="F43" s="1213"/>
      <c r="G43" s="1214">
        <f aca="true" t="shared" si="5" ref="G43:G56">E43-F43</f>
        <v>0</v>
      </c>
      <c r="H43" s="1215">
        <f aca="true" t="shared" si="6" ref="H43:H52">E43/D43</f>
        <v>0</v>
      </c>
    </row>
    <row r="44" spans="1:8" ht="33">
      <c r="A44" s="1277"/>
      <c r="B44" s="1278" t="s">
        <v>753</v>
      </c>
      <c r="C44" s="1279">
        <v>271</v>
      </c>
      <c r="D44" s="1279">
        <v>271</v>
      </c>
      <c r="E44" s="1279">
        <v>0</v>
      </c>
      <c r="F44" s="1280"/>
      <c r="G44" s="1281">
        <f t="shared" si="5"/>
        <v>0</v>
      </c>
      <c r="H44" s="1282">
        <f t="shared" si="6"/>
        <v>0</v>
      </c>
    </row>
    <row r="45" spans="1:8" ht="33">
      <c r="A45" s="17"/>
      <c r="B45" s="742" t="s">
        <v>665</v>
      </c>
      <c r="C45" s="534">
        <v>833223</v>
      </c>
      <c r="D45" s="534">
        <v>672794</v>
      </c>
      <c r="E45" s="534">
        <v>5203</v>
      </c>
      <c r="F45" s="748"/>
      <c r="G45" s="1276">
        <f t="shared" si="5"/>
        <v>5203</v>
      </c>
      <c r="H45" s="833">
        <f t="shared" si="6"/>
        <v>0.007733422117319715</v>
      </c>
    </row>
    <row r="46" spans="1:8" ht="16.5">
      <c r="A46" s="17"/>
      <c r="B46" s="742" t="s">
        <v>754</v>
      </c>
      <c r="C46" s="534">
        <v>984000</v>
      </c>
      <c r="D46" s="534">
        <v>968606</v>
      </c>
      <c r="E46" s="534"/>
      <c r="F46" s="748"/>
      <c r="G46" s="959">
        <f t="shared" si="5"/>
        <v>0</v>
      </c>
      <c r="H46" s="820">
        <f t="shared" si="6"/>
        <v>0</v>
      </c>
    </row>
    <row r="47" spans="1:8" ht="16.5">
      <c r="A47" s="19"/>
      <c r="B47" s="1087" t="s">
        <v>755</v>
      </c>
      <c r="C47" s="746">
        <v>15000</v>
      </c>
      <c r="D47" s="746">
        <v>15000</v>
      </c>
      <c r="E47" s="746">
        <v>25</v>
      </c>
      <c r="F47" s="837"/>
      <c r="G47" s="1085">
        <f t="shared" si="5"/>
        <v>25</v>
      </c>
      <c r="H47" s="1270">
        <f t="shared" si="6"/>
        <v>0.0016666666666666668</v>
      </c>
    </row>
    <row r="48" spans="1:8" ht="49.5" customHeight="1">
      <c r="A48" s="17"/>
      <c r="B48" s="1086" t="s">
        <v>979</v>
      </c>
      <c r="C48" s="534">
        <v>118283</v>
      </c>
      <c r="D48" s="534">
        <v>116788</v>
      </c>
      <c r="E48" s="534">
        <v>0</v>
      </c>
      <c r="F48" s="748"/>
      <c r="G48" s="853">
        <f t="shared" si="5"/>
        <v>0</v>
      </c>
      <c r="H48" s="820">
        <f t="shared" si="6"/>
        <v>0</v>
      </c>
    </row>
    <row r="49" spans="1:8" ht="49.5">
      <c r="A49" s="17"/>
      <c r="B49" s="744" t="s">
        <v>970</v>
      </c>
      <c r="C49" s="962">
        <v>5000</v>
      </c>
      <c r="D49" s="962">
        <v>5000</v>
      </c>
      <c r="E49" s="962">
        <v>0</v>
      </c>
      <c r="F49" s="966"/>
      <c r="G49" s="1005">
        <f t="shared" si="5"/>
        <v>0</v>
      </c>
      <c r="H49" s="820">
        <f t="shared" si="6"/>
        <v>0</v>
      </c>
    </row>
    <row r="50" spans="1:8" ht="33">
      <c r="A50" s="17"/>
      <c r="B50" s="1087" t="s">
        <v>756</v>
      </c>
      <c r="C50" s="962">
        <v>238780</v>
      </c>
      <c r="D50" s="962">
        <v>209929</v>
      </c>
      <c r="E50" s="962">
        <v>12637</v>
      </c>
      <c r="F50" s="966"/>
      <c r="G50" s="1004">
        <f t="shared" si="5"/>
        <v>12637</v>
      </c>
      <c r="H50" s="833">
        <f t="shared" si="6"/>
        <v>0.06019654264060706</v>
      </c>
    </row>
    <row r="51" spans="1:8" ht="49.5">
      <c r="A51" s="17"/>
      <c r="B51" s="1086" t="s">
        <v>980</v>
      </c>
      <c r="C51" s="962">
        <v>0</v>
      </c>
      <c r="D51" s="962">
        <v>30109</v>
      </c>
      <c r="E51" s="962">
        <v>957</v>
      </c>
      <c r="F51" s="966"/>
      <c r="G51" s="1004">
        <f t="shared" si="5"/>
        <v>957</v>
      </c>
      <c r="H51" s="833">
        <f t="shared" si="6"/>
        <v>0.031784516257597394</v>
      </c>
    </row>
    <row r="52" spans="1:8" ht="16.5">
      <c r="A52" s="17"/>
      <c r="B52" s="1088" t="s">
        <v>757</v>
      </c>
      <c r="C52" s="962">
        <v>0</v>
      </c>
      <c r="D52" s="962">
        <v>1000</v>
      </c>
      <c r="E52" s="962">
        <v>1000</v>
      </c>
      <c r="F52" s="966"/>
      <c r="G52" s="1004">
        <f t="shared" si="5"/>
        <v>1000</v>
      </c>
      <c r="H52" s="820">
        <f t="shared" si="6"/>
        <v>1</v>
      </c>
    </row>
    <row r="53" spans="1:8" ht="16.5">
      <c r="A53" s="528"/>
      <c r="B53" s="742"/>
      <c r="C53" s="534"/>
      <c r="D53" s="534"/>
      <c r="E53" s="534"/>
      <c r="F53" s="748"/>
      <c r="G53" s="1004"/>
      <c r="H53" s="820"/>
    </row>
    <row r="54" spans="1:8" ht="16.5">
      <c r="A54" s="165">
        <v>9</v>
      </c>
      <c r="B54" s="1006" t="s">
        <v>513</v>
      </c>
      <c r="C54" s="922">
        <f>SUM(C55:C56)</f>
        <v>1300</v>
      </c>
      <c r="D54" s="922">
        <f>SUM(D55:D56)</f>
        <v>1300</v>
      </c>
      <c r="E54" s="922">
        <f>SUM(E55:E56)</f>
        <v>651</v>
      </c>
      <c r="F54" s="961">
        <f>SUM(F55:F56)</f>
        <v>0</v>
      </c>
      <c r="G54" s="1207">
        <f t="shared" si="5"/>
        <v>651</v>
      </c>
      <c r="H54" s="1007">
        <f>E54/D54</f>
        <v>0.5007692307692307</v>
      </c>
    </row>
    <row r="55" spans="1:8" ht="33">
      <c r="A55" s="17"/>
      <c r="B55" s="1089" t="s">
        <v>758</v>
      </c>
      <c r="C55" s="534">
        <v>700</v>
      </c>
      <c r="D55" s="534">
        <v>700</v>
      </c>
      <c r="E55" s="688">
        <v>51</v>
      </c>
      <c r="F55" s="748"/>
      <c r="G55" s="1004">
        <f t="shared" si="5"/>
        <v>51</v>
      </c>
      <c r="H55" s="833">
        <f>E55/D55</f>
        <v>0.07285714285714286</v>
      </c>
    </row>
    <row r="56" spans="1:8" ht="16.5">
      <c r="A56" s="17"/>
      <c r="B56" s="1090" t="s">
        <v>961</v>
      </c>
      <c r="C56" s="534">
        <v>600</v>
      </c>
      <c r="D56" s="534">
        <v>600</v>
      </c>
      <c r="E56" s="688">
        <v>600</v>
      </c>
      <c r="F56" s="748"/>
      <c r="G56" s="1004">
        <f t="shared" si="5"/>
        <v>600</v>
      </c>
      <c r="H56" s="832">
        <f>E56/D56</f>
        <v>1</v>
      </c>
    </row>
    <row r="57" spans="1:8" ht="16.5">
      <c r="A57" s="528"/>
      <c r="B57" s="742"/>
      <c r="C57" s="864"/>
      <c r="D57" s="524"/>
      <c r="E57" s="529"/>
      <c r="F57" s="783"/>
      <c r="G57" s="779"/>
      <c r="H57" s="833"/>
    </row>
    <row r="58" spans="1:8" ht="16.5">
      <c r="A58" s="17"/>
      <c r="B58" s="776" t="s">
        <v>22</v>
      </c>
      <c r="C58" s="777">
        <f>C4+C11+C21+C24+C33+C41+C54+C7+C18</f>
        <v>3047239</v>
      </c>
      <c r="D58" s="777">
        <f>D4+D11+D21+D24+D33+D41+D54+D7+D18</f>
        <v>3021264</v>
      </c>
      <c r="E58" s="777">
        <f>E4+E11+E21+E24+E33+E41+E54+E7+E18</f>
        <v>111934</v>
      </c>
      <c r="F58" s="690">
        <f>F4+F11+F21+F24+F33+F41+F54+F7+F18</f>
        <v>32774</v>
      </c>
      <c r="G58" s="690">
        <f>G4+G11+G21+G24+G33+G41+G54+G7+G18</f>
        <v>79160</v>
      </c>
      <c r="H58" s="696">
        <f>E58/D58</f>
        <v>0.037048731921473926</v>
      </c>
    </row>
    <row r="59" spans="1:8" ht="16.5">
      <c r="A59" s="17"/>
      <c r="B59" s="776"/>
      <c r="C59" s="777"/>
      <c r="D59" s="777"/>
      <c r="E59" s="777"/>
      <c r="F59" s="530"/>
      <c r="G59" s="778"/>
      <c r="H59" s="651"/>
    </row>
    <row r="60" spans="1:8" s="18" customFormat="1" ht="15" customHeight="1">
      <c r="A60" s="1391" t="s">
        <v>50</v>
      </c>
      <c r="B60" s="1392"/>
      <c r="C60" s="691"/>
      <c r="D60" s="691"/>
      <c r="E60" s="692"/>
      <c r="F60" s="693"/>
      <c r="G60" s="694"/>
      <c r="H60" s="686"/>
    </row>
    <row r="61" spans="1:8" s="18" customFormat="1" ht="15.75">
      <c r="A61" s="51">
        <v>1</v>
      </c>
      <c r="B61" s="57" t="s">
        <v>422</v>
      </c>
      <c r="C61" s="548">
        <f>SUM(C62:C68)</f>
        <v>1500</v>
      </c>
      <c r="D61" s="548">
        <f>SUM(D62:D68)</f>
        <v>5796</v>
      </c>
      <c r="E61" s="548">
        <f>SUM(E62:E68)</f>
        <v>4223</v>
      </c>
      <c r="F61" s="1119">
        <f>SUM(F62:F68)</f>
        <v>0</v>
      </c>
      <c r="G61" s="1120">
        <f aca="true" t="shared" si="7" ref="G61:G68">E61-F61</f>
        <v>4223</v>
      </c>
      <c r="H61" s="651">
        <f aca="true" t="shared" si="8" ref="H61:H68">E61/D61</f>
        <v>0.7286059351276742</v>
      </c>
    </row>
    <row r="62" spans="1:11" s="18" customFormat="1" ht="16.5">
      <c r="A62" s="51"/>
      <c r="B62" s="67" t="s">
        <v>939</v>
      </c>
      <c r="C62" s="121">
        <v>700</v>
      </c>
      <c r="D62" s="121">
        <v>0</v>
      </c>
      <c r="E62" s="517">
        <v>0</v>
      </c>
      <c r="F62" s="124">
        <v>0</v>
      </c>
      <c r="G62" s="655">
        <f t="shared" si="7"/>
        <v>0</v>
      </c>
      <c r="H62" s="637">
        <v>0</v>
      </c>
      <c r="K62" s="1103"/>
    </row>
    <row r="63" spans="1:11" s="18" customFormat="1" ht="16.5">
      <c r="A63" s="51"/>
      <c r="B63" s="67" t="s">
        <v>759</v>
      </c>
      <c r="C63" s="121">
        <v>600</v>
      </c>
      <c r="D63" s="121">
        <v>674</v>
      </c>
      <c r="E63" s="517">
        <v>673</v>
      </c>
      <c r="F63" s="124"/>
      <c r="G63" s="655"/>
      <c r="H63" s="637">
        <f>E63/D63</f>
        <v>0.9985163204747775</v>
      </c>
      <c r="K63" s="1103"/>
    </row>
    <row r="64" spans="1:8" s="18" customFormat="1" ht="16.5">
      <c r="A64" s="51"/>
      <c r="B64" s="67" t="s">
        <v>760</v>
      </c>
      <c r="C64" s="121">
        <v>0</v>
      </c>
      <c r="D64" s="121">
        <v>526</v>
      </c>
      <c r="E64" s="517">
        <v>497</v>
      </c>
      <c r="F64" s="124">
        <v>0</v>
      </c>
      <c r="G64" s="655">
        <f t="shared" si="7"/>
        <v>497</v>
      </c>
      <c r="H64" s="637">
        <f>E64/D64</f>
        <v>0.9448669201520913</v>
      </c>
    </row>
    <row r="65" spans="1:8" s="18" customFormat="1" ht="16.5">
      <c r="A65" s="51"/>
      <c r="B65" s="67" t="s">
        <v>761</v>
      </c>
      <c r="C65" s="121">
        <v>0</v>
      </c>
      <c r="D65" s="121">
        <v>320</v>
      </c>
      <c r="E65" s="517">
        <v>304</v>
      </c>
      <c r="F65" s="124">
        <v>0</v>
      </c>
      <c r="G65" s="655">
        <f t="shared" si="7"/>
        <v>304</v>
      </c>
      <c r="H65" s="637">
        <f t="shared" si="8"/>
        <v>0.95</v>
      </c>
    </row>
    <row r="66" spans="1:8" s="18" customFormat="1" ht="16.5">
      <c r="A66" s="51"/>
      <c r="B66" s="1091" t="s">
        <v>762</v>
      </c>
      <c r="C66" s="516">
        <v>0</v>
      </c>
      <c r="D66" s="523">
        <v>1460</v>
      </c>
      <c r="E66" s="1121">
        <v>192</v>
      </c>
      <c r="F66" s="126"/>
      <c r="G66" s="1122"/>
      <c r="H66" s="637">
        <f t="shared" si="8"/>
        <v>0.13150684931506848</v>
      </c>
    </row>
    <row r="67" spans="1:8" s="18" customFormat="1" ht="16.5">
      <c r="A67" s="51"/>
      <c r="B67" s="1091" t="s">
        <v>763</v>
      </c>
      <c r="C67" s="520">
        <v>0</v>
      </c>
      <c r="D67" s="121">
        <v>2616</v>
      </c>
      <c r="E67" s="529">
        <v>2557</v>
      </c>
      <c r="F67" s="123">
        <v>0</v>
      </c>
      <c r="G67" s="585">
        <f t="shared" si="7"/>
        <v>2557</v>
      </c>
      <c r="H67" s="637">
        <f t="shared" si="8"/>
        <v>0.9774464831804281</v>
      </c>
    </row>
    <row r="68" spans="1:8" s="18" customFormat="1" ht="16.5">
      <c r="A68" s="302"/>
      <c r="B68" s="1091" t="s">
        <v>621</v>
      </c>
      <c r="C68" s="518">
        <v>200</v>
      </c>
      <c r="D68" s="121">
        <v>200</v>
      </c>
      <c r="E68" s="517">
        <v>0</v>
      </c>
      <c r="F68" s="912">
        <v>0</v>
      </c>
      <c r="G68" s="586">
        <f t="shared" si="7"/>
        <v>0</v>
      </c>
      <c r="H68" s="637">
        <f t="shared" si="8"/>
        <v>0</v>
      </c>
    </row>
    <row r="69" spans="1:8" s="18" customFormat="1" ht="16.5">
      <c r="A69" s="528"/>
      <c r="B69" s="781"/>
      <c r="C69" s="540"/>
      <c r="D69" s="523"/>
      <c r="E69" s="782"/>
      <c r="F69" s="144"/>
      <c r="G69" s="779"/>
      <c r="H69" s="686"/>
    </row>
    <row r="70" spans="1:8" s="18" customFormat="1" ht="15.75">
      <c r="A70" s="531">
        <v>2</v>
      </c>
      <c r="B70" s="509" t="s">
        <v>94</v>
      </c>
      <c r="C70" s="532">
        <f>SUM(C71:C72)</f>
        <v>3000</v>
      </c>
      <c r="D70" s="532">
        <f>SUM(D71:D72)</f>
        <v>3468</v>
      </c>
      <c r="E70" s="532">
        <f>SUM(E71:E72)</f>
        <v>2540</v>
      </c>
      <c r="F70" s="1203">
        <f>SUM(F71:F72)</f>
        <v>2072</v>
      </c>
      <c r="G70" s="1203">
        <f>SUM(G71:G72)</f>
        <v>468</v>
      </c>
      <c r="H70" s="651">
        <f>E70/D70</f>
        <v>0.7324106113033448</v>
      </c>
    </row>
    <row r="71" spans="1:8" s="18" customFormat="1" ht="16.5">
      <c r="A71" s="256"/>
      <c r="B71" s="410" t="s">
        <v>524</v>
      </c>
      <c r="C71" s="525">
        <v>3000</v>
      </c>
      <c r="D71" s="525">
        <v>3000</v>
      </c>
      <c r="E71" s="780">
        <v>2072</v>
      </c>
      <c r="F71" s="163">
        <v>2072</v>
      </c>
      <c r="G71" s="587">
        <f>E71-F71</f>
        <v>0</v>
      </c>
      <c r="H71" s="637">
        <f>E71/D71</f>
        <v>0.6906666666666667</v>
      </c>
    </row>
    <row r="72" spans="1:8" s="18" customFormat="1" ht="17.25" customHeight="1">
      <c r="A72" s="17"/>
      <c r="B72" s="139" t="s">
        <v>764</v>
      </c>
      <c r="C72" s="121">
        <v>0</v>
      </c>
      <c r="D72" s="121">
        <v>468</v>
      </c>
      <c r="E72" s="517">
        <v>468</v>
      </c>
      <c r="F72" s="124"/>
      <c r="G72" s="655">
        <f>E72-F72</f>
        <v>468</v>
      </c>
      <c r="H72" s="637">
        <f>E72/D72</f>
        <v>1</v>
      </c>
    </row>
    <row r="73" spans="1:8" s="18" customFormat="1" ht="16.5">
      <c r="A73" s="536"/>
      <c r="B73" s="139"/>
      <c r="C73" s="1209"/>
      <c r="D73" s="121"/>
      <c r="E73" s="517"/>
      <c r="F73" s="124"/>
      <c r="G73" s="1210">
        <f>E73-F73</f>
        <v>0</v>
      </c>
      <c r="H73" s="637"/>
    </row>
    <row r="74" spans="1:8" s="18" customFormat="1" ht="15.75">
      <c r="A74" s="54">
        <v>3</v>
      </c>
      <c r="B74" s="57" t="s">
        <v>101</v>
      </c>
      <c r="C74" s="514">
        <f>SUM(C75:C91)</f>
        <v>9612</v>
      </c>
      <c r="D74" s="514">
        <f>SUM(D75:D91)</f>
        <v>14279</v>
      </c>
      <c r="E74" s="514">
        <f>SUM(E75:E91)</f>
        <v>9451</v>
      </c>
      <c r="F74" s="125">
        <f>SUM(F75:F91)</f>
        <v>0</v>
      </c>
      <c r="G74" s="1208">
        <f>SUM(G75:G91)</f>
        <v>9451</v>
      </c>
      <c r="H74" s="637">
        <f aca="true" t="shared" si="9" ref="H74:H91">E74/D74</f>
        <v>0.6618810841095315</v>
      </c>
    </row>
    <row r="75" spans="1:8" s="18" customFormat="1" ht="16.5">
      <c r="A75" s="165"/>
      <c r="B75" s="740" t="s">
        <v>765</v>
      </c>
      <c r="C75" s="121">
        <v>1800</v>
      </c>
      <c r="D75" s="520">
        <v>4700</v>
      </c>
      <c r="E75" s="516">
        <v>4670</v>
      </c>
      <c r="F75" s="137"/>
      <c r="G75" s="587">
        <f>E75-F75</f>
        <v>4670</v>
      </c>
      <c r="H75" s="637">
        <f t="shared" si="9"/>
        <v>0.9936170212765958</v>
      </c>
    </row>
    <row r="76" spans="1:8" s="18" customFormat="1" ht="16.5">
      <c r="A76" s="17"/>
      <c r="B76" s="740" t="s">
        <v>766</v>
      </c>
      <c r="C76" s="121">
        <v>500</v>
      </c>
      <c r="D76" s="121">
        <v>490</v>
      </c>
      <c r="E76" s="121">
        <v>490</v>
      </c>
      <c r="F76" s="124"/>
      <c r="G76" s="655">
        <f>E76-F76</f>
        <v>490</v>
      </c>
      <c r="H76" s="637">
        <f t="shared" si="9"/>
        <v>1</v>
      </c>
    </row>
    <row r="77" spans="1:8" s="18" customFormat="1" ht="16.5">
      <c r="A77" s="17"/>
      <c r="B77" s="740" t="s">
        <v>767</v>
      </c>
      <c r="C77" s="121">
        <v>370</v>
      </c>
      <c r="D77" s="121">
        <v>370</v>
      </c>
      <c r="E77" s="121">
        <v>370</v>
      </c>
      <c r="F77" s="124"/>
      <c r="G77" s="655">
        <f aca="true" t="shared" si="10" ref="G77:G90">E77-F77</f>
        <v>370</v>
      </c>
      <c r="H77" s="637">
        <f t="shared" si="9"/>
        <v>1</v>
      </c>
    </row>
    <row r="78" spans="1:8" s="18" customFormat="1" ht="16.5">
      <c r="A78" s="17"/>
      <c r="B78" s="740" t="s">
        <v>768</v>
      </c>
      <c r="C78" s="121">
        <v>360</v>
      </c>
      <c r="D78" s="121">
        <v>360</v>
      </c>
      <c r="E78" s="121">
        <v>360</v>
      </c>
      <c r="F78" s="124"/>
      <c r="G78" s="655">
        <f t="shared" si="10"/>
        <v>360</v>
      </c>
      <c r="H78" s="637">
        <f t="shared" si="9"/>
        <v>1</v>
      </c>
    </row>
    <row r="79" spans="1:8" s="18" customFormat="1" ht="16.5">
      <c r="A79" s="17"/>
      <c r="B79" s="740" t="s">
        <v>769</v>
      </c>
      <c r="C79" s="121">
        <v>250</v>
      </c>
      <c r="D79" s="121">
        <v>250</v>
      </c>
      <c r="E79" s="121">
        <v>250</v>
      </c>
      <c r="F79" s="124"/>
      <c r="G79" s="655">
        <f t="shared" si="10"/>
        <v>250</v>
      </c>
      <c r="H79" s="637">
        <f t="shared" si="9"/>
        <v>1</v>
      </c>
    </row>
    <row r="80" spans="1:8" s="18" customFormat="1" ht="18" customHeight="1">
      <c r="A80" s="17"/>
      <c r="B80" s="740" t="s">
        <v>770</v>
      </c>
      <c r="C80" s="121">
        <v>250</v>
      </c>
      <c r="D80" s="121">
        <v>250</v>
      </c>
      <c r="E80" s="121">
        <v>250</v>
      </c>
      <c r="F80" s="124"/>
      <c r="G80" s="655">
        <f t="shared" si="10"/>
        <v>250</v>
      </c>
      <c r="H80" s="637">
        <f t="shared" si="9"/>
        <v>1</v>
      </c>
    </row>
    <row r="81" spans="1:8" s="18" customFormat="1" ht="16.5">
      <c r="A81" s="17"/>
      <c r="B81" s="740" t="s">
        <v>771</v>
      </c>
      <c r="C81" s="121">
        <v>150</v>
      </c>
      <c r="D81" s="121">
        <v>151</v>
      </c>
      <c r="E81" s="121">
        <v>150</v>
      </c>
      <c r="F81" s="124"/>
      <c r="G81" s="655">
        <f t="shared" si="10"/>
        <v>150</v>
      </c>
      <c r="H81" s="637">
        <f t="shared" si="9"/>
        <v>0.9933774834437086</v>
      </c>
    </row>
    <row r="82" spans="1:8" s="18" customFormat="1" ht="16.5">
      <c r="A82" s="17"/>
      <c r="B82" s="740" t="s">
        <v>772</v>
      </c>
      <c r="C82" s="121">
        <v>100</v>
      </c>
      <c r="D82" s="121">
        <v>102</v>
      </c>
      <c r="E82" s="121">
        <v>102</v>
      </c>
      <c r="F82" s="124"/>
      <c r="G82" s="655">
        <f t="shared" si="10"/>
        <v>102</v>
      </c>
      <c r="H82" s="637">
        <f t="shared" si="9"/>
        <v>1</v>
      </c>
    </row>
    <row r="83" spans="1:8" s="18" customFormat="1" ht="16.5">
      <c r="A83" s="17"/>
      <c r="B83" s="740" t="s">
        <v>773</v>
      </c>
      <c r="C83" s="121">
        <v>150</v>
      </c>
      <c r="D83" s="121">
        <v>157</v>
      </c>
      <c r="E83" s="121">
        <v>156</v>
      </c>
      <c r="F83" s="124"/>
      <c r="G83" s="655">
        <f t="shared" si="10"/>
        <v>156</v>
      </c>
      <c r="H83" s="637">
        <f t="shared" si="9"/>
        <v>0.9936305732484076</v>
      </c>
    </row>
    <row r="84" spans="1:8" s="18" customFormat="1" ht="16.5">
      <c r="A84" s="17"/>
      <c r="B84" s="740" t="s">
        <v>774</v>
      </c>
      <c r="C84" s="121">
        <v>1000</v>
      </c>
      <c r="D84" s="121">
        <v>500</v>
      </c>
      <c r="E84" s="121">
        <v>499</v>
      </c>
      <c r="F84" s="124"/>
      <c r="G84" s="655">
        <f t="shared" si="10"/>
        <v>499</v>
      </c>
      <c r="H84" s="637">
        <f t="shared" si="9"/>
        <v>0.998</v>
      </c>
    </row>
    <row r="85" spans="1:8" s="18" customFormat="1" ht="16.5">
      <c r="A85" s="17"/>
      <c r="B85" s="740" t="s">
        <v>775</v>
      </c>
      <c r="C85" s="121">
        <v>0</v>
      </c>
      <c r="D85" s="121">
        <v>300</v>
      </c>
      <c r="E85" s="121">
        <v>300</v>
      </c>
      <c r="F85" s="124"/>
      <c r="G85" s="655">
        <f t="shared" si="10"/>
        <v>300</v>
      </c>
      <c r="H85" s="637">
        <f t="shared" si="9"/>
        <v>1</v>
      </c>
    </row>
    <row r="86" spans="1:8" s="18" customFormat="1" ht="16.5">
      <c r="A86" s="17"/>
      <c r="B86" s="740" t="s">
        <v>776</v>
      </c>
      <c r="C86" s="121">
        <v>0</v>
      </c>
      <c r="D86" s="121">
        <v>240</v>
      </c>
      <c r="E86" s="121">
        <v>240</v>
      </c>
      <c r="F86" s="124"/>
      <c r="G86" s="655">
        <f t="shared" si="10"/>
        <v>240</v>
      </c>
      <c r="H86" s="637">
        <f t="shared" si="9"/>
        <v>1</v>
      </c>
    </row>
    <row r="87" spans="1:8" s="18" customFormat="1" ht="16.5">
      <c r="A87" s="17"/>
      <c r="B87" s="740" t="s">
        <v>777</v>
      </c>
      <c r="C87" s="121">
        <v>0</v>
      </c>
      <c r="D87" s="121">
        <v>762</v>
      </c>
      <c r="E87" s="121">
        <v>762</v>
      </c>
      <c r="F87" s="124"/>
      <c r="G87" s="655">
        <f t="shared" si="10"/>
        <v>762</v>
      </c>
      <c r="H87" s="637">
        <f t="shared" si="9"/>
        <v>1</v>
      </c>
    </row>
    <row r="88" spans="1:8" s="18" customFormat="1" ht="16.5">
      <c r="A88" s="17"/>
      <c r="B88" s="740" t="s">
        <v>524</v>
      </c>
      <c r="C88" s="121">
        <v>0</v>
      </c>
      <c r="D88" s="121">
        <v>900</v>
      </c>
      <c r="E88" s="121">
        <v>788</v>
      </c>
      <c r="F88" s="124"/>
      <c r="G88" s="655">
        <f t="shared" si="10"/>
        <v>788</v>
      </c>
      <c r="H88" s="637">
        <f t="shared" si="9"/>
        <v>0.8755555555555555</v>
      </c>
    </row>
    <row r="89" spans="1:8" s="18" customFormat="1" ht="16.5">
      <c r="A89" s="17"/>
      <c r="B89" s="740" t="s">
        <v>778</v>
      </c>
      <c r="C89" s="121">
        <v>10</v>
      </c>
      <c r="D89" s="121">
        <v>10</v>
      </c>
      <c r="E89" s="121">
        <v>0</v>
      </c>
      <c r="F89" s="124"/>
      <c r="G89" s="655">
        <f t="shared" si="10"/>
        <v>0</v>
      </c>
      <c r="H89" s="637">
        <f t="shared" si="9"/>
        <v>0</v>
      </c>
    </row>
    <row r="90" spans="1:8" s="18" customFormat="1" ht="16.5">
      <c r="A90" s="17"/>
      <c r="B90" s="740" t="s">
        <v>779</v>
      </c>
      <c r="C90" s="121">
        <v>0</v>
      </c>
      <c r="D90" s="121">
        <v>65</v>
      </c>
      <c r="E90" s="121">
        <v>64</v>
      </c>
      <c r="F90" s="124"/>
      <c r="G90" s="655">
        <f t="shared" si="10"/>
        <v>64</v>
      </c>
      <c r="H90" s="637">
        <f t="shared" si="9"/>
        <v>0.9846153846153847</v>
      </c>
    </row>
    <row r="91" spans="1:8" s="18" customFormat="1" ht="33.75" thickBot="1">
      <c r="A91" s="970"/>
      <c r="B91" s="1217" t="s">
        <v>780</v>
      </c>
      <c r="C91" s="964">
        <v>4672</v>
      </c>
      <c r="D91" s="964">
        <v>4672</v>
      </c>
      <c r="E91" s="964">
        <v>0</v>
      </c>
      <c r="F91" s="965"/>
      <c r="G91" s="1218">
        <f>E91-F91</f>
        <v>0</v>
      </c>
      <c r="H91" s="1283">
        <f t="shared" si="9"/>
        <v>0</v>
      </c>
    </row>
    <row r="92" spans="1:8" s="18" customFormat="1" ht="15.75">
      <c r="A92" s="1219">
        <v>4</v>
      </c>
      <c r="B92" s="1211" t="s">
        <v>102</v>
      </c>
      <c r="C92" s="1220">
        <f>SUM(C93:C95)</f>
        <v>36334</v>
      </c>
      <c r="D92" s="1220">
        <f>SUM(D93:D95)</f>
        <v>38524</v>
      </c>
      <c r="E92" s="1220">
        <f>SUM(E93:E95)</f>
        <v>29254</v>
      </c>
      <c r="F92" s="1221">
        <f>SUM(F93:F95)</f>
        <v>0</v>
      </c>
      <c r="G92" s="1221">
        <f>SUM(G93:G95)</f>
        <v>29254</v>
      </c>
      <c r="H92" s="975">
        <f>E92/D92</f>
        <v>0.7593707818502752</v>
      </c>
    </row>
    <row r="93" spans="1:8" s="18" customFormat="1" ht="16.5">
      <c r="A93" s="165"/>
      <c r="B93" s="1092" t="s">
        <v>785</v>
      </c>
      <c r="C93" s="520">
        <v>3778</v>
      </c>
      <c r="D93" s="520">
        <v>3778</v>
      </c>
      <c r="E93" s="517">
        <v>3777</v>
      </c>
      <c r="F93" s="527"/>
      <c r="G93" s="655">
        <f>E93-F93</f>
        <v>3777</v>
      </c>
      <c r="H93" s="637">
        <f>E93/D93</f>
        <v>0.9997353096876654</v>
      </c>
    </row>
    <row r="94" spans="1:8" s="18" customFormat="1" ht="16.5">
      <c r="A94" s="165"/>
      <c r="B94" s="1089" t="s">
        <v>786</v>
      </c>
      <c r="C94" s="520">
        <v>0</v>
      </c>
      <c r="D94" s="520">
        <v>980</v>
      </c>
      <c r="E94" s="517">
        <v>979</v>
      </c>
      <c r="F94" s="527"/>
      <c r="G94" s="655">
        <f>E94-F94</f>
        <v>979</v>
      </c>
      <c r="H94" s="637">
        <f>E94/D94</f>
        <v>0.9989795918367347</v>
      </c>
    </row>
    <row r="95" spans="1:8" s="18" customFormat="1" ht="16.5">
      <c r="A95" s="165"/>
      <c r="B95" s="1093" t="s">
        <v>981</v>
      </c>
      <c r="C95" s="520">
        <v>32556</v>
      </c>
      <c r="D95" s="520">
        <v>33766</v>
      </c>
      <c r="E95" s="517">
        <v>24498</v>
      </c>
      <c r="F95" s="527"/>
      <c r="G95" s="655">
        <f>E95-F95</f>
        <v>24498</v>
      </c>
      <c r="H95" s="637">
        <f>E95/D95</f>
        <v>0.7255227151572587</v>
      </c>
    </row>
    <row r="96" spans="1:8" s="18" customFormat="1" ht="16.5">
      <c r="A96" s="17"/>
      <c r="B96" s="139"/>
      <c r="C96" s="121"/>
      <c r="D96" s="121"/>
      <c r="E96" s="517"/>
      <c r="F96" s="124"/>
      <c r="G96" s="655"/>
      <c r="H96" s="637"/>
    </row>
    <row r="97" spans="1:8" s="18" customFormat="1" ht="15.75">
      <c r="A97" s="54">
        <v>5</v>
      </c>
      <c r="B97" s="57" t="s">
        <v>423</v>
      </c>
      <c r="C97" s="514">
        <f>SUM(C98:C104)</f>
        <v>2500</v>
      </c>
      <c r="D97" s="514">
        <f>SUM(D98:D104)</f>
        <v>2600</v>
      </c>
      <c r="E97" s="514">
        <f>SUM(E98:E104)</f>
        <v>45</v>
      </c>
      <c r="F97" s="125">
        <f>SUM(F98:F104)</f>
        <v>45</v>
      </c>
      <c r="G97" s="125">
        <f>SUM(G98:G104)</f>
        <v>0</v>
      </c>
      <c r="H97" s="1102">
        <f aca="true" t="shared" si="11" ref="H97:H110">E97/D97</f>
        <v>0.01730769230769231</v>
      </c>
    </row>
    <row r="98" spans="1:8" s="18" customFormat="1" ht="16.5">
      <c r="A98" s="51"/>
      <c r="B98" s="741" t="s">
        <v>781</v>
      </c>
      <c r="C98" s="520">
        <v>500</v>
      </c>
      <c r="D98" s="520">
        <v>500</v>
      </c>
      <c r="E98" s="520">
        <v>0</v>
      </c>
      <c r="F98" s="137"/>
      <c r="G98" s="585">
        <f aca="true" t="shared" si="12" ref="G98:G104">E98-F98</f>
        <v>0</v>
      </c>
      <c r="H98" s="637">
        <f t="shared" si="11"/>
        <v>0</v>
      </c>
    </row>
    <row r="99" spans="1:8" s="18" customFormat="1" ht="16.5">
      <c r="A99" s="66"/>
      <c r="B99" s="742" t="s">
        <v>782</v>
      </c>
      <c r="C99" s="121">
        <v>1000</v>
      </c>
      <c r="D99" s="121">
        <v>1000</v>
      </c>
      <c r="E99" s="121">
        <v>0</v>
      </c>
      <c r="F99" s="124"/>
      <c r="G99" s="585">
        <f t="shared" si="12"/>
        <v>0</v>
      </c>
      <c r="H99" s="637">
        <f t="shared" si="11"/>
        <v>0</v>
      </c>
    </row>
    <row r="100" spans="1:8" s="18" customFormat="1" ht="16.5">
      <c r="A100" s="66"/>
      <c r="B100" s="742" t="s">
        <v>940</v>
      </c>
      <c r="C100" s="121">
        <v>250</v>
      </c>
      <c r="D100" s="121">
        <v>0</v>
      </c>
      <c r="E100" s="121">
        <v>0</v>
      </c>
      <c r="F100" s="124"/>
      <c r="G100" s="585">
        <f t="shared" si="12"/>
        <v>0</v>
      </c>
      <c r="H100" s="637">
        <v>0</v>
      </c>
    </row>
    <row r="101" spans="1:8" s="18" customFormat="1" ht="16.5">
      <c r="A101" s="66"/>
      <c r="B101" s="742" t="s">
        <v>783</v>
      </c>
      <c r="C101" s="121">
        <v>420</v>
      </c>
      <c r="D101" s="121">
        <v>509</v>
      </c>
      <c r="E101" s="121">
        <v>0</v>
      </c>
      <c r="F101" s="124"/>
      <c r="G101" s="585">
        <f t="shared" si="12"/>
        <v>0</v>
      </c>
      <c r="H101" s="637">
        <f t="shared" si="11"/>
        <v>0</v>
      </c>
    </row>
    <row r="102" spans="1:8" s="18" customFormat="1" ht="16.5">
      <c r="A102" s="66"/>
      <c r="B102" s="742" t="s">
        <v>784</v>
      </c>
      <c r="C102" s="523">
        <v>330</v>
      </c>
      <c r="D102" s="523">
        <v>360</v>
      </c>
      <c r="E102" s="523">
        <v>0</v>
      </c>
      <c r="F102" s="1205"/>
      <c r="G102" s="585">
        <f t="shared" si="12"/>
        <v>0</v>
      </c>
      <c r="H102" s="637">
        <f t="shared" si="11"/>
        <v>0</v>
      </c>
    </row>
    <row r="103" spans="1:8" s="18" customFormat="1" ht="16.5">
      <c r="A103" s="535"/>
      <c r="B103" s="742" t="s">
        <v>524</v>
      </c>
      <c r="C103" s="525">
        <v>0</v>
      </c>
      <c r="D103" s="525">
        <v>231</v>
      </c>
      <c r="E103" s="525">
        <v>45</v>
      </c>
      <c r="F103" s="527">
        <v>45</v>
      </c>
      <c r="G103" s="585">
        <f t="shared" si="12"/>
        <v>0</v>
      </c>
      <c r="H103" s="685">
        <f t="shared" si="11"/>
        <v>0.19480519480519481</v>
      </c>
    </row>
    <row r="104" spans="1:8" s="18" customFormat="1" ht="16.5">
      <c r="A104" s="17"/>
      <c r="B104" s="1057"/>
      <c r="C104" s="121">
        <v>0</v>
      </c>
      <c r="D104" s="121"/>
      <c r="E104" s="121">
        <v>0</v>
      </c>
      <c r="F104" s="124"/>
      <c r="G104" s="655">
        <f t="shared" si="12"/>
        <v>0</v>
      </c>
      <c r="H104" s="637"/>
    </row>
    <row r="105" spans="1:8" s="18" customFormat="1" ht="15.75">
      <c r="A105" s="17">
        <v>6</v>
      </c>
      <c r="B105" s="95" t="s">
        <v>144</v>
      </c>
      <c r="C105" s="122">
        <f>SUM(C106:C110)</f>
        <v>6934</v>
      </c>
      <c r="D105" s="122">
        <f>SUM(D106:D110)</f>
        <v>6804</v>
      </c>
      <c r="E105" s="122">
        <f>SUM(E106:E110)</f>
        <v>3924</v>
      </c>
      <c r="F105" s="530">
        <f>SUM(F106:F110)</f>
        <v>3924</v>
      </c>
      <c r="G105" s="530">
        <f aca="true" t="shared" si="13" ref="G105:G111">E105-F105</f>
        <v>0</v>
      </c>
      <c r="H105" s="650">
        <f t="shared" si="11"/>
        <v>0.5767195767195767</v>
      </c>
    </row>
    <row r="106" spans="1:8" s="18" customFormat="1" ht="16.5">
      <c r="A106" s="17"/>
      <c r="B106" s="1099" t="s">
        <v>794</v>
      </c>
      <c r="C106" s="121">
        <v>2540</v>
      </c>
      <c r="D106" s="121">
        <v>969</v>
      </c>
      <c r="E106" s="121">
        <v>968</v>
      </c>
      <c r="F106" s="124">
        <v>968</v>
      </c>
      <c r="G106" s="655">
        <f t="shared" si="13"/>
        <v>0</v>
      </c>
      <c r="H106" s="637">
        <f t="shared" si="11"/>
        <v>0.9989680082559339</v>
      </c>
    </row>
    <row r="107" spans="1:8" s="18" customFormat="1" ht="16.5">
      <c r="A107" s="17"/>
      <c r="B107" s="1101" t="s">
        <v>941</v>
      </c>
      <c r="C107" s="121">
        <v>300</v>
      </c>
      <c r="D107" s="121">
        <v>0</v>
      </c>
      <c r="E107" s="121">
        <v>0</v>
      </c>
      <c r="F107" s="124">
        <v>0</v>
      </c>
      <c r="G107" s="655"/>
      <c r="H107" s="637">
        <v>0</v>
      </c>
    </row>
    <row r="108" spans="1:8" s="18" customFormat="1" ht="16.5">
      <c r="A108" s="17"/>
      <c r="B108" s="1100" t="s">
        <v>524</v>
      </c>
      <c r="C108" s="121">
        <v>0</v>
      </c>
      <c r="D108" s="121">
        <v>1853</v>
      </c>
      <c r="E108" s="121">
        <v>1068</v>
      </c>
      <c r="F108" s="124">
        <v>1068</v>
      </c>
      <c r="G108" s="655">
        <f t="shared" si="13"/>
        <v>0</v>
      </c>
      <c r="H108" s="637">
        <f t="shared" si="11"/>
        <v>0.5763626551538047</v>
      </c>
    </row>
    <row r="109" spans="1:8" s="18" customFormat="1" ht="16.5">
      <c r="A109" s="17"/>
      <c r="B109" s="1101" t="s">
        <v>795</v>
      </c>
      <c r="C109" s="121">
        <v>2000</v>
      </c>
      <c r="D109" s="121">
        <v>1888</v>
      </c>
      <c r="E109" s="121">
        <v>1888</v>
      </c>
      <c r="F109" s="124">
        <v>1888</v>
      </c>
      <c r="G109" s="655">
        <f t="shared" si="13"/>
        <v>0</v>
      </c>
      <c r="H109" s="637">
        <f t="shared" si="11"/>
        <v>1</v>
      </c>
    </row>
    <row r="110" spans="1:8" s="18" customFormat="1" ht="16.5">
      <c r="A110" s="17"/>
      <c r="B110" s="1099" t="s">
        <v>796</v>
      </c>
      <c r="C110" s="121">
        <v>2094</v>
      </c>
      <c r="D110" s="121">
        <v>2094</v>
      </c>
      <c r="E110" s="121">
        <v>0</v>
      </c>
      <c r="F110" s="124">
        <v>0</v>
      </c>
      <c r="G110" s="655">
        <f t="shared" si="13"/>
        <v>0</v>
      </c>
      <c r="H110" s="637">
        <f t="shared" si="11"/>
        <v>0</v>
      </c>
    </row>
    <row r="111" spans="1:8" s="18" customFormat="1" ht="16.5">
      <c r="A111" s="17"/>
      <c r="B111" s="139"/>
      <c r="C111" s="121"/>
      <c r="D111" s="121"/>
      <c r="E111" s="121"/>
      <c r="F111" s="124"/>
      <c r="G111" s="655">
        <f t="shared" si="13"/>
        <v>0</v>
      </c>
      <c r="H111" s="637"/>
    </row>
    <row r="112" spans="1:8" s="18" customFormat="1" ht="15.75">
      <c r="A112" s="17">
        <v>7</v>
      </c>
      <c r="B112" s="95" t="s">
        <v>100</v>
      </c>
      <c r="C112" s="122">
        <f>SUM(C113:C119)</f>
        <v>61966</v>
      </c>
      <c r="D112" s="122">
        <f>SUM(D113:D119)</f>
        <v>57814</v>
      </c>
      <c r="E112" s="122">
        <f>SUM(E113:E119)</f>
        <v>50017</v>
      </c>
      <c r="F112" s="129">
        <f>SUM(F113:F119)</f>
        <v>0</v>
      </c>
      <c r="G112" s="129">
        <f>SUM(G113:G119)</f>
        <v>50017</v>
      </c>
      <c r="H112" s="650">
        <f aca="true" t="shared" si="14" ref="H112:H119">E112/D112</f>
        <v>0.8651364721347771</v>
      </c>
    </row>
    <row r="113" spans="1:8" s="18" customFormat="1" ht="16.5">
      <c r="A113" s="17"/>
      <c r="B113" s="1094" t="s">
        <v>524</v>
      </c>
      <c r="C113" s="121">
        <v>381</v>
      </c>
      <c r="D113" s="121">
        <v>460</v>
      </c>
      <c r="E113" s="121">
        <v>447</v>
      </c>
      <c r="F113" s="124"/>
      <c r="G113" s="655">
        <f aca="true" t="shared" si="15" ref="G113:G119">E113-F113</f>
        <v>447</v>
      </c>
      <c r="H113" s="637">
        <f t="shared" si="14"/>
        <v>0.9717391304347827</v>
      </c>
    </row>
    <row r="114" spans="1:8" s="18" customFormat="1" ht="16.5">
      <c r="A114" s="17"/>
      <c r="B114" s="1094" t="s">
        <v>787</v>
      </c>
      <c r="C114" s="121">
        <v>2362</v>
      </c>
      <c r="D114" s="121">
        <v>2363</v>
      </c>
      <c r="E114" s="121">
        <v>2362</v>
      </c>
      <c r="F114" s="124"/>
      <c r="G114" s="655">
        <f t="shared" si="15"/>
        <v>2362</v>
      </c>
      <c r="H114" s="637">
        <f t="shared" si="14"/>
        <v>0.9995768091409225</v>
      </c>
    </row>
    <row r="115" spans="1:8" s="18" customFormat="1" ht="16.5">
      <c r="A115" s="17"/>
      <c r="B115" s="1094" t="s">
        <v>788</v>
      </c>
      <c r="C115" s="121">
        <v>0</v>
      </c>
      <c r="D115" s="121">
        <v>2126</v>
      </c>
      <c r="E115" s="121">
        <v>2104</v>
      </c>
      <c r="F115" s="124"/>
      <c r="G115" s="655">
        <f t="shared" si="15"/>
        <v>2104</v>
      </c>
      <c r="H115" s="637">
        <f t="shared" si="14"/>
        <v>0.9896519285042333</v>
      </c>
    </row>
    <row r="116" spans="1:8" s="18" customFormat="1" ht="33">
      <c r="A116" s="17"/>
      <c r="B116" s="1095" t="s">
        <v>789</v>
      </c>
      <c r="C116" s="121">
        <v>54079</v>
      </c>
      <c r="D116" s="121">
        <v>45182</v>
      </c>
      <c r="E116" s="121">
        <v>41171</v>
      </c>
      <c r="F116" s="124"/>
      <c r="G116" s="655">
        <f t="shared" si="15"/>
        <v>41171</v>
      </c>
      <c r="H116" s="637">
        <f t="shared" si="14"/>
        <v>0.9112257093532823</v>
      </c>
    </row>
    <row r="117" spans="1:8" s="18" customFormat="1" ht="16.5">
      <c r="A117" s="17"/>
      <c r="B117" s="1027" t="s">
        <v>790</v>
      </c>
      <c r="C117" s="121">
        <v>0</v>
      </c>
      <c r="D117" s="121">
        <v>250</v>
      </c>
      <c r="E117" s="121">
        <v>250</v>
      </c>
      <c r="F117" s="124"/>
      <c r="G117" s="655">
        <f t="shared" si="15"/>
        <v>250</v>
      </c>
      <c r="H117" s="637">
        <f t="shared" si="14"/>
        <v>1</v>
      </c>
    </row>
    <row r="118" spans="1:8" s="18" customFormat="1" ht="33">
      <c r="A118" s="17"/>
      <c r="B118" s="1096" t="s">
        <v>791</v>
      </c>
      <c r="C118" s="121">
        <v>0</v>
      </c>
      <c r="D118" s="121">
        <v>3750</v>
      </c>
      <c r="E118" s="121">
        <v>0</v>
      </c>
      <c r="F118" s="124"/>
      <c r="G118" s="655">
        <f t="shared" si="15"/>
        <v>0</v>
      </c>
      <c r="H118" s="637">
        <f t="shared" si="14"/>
        <v>0</v>
      </c>
    </row>
    <row r="119" spans="1:8" s="18" customFormat="1" ht="16.5">
      <c r="A119" s="17"/>
      <c r="B119" s="410" t="s">
        <v>792</v>
      </c>
      <c r="C119" s="121">
        <v>5144</v>
      </c>
      <c r="D119" s="121">
        <v>3683</v>
      </c>
      <c r="E119" s="121">
        <v>3683</v>
      </c>
      <c r="F119" s="124"/>
      <c r="G119" s="655">
        <f t="shared" si="15"/>
        <v>3683</v>
      </c>
      <c r="H119" s="637">
        <f t="shared" si="14"/>
        <v>1</v>
      </c>
    </row>
    <row r="120" spans="1:8" s="18" customFormat="1" ht="16.5">
      <c r="A120" s="17"/>
      <c r="B120" s="408"/>
      <c r="C120" s="967"/>
      <c r="D120" s="121"/>
      <c r="E120" s="121"/>
      <c r="F120" s="124"/>
      <c r="G120" s="655"/>
      <c r="H120" s="637"/>
    </row>
    <row r="121" spans="1:8" s="18" customFormat="1" ht="15.75">
      <c r="A121" s="17">
        <v>8</v>
      </c>
      <c r="B121" s="95" t="s">
        <v>525</v>
      </c>
      <c r="C121" s="122">
        <f>SUM(C122:C124)</f>
        <v>574</v>
      </c>
      <c r="D121" s="122">
        <f>SUM(D122:D124)</f>
        <v>3271</v>
      </c>
      <c r="E121" s="122">
        <f>SUM(E122:E124)</f>
        <v>2928</v>
      </c>
      <c r="F121" s="129">
        <f>SUM(F122:F124)</f>
        <v>0</v>
      </c>
      <c r="G121" s="530">
        <f>E121-F121</f>
        <v>2928</v>
      </c>
      <c r="H121" s="651">
        <f>E121/D121</f>
        <v>0.8951391011922959</v>
      </c>
    </row>
    <row r="122" spans="1:8" s="18" customFormat="1" ht="33">
      <c r="A122" s="17"/>
      <c r="B122" s="1097" t="s">
        <v>982</v>
      </c>
      <c r="C122" s="121"/>
      <c r="D122" s="121">
        <v>352</v>
      </c>
      <c r="E122" s="121">
        <v>249</v>
      </c>
      <c r="F122" s="124"/>
      <c r="G122" s="655">
        <f>E122-F122</f>
        <v>249</v>
      </c>
      <c r="H122" s="625">
        <f>E122/D122</f>
        <v>0.7073863636363636</v>
      </c>
    </row>
    <row r="123" spans="1:8" s="18" customFormat="1" ht="16.5">
      <c r="A123" s="17"/>
      <c r="B123" s="1097" t="s">
        <v>793</v>
      </c>
      <c r="C123" s="121">
        <v>574</v>
      </c>
      <c r="D123" s="121">
        <v>2529</v>
      </c>
      <c r="E123" s="121">
        <v>2499</v>
      </c>
      <c r="F123" s="124"/>
      <c r="G123" s="655">
        <f>E123-F123</f>
        <v>2499</v>
      </c>
      <c r="H123" s="625">
        <f>E123/D123</f>
        <v>0.9881376037959668</v>
      </c>
    </row>
    <row r="124" spans="1:8" s="18" customFormat="1" ht="16.5">
      <c r="A124" s="17"/>
      <c r="B124" s="1098" t="s">
        <v>524</v>
      </c>
      <c r="C124" s="121">
        <v>0</v>
      </c>
      <c r="D124" s="121">
        <v>390</v>
      </c>
      <c r="E124" s="121">
        <v>180</v>
      </c>
      <c r="F124" s="124"/>
      <c r="G124" s="655">
        <f>E124-F124</f>
        <v>180</v>
      </c>
      <c r="H124" s="625">
        <f>E124/D124</f>
        <v>0.46153846153846156</v>
      </c>
    </row>
    <row r="125" spans="1:8" s="18" customFormat="1" ht="16.5">
      <c r="A125" s="17"/>
      <c r="B125" s="408"/>
      <c r="C125" s="121"/>
      <c r="D125" s="121"/>
      <c r="E125" s="777"/>
      <c r="F125" s="124"/>
      <c r="G125" s="690"/>
      <c r="H125" s="637"/>
    </row>
    <row r="126" spans="1:8" s="18" customFormat="1" ht="15.75">
      <c r="A126" s="19">
        <v>9</v>
      </c>
      <c r="B126" s="80" t="s">
        <v>71</v>
      </c>
      <c r="C126" s="691">
        <f>SUM(C127:C152)</f>
        <v>30003</v>
      </c>
      <c r="D126" s="691">
        <f>SUM(D127:D152)</f>
        <v>46220</v>
      </c>
      <c r="E126" s="691">
        <f>SUM(E127:E152)</f>
        <v>28311</v>
      </c>
      <c r="F126" s="1204">
        <f>SUM(F127:F152)</f>
        <v>16457</v>
      </c>
      <c r="G126" s="1204">
        <f>SUM(G127:G152)</f>
        <v>11854</v>
      </c>
      <c r="H126" s="1102">
        <f>E126/D126</f>
        <v>0.6125270445694505</v>
      </c>
    </row>
    <row r="127" spans="1:8" s="18" customFormat="1" ht="16.5">
      <c r="A127" s="17"/>
      <c r="B127" s="1091" t="s">
        <v>668</v>
      </c>
      <c r="C127" s="121">
        <v>1350</v>
      </c>
      <c r="D127" s="121">
        <v>413</v>
      </c>
      <c r="E127" s="517">
        <v>412</v>
      </c>
      <c r="F127" s="124"/>
      <c r="G127" s="655">
        <f aca="true" t="shared" si="16" ref="G127:G144">E127-F127</f>
        <v>412</v>
      </c>
      <c r="H127" s="625">
        <v>1</v>
      </c>
    </row>
    <row r="128" spans="1:8" s="18" customFormat="1" ht="16.5">
      <c r="A128" s="17"/>
      <c r="B128" s="1091" t="s">
        <v>942</v>
      </c>
      <c r="C128" s="121">
        <v>425</v>
      </c>
      <c r="D128" s="121">
        <v>0</v>
      </c>
      <c r="E128" s="517">
        <v>0</v>
      </c>
      <c r="F128" s="124"/>
      <c r="G128" s="655">
        <f t="shared" si="16"/>
        <v>0</v>
      </c>
      <c r="H128" s="626">
        <v>0</v>
      </c>
    </row>
    <row r="129" spans="1:8" s="18" customFormat="1" ht="16.5">
      <c r="A129" s="17"/>
      <c r="B129" s="1091" t="s">
        <v>797</v>
      </c>
      <c r="C129" s="121">
        <v>300</v>
      </c>
      <c r="D129" s="121">
        <v>247</v>
      </c>
      <c r="E129" s="517">
        <v>246</v>
      </c>
      <c r="F129" s="124"/>
      <c r="G129" s="655">
        <f t="shared" si="16"/>
        <v>246</v>
      </c>
      <c r="H129" s="625">
        <v>1</v>
      </c>
    </row>
    <row r="130" spans="1:8" s="18" customFormat="1" ht="16.5">
      <c r="A130" s="17"/>
      <c r="B130" s="1091" t="s">
        <v>943</v>
      </c>
      <c r="C130" s="121">
        <v>840</v>
      </c>
      <c r="D130" s="121">
        <v>0</v>
      </c>
      <c r="E130" s="517">
        <v>0</v>
      </c>
      <c r="F130" s="124"/>
      <c r="G130" s="655">
        <f t="shared" si="16"/>
        <v>0</v>
      </c>
      <c r="H130" s="626">
        <v>0</v>
      </c>
    </row>
    <row r="131" spans="1:8" s="18" customFormat="1" ht="16.5">
      <c r="A131" s="17"/>
      <c r="B131" s="1091" t="s">
        <v>798</v>
      </c>
      <c r="C131" s="121">
        <v>7800</v>
      </c>
      <c r="D131" s="121">
        <v>10922</v>
      </c>
      <c r="E131" s="517">
        <v>9297</v>
      </c>
      <c r="F131" s="124">
        <v>9297</v>
      </c>
      <c r="G131" s="655">
        <f t="shared" si="16"/>
        <v>0</v>
      </c>
      <c r="H131" s="626">
        <f aca="true" t="shared" si="17" ref="H131:H144">E131/D131</f>
        <v>0.8512177256912653</v>
      </c>
    </row>
    <row r="132" spans="1:8" s="18" customFormat="1" ht="16.5">
      <c r="A132" s="17"/>
      <c r="B132" s="1091" t="s">
        <v>799</v>
      </c>
      <c r="C132" s="121">
        <v>1800</v>
      </c>
      <c r="D132" s="121">
        <v>785</v>
      </c>
      <c r="E132" s="517">
        <v>783</v>
      </c>
      <c r="F132" s="124"/>
      <c r="G132" s="655">
        <f t="shared" si="16"/>
        <v>783</v>
      </c>
      <c r="H132" s="625">
        <v>1</v>
      </c>
    </row>
    <row r="133" spans="1:8" s="18" customFormat="1" ht="16.5">
      <c r="A133" s="17"/>
      <c r="B133" s="1091" t="s">
        <v>800</v>
      </c>
      <c r="C133" s="121">
        <v>2450</v>
      </c>
      <c r="D133" s="121">
        <v>1452</v>
      </c>
      <c r="E133" s="517">
        <v>1451</v>
      </c>
      <c r="F133" s="124"/>
      <c r="G133" s="655">
        <f t="shared" si="16"/>
        <v>1451</v>
      </c>
      <c r="H133" s="625">
        <v>1</v>
      </c>
    </row>
    <row r="134" spans="1:8" s="18" customFormat="1" ht="16.5">
      <c r="A134" s="17"/>
      <c r="B134" s="1091" t="s">
        <v>801</v>
      </c>
      <c r="C134" s="121">
        <v>6500</v>
      </c>
      <c r="D134" s="121">
        <v>6493</v>
      </c>
      <c r="E134" s="517">
        <v>6492</v>
      </c>
      <c r="F134" s="124">
        <v>6492</v>
      </c>
      <c r="G134" s="655">
        <f t="shared" si="16"/>
        <v>0</v>
      </c>
      <c r="H134" s="625">
        <v>1</v>
      </c>
    </row>
    <row r="135" spans="1:8" s="18" customFormat="1" ht="16.5">
      <c r="A135" s="17"/>
      <c r="B135" s="1091" t="s">
        <v>802</v>
      </c>
      <c r="C135" s="121">
        <v>700</v>
      </c>
      <c r="D135" s="121">
        <v>487</v>
      </c>
      <c r="E135" s="517">
        <v>487</v>
      </c>
      <c r="F135" s="124"/>
      <c r="G135" s="655">
        <f t="shared" si="16"/>
        <v>487</v>
      </c>
      <c r="H135" s="625">
        <f t="shared" si="17"/>
        <v>1</v>
      </c>
    </row>
    <row r="136" spans="1:8" s="18" customFormat="1" ht="16.5">
      <c r="A136" s="17"/>
      <c r="B136" s="1091" t="s">
        <v>803</v>
      </c>
      <c r="C136" s="121">
        <v>228</v>
      </c>
      <c r="D136" s="121">
        <v>84</v>
      </c>
      <c r="E136" s="517">
        <v>84</v>
      </c>
      <c r="F136" s="124"/>
      <c r="G136" s="655">
        <f t="shared" si="16"/>
        <v>84</v>
      </c>
      <c r="H136" s="625">
        <f t="shared" si="17"/>
        <v>1</v>
      </c>
    </row>
    <row r="137" spans="1:8" s="18" customFormat="1" ht="16.5">
      <c r="A137" s="17"/>
      <c r="B137" s="1091" t="s">
        <v>804</v>
      </c>
      <c r="C137" s="121">
        <v>570</v>
      </c>
      <c r="D137" s="121">
        <v>171</v>
      </c>
      <c r="E137" s="517">
        <v>171</v>
      </c>
      <c r="F137" s="124"/>
      <c r="G137" s="655">
        <f t="shared" si="16"/>
        <v>171</v>
      </c>
      <c r="H137" s="625">
        <f t="shared" si="17"/>
        <v>1</v>
      </c>
    </row>
    <row r="138" spans="1:8" s="18" customFormat="1" ht="16.5">
      <c r="A138" s="17"/>
      <c r="B138" s="1091" t="s">
        <v>805</v>
      </c>
      <c r="C138" s="121">
        <v>300</v>
      </c>
      <c r="D138" s="121">
        <v>122</v>
      </c>
      <c r="E138" s="517">
        <v>122</v>
      </c>
      <c r="F138" s="124"/>
      <c r="G138" s="655">
        <f t="shared" si="16"/>
        <v>122</v>
      </c>
      <c r="H138" s="625">
        <f t="shared" si="17"/>
        <v>1</v>
      </c>
    </row>
    <row r="139" spans="1:8" s="18" customFormat="1" ht="16.5">
      <c r="A139" s="17"/>
      <c r="B139" s="1091" t="s">
        <v>806</v>
      </c>
      <c r="C139" s="121">
        <v>1280</v>
      </c>
      <c r="D139" s="121">
        <v>1280</v>
      </c>
      <c r="E139" s="517">
        <v>776</v>
      </c>
      <c r="F139" s="124"/>
      <c r="G139" s="655">
        <f t="shared" si="16"/>
        <v>776</v>
      </c>
      <c r="H139" s="626">
        <f t="shared" si="17"/>
        <v>0.60625</v>
      </c>
    </row>
    <row r="140" spans="1:8" s="18" customFormat="1" ht="33">
      <c r="A140" s="17"/>
      <c r="B140" s="1091" t="s">
        <v>807</v>
      </c>
      <c r="C140" s="121">
        <v>1000</v>
      </c>
      <c r="D140" s="121">
        <v>62</v>
      </c>
      <c r="E140" s="517">
        <v>62</v>
      </c>
      <c r="F140" s="124"/>
      <c r="G140" s="655">
        <f t="shared" si="16"/>
        <v>62</v>
      </c>
      <c r="H140" s="625">
        <f t="shared" si="17"/>
        <v>1</v>
      </c>
    </row>
    <row r="141" spans="1:8" s="18" customFormat="1" ht="16.5">
      <c r="A141" s="17"/>
      <c r="B141" s="1091" t="s">
        <v>944</v>
      </c>
      <c r="C141" s="121">
        <v>920</v>
      </c>
      <c r="D141" s="121">
        <v>0</v>
      </c>
      <c r="E141" s="517">
        <v>0</v>
      </c>
      <c r="F141" s="124"/>
      <c r="G141" s="655">
        <f t="shared" si="16"/>
        <v>0</v>
      </c>
      <c r="H141" s="625">
        <v>0</v>
      </c>
    </row>
    <row r="142" spans="1:8" s="18" customFormat="1" ht="16.5">
      <c r="A142" s="17"/>
      <c r="B142" s="1091" t="s">
        <v>808</v>
      </c>
      <c r="C142" s="121">
        <v>540</v>
      </c>
      <c r="D142" s="121">
        <v>536</v>
      </c>
      <c r="E142" s="517">
        <v>536</v>
      </c>
      <c r="F142" s="124"/>
      <c r="G142" s="655">
        <f t="shared" si="16"/>
        <v>536</v>
      </c>
      <c r="H142" s="625">
        <f t="shared" si="17"/>
        <v>1</v>
      </c>
    </row>
    <row r="143" spans="1:8" s="18" customFormat="1" ht="16.5">
      <c r="A143" s="17"/>
      <c r="B143" s="1091" t="s">
        <v>945</v>
      </c>
      <c r="C143" s="121">
        <v>400</v>
      </c>
      <c r="D143" s="121">
        <v>0</v>
      </c>
      <c r="E143" s="517">
        <v>0</v>
      </c>
      <c r="F143" s="124"/>
      <c r="G143" s="655">
        <f t="shared" si="16"/>
        <v>0</v>
      </c>
      <c r="H143" s="625">
        <v>0</v>
      </c>
    </row>
    <row r="144" spans="1:8" s="18" customFormat="1" ht="16.5">
      <c r="A144" s="17"/>
      <c r="B144" s="1091" t="s">
        <v>809</v>
      </c>
      <c r="C144" s="121">
        <v>0</v>
      </c>
      <c r="D144" s="121">
        <v>2000</v>
      </c>
      <c r="E144" s="517">
        <v>1187</v>
      </c>
      <c r="F144" s="124"/>
      <c r="G144" s="655">
        <f t="shared" si="16"/>
        <v>1187</v>
      </c>
      <c r="H144" s="626">
        <f t="shared" si="17"/>
        <v>0.5935</v>
      </c>
    </row>
    <row r="145" spans="1:8" s="18" customFormat="1" ht="17.25" thickBot="1">
      <c r="A145" s="970"/>
      <c r="B145" s="1222" t="s">
        <v>810</v>
      </c>
      <c r="C145" s="964">
        <v>0</v>
      </c>
      <c r="D145" s="964">
        <v>1545</v>
      </c>
      <c r="E145" s="1055">
        <v>1544</v>
      </c>
      <c r="F145" s="965"/>
      <c r="G145" s="1218">
        <f aca="true" t="shared" si="18" ref="G145:G152">E145-F145</f>
        <v>1544</v>
      </c>
      <c r="H145" s="1185">
        <v>1</v>
      </c>
    </row>
    <row r="146" spans="1:8" s="18" customFormat="1" ht="16.5">
      <c r="A146" s="1216"/>
      <c r="B146" s="1186" t="s">
        <v>811</v>
      </c>
      <c r="C146" s="1223">
        <v>0</v>
      </c>
      <c r="D146" s="1223">
        <v>842</v>
      </c>
      <c r="E146" s="1224">
        <v>841</v>
      </c>
      <c r="F146" s="1225"/>
      <c r="G146" s="1226">
        <f t="shared" si="18"/>
        <v>841</v>
      </c>
      <c r="H146" s="1227">
        <f aca="true" t="shared" si="19" ref="H146:H152">E146/D146</f>
        <v>0.998812351543943</v>
      </c>
    </row>
    <row r="147" spans="1:8" s="18" customFormat="1" ht="16.5">
      <c r="A147" s="17"/>
      <c r="B147" s="1091" t="s">
        <v>812</v>
      </c>
      <c r="C147" s="121">
        <v>0</v>
      </c>
      <c r="D147" s="121">
        <v>10000</v>
      </c>
      <c r="E147" s="517">
        <v>0</v>
      </c>
      <c r="F147" s="124"/>
      <c r="G147" s="655">
        <f t="shared" si="18"/>
        <v>0</v>
      </c>
      <c r="H147" s="637">
        <f t="shared" si="19"/>
        <v>0</v>
      </c>
    </row>
    <row r="148" spans="1:8" s="18" customFormat="1" ht="16.5">
      <c r="A148" s="17"/>
      <c r="B148" s="1091" t="s">
        <v>813</v>
      </c>
      <c r="C148" s="121">
        <v>0</v>
      </c>
      <c r="D148" s="121">
        <v>3500</v>
      </c>
      <c r="E148" s="517">
        <v>0</v>
      </c>
      <c r="F148" s="124"/>
      <c r="G148" s="655">
        <f t="shared" si="18"/>
        <v>0</v>
      </c>
      <c r="H148" s="637">
        <f t="shared" si="19"/>
        <v>0</v>
      </c>
    </row>
    <row r="149" spans="1:8" s="18" customFormat="1" ht="16.5">
      <c r="A149" s="17"/>
      <c r="B149" s="1091" t="s">
        <v>814</v>
      </c>
      <c r="C149" s="121">
        <v>0</v>
      </c>
      <c r="D149" s="121">
        <v>900</v>
      </c>
      <c r="E149" s="517">
        <v>0</v>
      </c>
      <c r="F149" s="124"/>
      <c r="G149" s="655">
        <f t="shared" si="18"/>
        <v>0</v>
      </c>
      <c r="H149" s="637">
        <f t="shared" si="19"/>
        <v>0</v>
      </c>
    </row>
    <row r="150" spans="1:8" s="18" customFormat="1" ht="16.5">
      <c r="A150" s="17"/>
      <c r="B150" s="1091" t="s">
        <v>815</v>
      </c>
      <c r="C150" s="121">
        <v>0</v>
      </c>
      <c r="D150" s="121">
        <v>550</v>
      </c>
      <c r="E150" s="517">
        <v>0</v>
      </c>
      <c r="F150" s="124"/>
      <c r="G150" s="655">
        <f t="shared" si="18"/>
        <v>0</v>
      </c>
      <c r="H150" s="637">
        <f t="shared" si="19"/>
        <v>0</v>
      </c>
    </row>
    <row r="151" spans="1:8" s="18" customFormat="1" ht="16.5">
      <c r="A151" s="17"/>
      <c r="B151" s="1091" t="s">
        <v>816</v>
      </c>
      <c r="C151" s="121">
        <v>0</v>
      </c>
      <c r="D151" s="121">
        <v>669</v>
      </c>
      <c r="E151" s="517">
        <v>668</v>
      </c>
      <c r="F151" s="124">
        <v>668</v>
      </c>
      <c r="G151" s="655">
        <f t="shared" si="18"/>
        <v>0</v>
      </c>
      <c r="H151" s="637">
        <f t="shared" si="19"/>
        <v>0.9985052316890882</v>
      </c>
    </row>
    <row r="152" spans="1:8" s="18" customFormat="1" ht="16.5">
      <c r="A152" s="17"/>
      <c r="B152" s="1091" t="s">
        <v>524</v>
      </c>
      <c r="C152" s="121">
        <v>2600</v>
      </c>
      <c r="D152" s="121">
        <v>3160</v>
      </c>
      <c r="E152" s="517">
        <v>3152</v>
      </c>
      <c r="F152" s="124"/>
      <c r="G152" s="655">
        <f t="shared" si="18"/>
        <v>3152</v>
      </c>
      <c r="H152" s="637">
        <f t="shared" si="19"/>
        <v>0.9974683544303797</v>
      </c>
    </row>
    <row r="153" spans="1:8" s="18" customFormat="1" ht="16.5">
      <c r="A153" s="17"/>
      <c r="B153" s="408"/>
      <c r="C153" s="121"/>
      <c r="D153" s="121"/>
      <c r="E153" s="521"/>
      <c r="F153" s="124"/>
      <c r="G153" s="530"/>
      <c r="H153" s="637"/>
    </row>
    <row r="154" spans="1:8" ht="16.5">
      <c r="A154" s="17"/>
      <c r="B154" s="776" t="s">
        <v>22</v>
      </c>
      <c r="C154" s="777">
        <f>C61+C126+C92+C105+C70+C97+C121+C74+C112</f>
        <v>152423</v>
      </c>
      <c r="D154" s="777">
        <f>D61+D126+D92+D105+D70+D97+D121+D74+D112</f>
        <v>178776</v>
      </c>
      <c r="E154" s="777">
        <f>E61+E126+E92+E105+E70+E97+E121+E74+E112</f>
        <v>130693</v>
      </c>
      <c r="F154" s="690">
        <f>F61+F126+F92+F105+F70+F97+F121+F74+F112</f>
        <v>22498</v>
      </c>
      <c r="G154" s="690">
        <f>G61+G126+G92+G105+G70+G97+G121+G74+G112</f>
        <v>108195</v>
      </c>
      <c r="H154" s="651">
        <f>E154/D154</f>
        <v>0.7310433167763011</v>
      </c>
    </row>
    <row r="155" spans="1:8" ht="16.5">
      <c r="A155" s="17"/>
      <c r="B155" s="70"/>
      <c r="C155" s="968"/>
      <c r="D155" s="968"/>
      <c r="E155" s="777"/>
      <c r="F155" s="969"/>
      <c r="G155" s="530">
        <f>E155-F155</f>
        <v>0</v>
      </c>
      <c r="H155" s="626"/>
    </row>
    <row r="156" spans="1:8" ht="17.25" thickBot="1">
      <c r="A156" s="970"/>
      <c r="B156" s="971" t="s">
        <v>48</v>
      </c>
      <c r="C156" s="972">
        <f>SUM(C58+C154)</f>
        <v>3199662</v>
      </c>
      <c r="D156" s="972">
        <f>SUM(D58+D154)</f>
        <v>3200040</v>
      </c>
      <c r="E156" s="972">
        <f>SUM(E58+E154)</f>
        <v>242627</v>
      </c>
      <c r="F156" s="973">
        <f>SUM(F58+F154)</f>
        <v>55272</v>
      </c>
      <c r="G156" s="973">
        <f>E156-F156</f>
        <v>187355</v>
      </c>
      <c r="H156" s="398">
        <f>E156/D156</f>
        <v>0.07581998975012812</v>
      </c>
    </row>
    <row r="158" ht="16.5">
      <c r="B158" s="3"/>
    </row>
    <row r="162" ht="16.5">
      <c r="E162" s="3"/>
    </row>
    <row r="164" ht="16.5">
      <c r="B164" s="61" t="s">
        <v>559</v>
      </c>
    </row>
  </sheetData>
  <sheetProtection/>
  <mergeCells count="2">
    <mergeCell ref="A60:B60"/>
    <mergeCell ref="A2:C2"/>
  </mergeCells>
  <printOptions/>
  <pageMargins left="0.17" right="0.1968503937007874" top="0.79" bottom="0.2755905511811024" header="0.2362204724409449" footer="0.1968503937007874"/>
  <pageSetup horizontalDpi="600" verticalDpi="600" orientation="portrait" paperSize="9" scale="75" r:id="rId1"/>
  <headerFooter>
    <oddHeader>&amp;C&amp;"Book Antiqua,Félkövér"&amp;11Keszthely Város Önkormányzata
beruházási kiadásai feladatonként&amp;R&amp;"Book Antiqua,Félkövér"11. melléklet
ezer Ft</oddHeader>
    <oddFooter>&amp;C&amp;P</oddFooter>
  </headerFooter>
  <rowBreaks count="3" manualBreakCount="3">
    <brk id="43" max="255" man="1"/>
    <brk id="91" max="7" man="1"/>
    <brk id="14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64">
      <selection activeCell="J52" sqref="J52"/>
    </sheetView>
  </sheetViews>
  <sheetFormatPr defaultColWidth="9.140625" defaultRowHeight="12.75"/>
  <cols>
    <col min="1" max="1" width="3.8515625" style="60" customWidth="1"/>
    <col min="2" max="2" width="49.8515625" style="3" customWidth="1"/>
    <col min="3" max="5" width="12.28125" style="3" bestFit="1" customWidth="1"/>
    <col min="6" max="6" width="11.140625" style="3" bestFit="1" customWidth="1"/>
    <col min="7" max="7" width="12.57421875" style="3" customWidth="1"/>
    <col min="8" max="8" width="8.00390625" style="3" customWidth="1"/>
    <col min="9" max="9" width="9.140625" style="3" customWidth="1"/>
    <col min="10" max="10" width="44.421875" style="3" bestFit="1" customWidth="1"/>
    <col min="11" max="16384" width="9.140625" style="3" customWidth="1"/>
  </cols>
  <sheetData>
    <row r="1" spans="1:14" ht="45.75" thickBot="1">
      <c r="A1" s="510" t="s">
        <v>13</v>
      </c>
      <c r="B1" s="511" t="s">
        <v>51</v>
      </c>
      <c r="C1" s="109" t="s">
        <v>178</v>
      </c>
      <c r="D1" s="109" t="s">
        <v>241</v>
      </c>
      <c r="E1" s="109" t="s">
        <v>179</v>
      </c>
      <c r="F1" s="109" t="s">
        <v>84</v>
      </c>
      <c r="G1" s="109" t="s">
        <v>85</v>
      </c>
      <c r="H1" s="110" t="s">
        <v>180</v>
      </c>
      <c r="N1" s="18"/>
    </row>
    <row r="2" spans="1:14" ht="16.5" customHeight="1">
      <c r="A2" s="1396" t="s">
        <v>52</v>
      </c>
      <c r="B2" s="1397"/>
      <c r="C2" s="1397"/>
      <c r="D2" s="914"/>
      <c r="E2" s="914"/>
      <c r="F2" s="915"/>
      <c r="G2" s="916"/>
      <c r="H2" s="838"/>
      <c r="N2" s="18"/>
    </row>
    <row r="3" spans="1:14" ht="16.5" customHeight="1">
      <c r="A3" s="908"/>
      <c r="B3" s="95"/>
      <c r="C3" s="95"/>
      <c r="D3" s="95"/>
      <c r="E3" s="95"/>
      <c r="F3" s="99"/>
      <c r="G3" s="99"/>
      <c r="H3" s="107"/>
      <c r="N3" s="18"/>
    </row>
    <row r="4" spans="1:14" ht="16.5" customHeight="1">
      <c r="A4" s="865">
        <v>1</v>
      </c>
      <c r="B4" s="20" t="s">
        <v>526</v>
      </c>
      <c r="C4" s="526">
        <f>SUM(C5:C6)</f>
        <v>31750</v>
      </c>
      <c r="D4" s="526">
        <f>SUM(D5:D6)</f>
        <v>26750</v>
      </c>
      <c r="E4" s="526">
        <f>SUM(E5:E6)</f>
        <v>2766</v>
      </c>
      <c r="F4" s="526">
        <f>SUM(F5:F6)</f>
        <v>0</v>
      </c>
      <c r="G4" s="526">
        <f>SUM(G5:G6)</f>
        <v>2766</v>
      </c>
      <c r="H4" s="831">
        <f>E4/D4</f>
        <v>0.1034018691588785</v>
      </c>
      <c r="N4" s="18"/>
    </row>
    <row r="5" spans="1:14" ht="16.5" customHeight="1">
      <c r="A5" s="535"/>
      <c r="B5" s="745" t="s">
        <v>817</v>
      </c>
      <c r="C5" s="746">
        <v>30000</v>
      </c>
      <c r="D5" s="746">
        <v>25000</v>
      </c>
      <c r="E5" s="836">
        <v>1016</v>
      </c>
      <c r="F5" s="837"/>
      <c r="G5" s="837">
        <f>E5-F5</f>
        <v>1016</v>
      </c>
      <c r="H5" s="652">
        <f>E5/D5</f>
        <v>0.04064</v>
      </c>
      <c r="N5" s="18"/>
    </row>
    <row r="6" spans="1:14" ht="16.5" customHeight="1">
      <c r="A6" s="17"/>
      <c r="B6" s="139" t="s">
        <v>818</v>
      </c>
      <c r="C6" s="746">
        <v>1750</v>
      </c>
      <c r="D6" s="746">
        <v>1750</v>
      </c>
      <c r="E6" s="836">
        <v>1750</v>
      </c>
      <c r="F6" s="837"/>
      <c r="G6" s="837">
        <f>E6-F6</f>
        <v>1750</v>
      </c>
      <c r="H6" s="652">
        <f>E6/D6</f>
        <v>1</v>
      </c>
      <c r="N6" s="18"/>
    </row>
    <row r="7" spans="1:14" ht="16.5" customHeight="1">
      <c r="A7" s="908"/>
      <c r="B7" s="95"/>
      <c r="C7" s="960"/>
      <c r="D7" s="960"/>
      <c r="E7" s="960"/>
      <c r="F7" s="737"/>
      <c r="G7" s="737"/>
      <c r="H7" s="952"/>
      <c r="N7" s="18"/>
    </row>
    <row r="8" spans="1:14" ht="16.5" customHeight="1">
      <c r="A8" s="51">
        <v>2</v>
      </c>
      <c r="B8" s="917" t="s">
        <v>583</v>
      </c>
      <c r="C8" s="922">
        <f>SUM(C9:C29)</f>
        <v>90653</v>
      </c>
      <c r="D8" s="922">
        <f>SUM(D9:D29)</f>
        <v>65408</v>
      </c>
      <c r="E8" s="922">
        <f>SUM(E9:E29)</f>
        <v>13472</v>
      </c>
      <c r="F8" s="922">
        <f>SUM(F9:F29)</f>
        <v>0</v>
      </c>
      <c r="G8" s="922">
        <f>SUM(G9:G29)</f>
        <v>13472</v>
      </c>
      <c r="H8" s="833">
        <f aca="true" t="shared" si="0" ref="H8:H20">E8/D8</f>
        <v>0.20596868884540118</v>
      </c>
      <c r="N8" s="18"/>
    </row>
    <row r="9" spans="1:14" ht="16.5" customHeight="1">
      <c r="A9" s="66"/>
      <c r="B9" s="64" t="s">
        <v>53</v>
      </c>
      <c r="C9" s="512">
        <v>3810</v>
      </c>
      <c r="D9" s="512">
        <v>3902</v>
      </c>
      <c r="E9" s="512">
        <v>3902</v>
      </c>
      <c r="F9" s="589"/>
      <c r="G9" s="589">
        <f aca="true" t="shared" si="1" ref="G9:G20">E9-F9</f>
        <v>3902</v>
      </c>
      <c r="H9" s="832">
        <f t="shared" si="0"/>
        <v>1</v>
      </c>
      <c r="N9" s="18"/>
    </row>
    <row r="10" spans="1:14" ht="16.5" customHeight="1">
      <c r="A10" s="66"/>
      <c r="B10" s="64" t="s">
        <v>424</v>
      </c>
      <c r="C10" s="512">
        <v>1000</v>
      </c>
      <c r="D10" s="512">
        <v>1000</v>
      </c>
      <c r="E10" s="512">
        <v>1000</v>
      </c>
      <c r="F10" s="589"/>
      <c r="G10" s="589">
        <f t="shared" si="1"/>
        <v>1000</v>
      </c>
      <c r="H10" s="820">
        <f t="shared" si="0"/>
        <v>1</v>
      </c>
      <c r="N10" s="18"/>
    </row>
    <row r="11" spans="1:14" ht="16.5" customHeight="1">
      <c r="A11" s="66"/>
      <c r="B11" s="745" t="s">
        <v>819</v>
      </c>
      <c r="C11" s="512">
        <v>2598</v>
      </c>
      <c r="D11" s="512">
        <v>0</v>
      </c>
      <c r="E11" s="512">
        <v>0</v>
      </c>
      <c r="F11" s="589"/>
      <c r="G11" s="589">
        <f t="shared" si="1"/>
        <v>0</v>
      </c>
      <c r="H11" s="820">
        <v>0</v>
      </c>
      <c r="N11" s="18"/>
    </row>
    <row r="12" spans="1:14" ht="16.5" customHeight="1">
      <c r="A12" s="66"/>
      <c r="B12" s="745" t="s">
        <v>820</v>
      </c>
      <c r="C12" s="106">
        <v>350</v>
      </c>
      <c r="D12" s="512">
        <v>350</v>
      </c>
      <c r="E12" s="512">
        <v>350</v>
      </c>
      <c r="F12" s="589"/>
      <c r="G12" s="589">
        <f t="shared" si="1"/>
        <v>350</v>
      </c>
      <c r="H12" s="832">
        <f t="shared" si="0"/>
        <v>1</v>
      </c>
      <c r="N12" s="18"/>
    </row>
    <row r="13" spans="1:14" ht="16.5" customHeight="1">
      <c r="A13" s="66"/>
      <c r="B13" s="64" t="s">
        <v>821</v>
      </c>
      <c r="C13" s="106">
        <v>2400</v>
      </c>
      <c r="D13" s="512">
        <v>2400</v>
      </c>
      <c r="E13" s="512">
        <v>0</v>
      </c>
      <c r="F13" s="589"/>
      <c r="G13" s="589">
        <f t="shared" si="1"/>
        <v>0</v>
      </c>
      <c r="H13" s="832">
        <f t="shared" si="0"/>
        <v>0</v>
      </c>
      <c r="N13" s="18"/>
    </row>
    <row r="14" spans="1:14" ht="16.5" customHeight="1">
      <c r="A14" s="66"/>
      <c r="B14" s="64" t="s">
        <v>822</v>
      </c>
      <c r="C14" s="106">
        <v>16300</v>
      </c>
      <c r="D14" s="512">
        <v>16300</v>
      </c>
      <c r="E14" s="512">
        <v>0</v>
      </c>
      <c r="F14" s="589"/>
      <c r="G14" s="589">
        <f t="shared" si="1"/>
        <v>0</v>
      </c>
      <c r="H14" s="832">
        <f t="shared" si="0"/>
        <v>0</v>
      </c>
      <c r="N14" s="18"/>
    </row>
    <row r="15" spans="1:14" ht="16.5" customHeight="1">
      <c r="A15" s="66"/>
      <c r="B15" s="745" t="s">
        <v>670</v>
      </c>
      <c r="C15" s="106">
        <v>3900</v>
      </c>
      <c r="D15" s="512">
        <v>3900</v>
      </c>
      <c r="E15" s="512">
        <v>0</v>
      </c>
      <c r="F15" s="589"/>
      <c r="G15" s="589">
        <f t="shared" si="1"/>
        <v>0</v>
      </c>
      <c r="H15" s="832">
        <f t="shared" si="0"/>
        <v>0</v>
      </c>
      <c r="N15" s="18"/>
    </row>
    <row r="16" spans="1:14" ht="16.5" customHeight="1">
      <c r="A16" s="66"/>
      <c r="B16" s="745" t="s">
        <v>823</v>
      </c>
      <c r="C16" s="106">
        <v>4600</v>
      </c>
      <c r="D16" s="512">
        <v>4600</v>
      </c>
      <c r="E16" s="512">
        <v>4600</v>
      </c>
      <c r="F16" s="589"/>
      <c r="G16" s="589">
        <f t="shared" si="1"/>
        <v>4600</v>
      </c>
      <c r="H16" s="832">
        <f t="shared" si="0"/>
        <v>1</v>
      </c>
      <c r="N16" s="18"/>
    </row>
    <row r="17" spans="1:14" ht="16.5" customHeight="1">
      <c r="A17" s="66"/>
      <c r="B17" s="745" t="s">
        <v>824</v>
      </c>
      <c r="C17" s="106">
        <v>3400</v>
      </c>
      <c r="D17" s="512">
        <v>3400</v>
      </c>
      <c r="E17" s="512">
        <v>3400</v>
      </c>
      <c r="F17" s="589"/>
      <c r="G17" s="589">
        <f t="shared" si="1"/>
        <v>3400</v>
      </c>
      <c r="H17" s="832">
        <f t="shared" si="0"/>
        <v>1</v>
      </c>
      <c r="N17" s="18"/>
    </row>
    <row r="18" spans="1:14" ht="33">
      <c r="A18" s="66"/>
      <c r="B18" s="745" t="s">
        <v>825</v>
      </c>
      <c r="C18" s="520">
        <v>220</v>
      </c>
      <c r="D18" s="512">
        <v>220</v>
      </c>
      <c r="E18" s="512">
        <v>220</v>
      </c>
      <c r="F18" s="589"/>
      <c r="G18" s="589">
        <f t="shared" si="1"/>
        <v>220</v>
      </c>
      <c r="H18" s="832">
        <f t="shared" si="0"/>
        <v>1</v>
      </c>
      <c r="N18" s="18"/>
    </row>
    <row r="19" spans="1:14" ht="33">
      <c r="A19" s="66"/>
      <c r="B19" s="745" t="s">
        <v>950</v>
      </c>
      <c r="C19" s="520">
        <v>2661</v>
      </c>
      <c r="D19" s="512"/>
      <c r="E19" s="512">
        <v>0</v>
      </c>
      <c r="F19" s="589"/>
      <c r="G19" s="589">
        <f t="shared" si="1"/>
        <v>0</v>
      </c>
      <c r="H19" s="832">
        <v>0</v>
      </c>
      <c r="N19" s="18"/>
    </row>
    <row r="20" spans="1:14" ht="16.5" customHeight="1">
      <c r="A20" s="66"/>
      <c r="B20" s="139" t="s">
        <v>826</v>
      </c>
      <c r="C20" s="520">
        <v>0</v>
      </c>
      <c r="D20" s="512">
        <v>29336</v>
      </c>
      <c r="E20" s="512">
        <v>0</v>
      </c>
      <c r="F20" s="589"/>
      <c r="G20" s="589">
        <f t="shared" si="1"/>
        <v>0</v>
      </c>
      <c r="H20" s="832">
        <f t="shared" si="0"/>
        <v>0</v>
      </c>
      <c r="N20" s="18"/>
    </row>
    <row r="21" spans="1:14" ht="16.5" customHeight="1">
      <c r="A21" s="66"/>
      <c r="B21" s="64" t="s">
        <v>669</v>
      </c>
      <c r="C21" s="520">
        <v>20000</v>
      </c>
      <c r="D21" s="512">
        <v>0</v>
      </c>
      <c r="E21" s="512">
        <v>0</v>
      </c>
      <c r="F21" s="589"/>
      <c r="G21" s="589"/>
      <c r="H21" s="832">
        <v>0</v>
      </c>
      <c r="N21" s="18"/>
    </row>
    <row r="22" spans="1:14" ht="16.5" customHeight="1">
      <c r="A22" s="66"/>
      <c r="B22" s="64" t="s">
        <v>946</v>
      </c>
      <c r="C22" s="520">
        <v>1800</v>
      </c>
      <c r="D22" s="512">
        <v>0</v>
      </c>
      <c r="E22" s="512">
        <v>0</v>
      </c>
      <c r="F22" s="589"/>
      <c r="G22" s="589"/>
      <c r="H22" s="832">
        <v>0</v>
      </c>
      <c r="J22" s="15"/>
      <c r="N22" s="18"/>
    </row>
    <row r="23" spans="1:14" ht="16.5" customHeight="1">
      <c r="A23" s="66"/>
      <c r="B23" s="64" t="s">
        <v>947</v>
      </c>
      <c r="C23" s="520">
        <v>2992</v>
      </c>
      <c r="D23" s="512">
        <v>0</v>
      </c>
      <c r="E23" s="512">
        <v>0</v>
      </c>
      <c r="F23" s="589"/>
      <c r="G23" s="589"/>
      <c r="H23" s="832">
        <v>0</v>
      </c>
      <c r="J23" s="15"/>
      <c r="N23" s="18"/>
    </row>
    <row r="24" spans="1:14" ht="16.5" customHeight="1">
      <c r="A24" s="66"/>
      <c r="B24" s="745" t="s">
        <v>672</v>
      </c>
      <c r="C24" s="520">
        <v>5800</v>
      </c>
      <c r="D24" s="512">
        <v>0</v>
      </c>
      <c r="E24" s="512">
        <v>0</v>
      </c>
      <c r="F24" s="589"/>
      <c r="G24" s="589"/>
      <c r="H24" s="832">
        <v>0</v>
      </c>
      <c r="J24" s="145"/>
      <c r="N24" s="18"/>
    </row>
    <row r="25" spans="1:14" ht="16.5" customHeight="1">
      <c r="A25" s="66"/>
      <c r="B25" s="745" t="s">
        <v>673</v>
      </c>
      <c r="C25" s="520">
        <v>5100</v>
      </c>
      <c r="D25" s="512">
        <v>0</v>
      </c>
      <c r="E25" s="512">
        <v>0</v>
      </c>
      <c r="F25" s="589"/>
      <c r="G25" s="589"/>
      <c r="H25" s="832">
        <v>0</v>
      </c>
      <c r="J25" s="145"/>
      <c r="N25" s="18"/>
    </row>
    <row r="26" spans="1:14" ht="16.5" customHeight="1">
      <c r="A26" s="66"/>
      <c r="B26" s="745" t="s">
        <v>674</v>
      </c>
      <c r="C26" s="520">
        <v>6700</v>
      </c>
      <c r="D26" s="512">
        <v>0</v>
      </c>
      <c r="E26" s="512">
        <v>0</v>
      </c>
      <c r="F26" s="589"/>
      <c r="G26" s="589"/>
      <c r="H26" s="832">
        <v>0</v>
      </c>
      <c r="J26" s="145"/>
      <c r="N26" s="18"/>
    </row>
    <row r="27" spans="1:14" ht="16.5" customHeight="1">
      <c r="A27" s="66"/>
      <c r="B27" s="745" t="s">
        <v>671</v>
      </c>
      <c r="C27" s="957">
        <v>3900</v>
      </c>
      <c r="D27" s="957">
        <v>0</v>
      </c>
      <c r="E27" s="957">
        <v>0</v>
      </c>
      <c r="F27" s="590"/>
      <c r="G27" s="590">
        <f>E27-F27</f>
        <v>0</v>
      </c>
      <c r="H27" s="832">
        <v>0</v>
      </c>
      <c r="J27" s="145"/>
      <c r="N27" s="18"/>
    </row>
    <row r="28" spans="1:14" ht="15.75" customHeight="1">
      <c r="A28" s="66"/>
      <c r="B28" s="745" t="s">
        <v>948</v>
      </c>
      <c r="C28" s="688">
        <v>240</v>
      </c>
      <c r="D28" s="688"/>
      <c r="E28" s="688">
        <v>0</v>
      </c>
      <c r="F28" s="748"/>
      <c r="G28" s="748">
        <f>E28-F28</f>
        <v>0</v>
      </c>
      <c r="H28" s="832">
        <v>0</v>
      </c>
      <c r="J28" s="15"/>
      <c r="N28" s="18"/>
    </row>
    <row r="29" spans="1:14" ht="15.75" customHeight="1">
      <c r="A29" s="865"/>
      <c r="B29" s="745" t="s">
        <v>949</v>
      </c>
      <c r="C29" s="688">
        <v>2882</v>
      </c>
      <c r="D29" s="688"/>
      <c r="E29" s="688">
        <v>0</v>
      </c>
      <c r="F29" s="748"/>
      <c r="G29" s="748"/>
      <c r="H29" s="1023">
        <v>0</v>
      </c>
      <c r="J29" s="15"/>
      <c r="N29" s="18"/>
    </row>
    <row r="30" spans="1:14" ht="16.5" customHeight="1">
      <c r="A30" s="908"/>
      <c r="B30" s="95"/>
      <c r="C30" s="960"/>
      <c r="D30" s="960"/>
      <c r="E30" s="960"/>
      <c r="F30" s="737"/>
      <c r="G30" s="737"/>
      <c r="H30" s="952"/>
      <c r="J30" s="15"/>
      <c r="N30" s="18"/>
    </row>
    <row r="31" spans="1:14" ht="16.5">
      <c r="A31" s="51">
        <v>3</v>
      </c>
      <c r="B31" s="918" t="s">
        <v>78</v>
      </c>
      <c r="C31" s="541">
        <f>SUM(C32:C40)</f>
        <v>78600</v>
      </c>
      <c r="D31" s="541">
        <f>SUM(D32:D40)</f>
        <v>99773</v>
      </c>
      <c r="E31" s="541">
        <f>SUM(E32:E40)</f>
        <v>51587</v>
      </c>
      <c r="F31" s="695">
        <f>SUM(F32:F40)</f>
        <v>51587</v>
      </c>
      <c r="G31" s="695">
        <f>SUM(G32:G40)</f>
        <v>0</v>
      </c>
      <c r="H31" s="821">
        <f>E31/D31</f>
        <v>0.517043689174426</v>
      </c>
      <c r="N31" s="18"/>
    </row>
    <row r="32" spans="1:14" ht="33">
      <c r="A32" s="51"/>
      <c r="B32" s="64" t="s">
        <v>675</v>
      </c>
      <c r="C32" s="533">
        <v>4000</v>
      </c>
      <c r="D32" s="533">
        <v>2809</v>
      </c>
      <c r="E32" s="533">
        <v>0</v>
      </c>
      <c r="F32" s="589"/>
      <c r="G32" s="747">
        <f aca="true" t="shared" si="2" ref="G32:G40">E32-F32</f>
        <v>0</v>
      </c>
      <c r="H32" s="820">
        <f>E32/D32</f>
        <v>0</v>
      </c>
      <c r="N32" s="18"/>
    </row>
    <row r="33" spans="1:14" ht="33">
      <c r="A33" s="51"/>
      <c r="B33" s="64" t="s">
        <v>827</v>
      </c>
      <c r="C33" s="533">
        <v>1600</v>
      </c>
      <c r="D33" s="533">
        <v>1600</v>
      </c>
      <c r="E33" s="533">
        <v>1587</v>
      </c>
      <c r="F33" s="589">
        <v>1587</v>
      </c>
      <c r="G33" s="747">
        <f t="shared" si="2"/>
        <v>0</v>
      </c>
      <c r="H33" s="833">
        <f>E33/D33</f>
        <v>0.991875</v>
      </c>
      <c r="N33" s="18"/>
    </row>
    <row r="34" spans="1:14" ht="33">
      <c r="A34" s="51"/>
      <c r="B34" s="64" t="s">
        <v>828</v>
      </c>
      <c r="C34" s="533">
        <v>1500</v>
      </c>
      <c r="D34" s="533">
        <v>1500</v>
      </c>
      <c r="E34" s="533">
        <v>1500</v>
      </c>
      <c r="F34" s="589">
        <v>1500</v>
      </c>
      <c r="G34" s="589">
        <f t="shared" si="2"/>
        <v>0</v>
      </c>
      <c r="H34" s="820">
        <f aca="true" t="shared" si="3" ref="H34:H40">E34/D34</f>
        <v>1</v>
      </c>
      <c r="N34" s="18"/>
    </row>
    <row r="35" spans="1:14" ht="33">
      <c r="A35" s="51"/>
      <c r="B35" s="64" t="s">
        <v>829</v>
      </c>
      <c r="C35" s="533">
        <v>24000</v>
      </c>
      <c r="D35" s="533">
        <v>390</v>
      </c>
      <c r="E35" s="533">
        <v>390</v>
      </c>
      <c r="F35" s="589">
        <v>390</v>
      </c>
      <c r="G35" s="589">
        <f t="shared" si="2"/>
        <v>0</v>
      </c>
      <c r="H35" s="820">
        <f t="shared" si="3"/>
        <v>1</v>
      </c>
      <c r="N35" s="18"/>
    </row>
    <row r="36" spans="1:14" ht="33">
      <c r="A36" s="51"/>
      <c r="B36" s="64" t="s">
        <v>830</v>
      </c>
      <c r="C36" s="533">
        <v>9500</v>
      </c>
      <c r="D36" s="533">
        <v>9500</v>
      </c>
      <c r="E36" s="533">
        <v>9500</v>
      </c>
      <c r="F36" s="589">
        <v>9500</v>
      </c>
      <c r="G36" s="589">
        <f t="shared" si="2"/>
        <v>0</v>
      </c>
      <c r="H36" s="820">
        <f t="shared" si="3"/>
        <v>1</v>
      </c>
      <c r="N36" s="18"/>
    </row>
    <row r="37" spans="1:14" ht="33">
      <c r="A37" s="51"/>
      <c r="B37" s="64" t="s">
        <v>831</v>
      </c>
      <c r="C37" s="533">
        <v>15000</v>
      </c>
      <c r="D37" s="533">
        <v>15000</v>
      </c>
      <c r="E37" s="533">
        <v>15000</v>
      </c>
      <c r="F37" s="589">
        <v>15000</v>
      </c>
      <c r="G37" s="589">
        <f t="shared" si="2"/>
        <v>0</v>
      </c>
      <c r="H37" s="820">
        <f t="shared" si="3"/>
        <v>1</v>
      </c>
      <c r="N37" s="18"/>
    </row>
    <row r="38" spans="1:14" ht="16.5">
      <c r="A38" s="51"/>
      <c r="B38" s="64" t="s">
        <v>832</v>
      </c>
      <c r="C38" s="533">
        <v>13000</v>
      </c>
      <c r="D38" s="920">
        <v>13000</v>
      </c>
      <c r="E38" s="920">
        <v>13000</v>
      </c>
      <c r="F38" s="590">
        <v>13000</v>
      </c>
      <c r="G38" s="589">
        <f t="shared" si="2"/>
        <v>0</v>
      </c>
      <c r="H38" s="820">
        <f t="shared" si="3"/>
        <v>1</v>
      </c>
      <c r="N38" s="18"/>
    </row>
    <row r="39" spans="1:14" ht="16.5">
      <c r="A39" s="51"/>
      <c r="B39" s="64" t="s">
        <v>833</v>
      </c>
      <c r="C39" s="533">
        <v>10000</v>
      </c>
      <c r="D39" s="920">
        <v>10000</v>
      </c>
      <c r="E39" s="920">
        <v>10000</v>
      </c>
      <c r="F39" s="590">
        <v>10000</v>
      </c>
      <c r="G39" s="589">
        <f t="shared" si="2"/>
        <v>0</v>
      </c>
      <c r="H39" s="820">
        <f t="shared" si="3"/>
        <v>1</v>
      </c>
      <c r="N39" s="18"/>
    </row>
    <row r="40" spans="1:14" ht="33">
      <c r="A40" s="51"/>
      <c r="B40" s="64" t="s">
        <v>834</v>
      </c>
      <c r="C40" s="533">
        <v>0</v>
      </c>
      <c r="D40" s="534">
        <v>45974</v>
      </c>
      <c r="E40" s="534">
        <v>610</v>
      </c>
      <c r="F40" s="748">
        <v>610</v>
      </c>
      <c r="G40" s="919">
        <f t="shared" si="2"/>
        <v>0</v>
      </c>
      <c r="H40" s="833">
        <f t="shared" si="3"/>
        <v>0.01326836907817462</v>
      </c>
      <c r="N40" s="18"/>
    </row>
    <row r="41" spans="1:14" ht="16.5">
      <c r="A41" s="1104"/>
      <c r="B41" s="742"/>
      <c r="C41" s="1105"/>
      <c r="D41" s="834"/>
      <c r="E41" s="834"/>
      <c r="F41" s="835"/>
      <c r="G41" s="1106"/>
      <c r="H41" s="833"/>
      <c r="N41" s="18"/>
    </row>
    <row r="42" spans="1:14" ht="16.5">
      <c r="A42" s="865">
        <v>4</v>
      </c>
      <c r="B42" s="743" t="s">
        <v>622</v>
      </c>
      <c r="C42" s="541">
        <f>SUM(C43:C44)</f>
        <v>58484</v>
      </c>
      <c r="D42" s="541">
        <f>SUM(D43:D44)</f>
        <v>64484</v>
      </c>
      <c r="E42" s="541">
        <f>SUM(E43:E44)</f>
        <v>58483</v>
      </c>
      <c r="F42" s="591">
        <f>SUM(F43:F44)</f>
        <v>0</v>
      </c>
      <c r="G42" s="591">
        <f>E42-F42</f>
        <v>58483</v>
      </c>
      <c r="H42" s="868">
        <f>E42/D42</f>
        <v>0.9069381552012903</v>
      </c>
      <c r="N42" s="18"/>
    </row>
    <row r="43" spans="1:14" ht="33">
      <c r="A43" s="66"/>
      <c r="B43" s="139" t="s">
        <v>835</v>
      </c>
      <c r="C43" s="121">
        <v>58484</v>
      </c>
      <c r="D43" s="121">
        <v>58484</v>
      </c>
      <c r="E43" s="121">
        <v>58483</v>
      </c>
      <c r="F43" s="589"/>
      <c r="G43" s="589">
        <f>E43-F43</f>
        <v>58483</v>
      </c>
      <c r="H43" s="820">
        <f>E43/D43</f>
        <v>0.9999829013063402</v>
      </c>
      <c r="N43" s="18"/>
    </row>
    <row r="44" spans="1:14" ht="33.75" thickBot="1">
      <c r="A44" s="1192"/>
      <c r="B44" s="963" t="s">
        <v>836</v>
      </c>
      <c r="C44" s="964">
        <v>0</v>
      </c>
      <c r="D44" s="1193">
        <v>6000</v>
      </c>
      <c r="E44" s="1193">
        <v>0</v>
      </c>
      <c r="F44" s="1194"/>
      <c r="G44" s="1194">
        <f>E44-F44</f>
        <v>0</v>
      </c>
      <c r="H44" s="1195"/>
      <c r="N44" s="18"/>
    </row>
    <row r="45" spans="1:14" ht="30.75">
      <c r="A45" s="1133">
        <v>5</v>
      </c>
      <c r="B45" s="1196" t="s">
        <v>425</v>
      </c>
      <c r="C45" s="1197">
        <f>SUM(C46:C46)</f>
        <v>259875</v>
      </c>
      <c r="D45" s="1197">
        <f>SUM(D46:D46)</f>
        <v>317984</v>
      </c>
      <c r="E45" s="1197">
        <f>SUM(E46:E46)</f>
        <v>0</v>
      </c>
      <c r="F45" s="1198">
        <f>SUM(F46:F46)</f>
        <v>0</v>
      </c>
      <c r="G45" s="1199">
        <f>E45-F45</f>
        <v>0</v>
      </c>
      <c r="H45" s="1200">
        <f>E45/D45</f>
        <v>0</v>
      </c>
      <c r="N45" s="18"/>
    </row>
    <row r="46" spans="1:14" ht="33">
      <c r="A46" s="19"/>
      <c r="B46" s="744" t="s">
        <v>623</v>
      </c>
      <c r="C46" s="746">
        <v>259875</v>
      </c>
      <c r="D46" s="746">
        <v>317984</v>
      </c>
      <c r="E46" s="746">
        <v>0</v>
      </c>
      <c r="F46" s="951"/>
      <c r="G46" s="747">
        <f>E46-F46</f>
        <v>0</v>
      </c>
      <c r="H46" s="1056">
        <f>E46/D46</f>
        <v>0</v>
      </c>
      <c r="N46" s="18"/>
    </row>
    <row r="47" spans="1:14" ht="16.5">
      <c r="A47" s="17"/>
      <c r="B47" s="139"/>
      <c r="C47" s="121"/>
      <c r="D47" s="121"/>
      <c r="E47" s="539"/>
      <c r="F47" s="99"/>
      <c r="G47" s="129"/>
      <c r="H47" s="637"/>
      <c r="I47" s="79"/>
      <c r="N47" s="18"/>
    </row>
    <row r="48" spans="1:14" ht="16.5">
      <c r="A48" s="147"/>
      <c r="B48" s="164" t="s">
        <v>22</v>
      </c>
      <c r="C48" s="537">
        <f>C45+C42+C31+C8+C4</f>
        <v>519362</v>
      </c>
      <c r="D48" s="537">
        <f>D45+D42+D31+D8+D4</f>
        <v>574399</v>
      </c>
      <c r="E48" s="537">
        <f>E45+E42+E31+E8+E4</f>
        <v>126308</v>
      </c>
      <c r="F48" s="1191">
        <f>F45+F42+F31+F8+F4</f>
        <v>51587</v>
      </c>
      <c r="G48" s="1191">
        <f>G45+G42+G31+G8+G4</f>
        <v>74721</v>
      </c>
      <c r="H48" s="651">
        <f>E48/D48</f>
        <v>0.2198959260026567</v>
      </c>
      <c r="N48" s="18"/>
    </row>
    <row r="49" spans="1:14" ht="16.5">
      <c r="A49" s="536"/>
      <c r="B49" s="776"/>
      <c r="C49" s="537"/>
      <c r="D49" s="537"/>
      <c r="E49" s="537"/>
      <c r="F49" s="537"/>
      <c r="G49" s="537"/>
      <c r="H49" s="651"/>
      <c r="N49" s="18"/>
    </row>
    <row r="50" spans="1:14" ht="16.5" customHeight="1">
      <c r="A50" s="1398" t="s">
        <v>50</v>
      </c>
      <c r="B50" s="1399"/>
      <c r="C50" s="923"/>
      <c r="D50" s="95"/>
      <c r="E50" s="95"/>
      <c r="F50" s="99"/>
      <c r="G50" s="537"/>
      <c r="H50" s="637"/>
      <c r="N50" s="18"/>
    </row>
    <row r="51" spans="1:14" ht="16.5" customHeight="1">
      <c r="A51" s="924"/>
      <c r="B51" s="95"/>
      <c r="C51" s="20"/>
      <c r="D51" s="95"/>
      <c r="E51" s="95"/>
      <c r="F51" s="99"/>
      <c r="G51" s="537"/>
      <c r="H51" s="637"/>
      <c r="N51" s="18"/>
    </row>
    <row r="52" spans="1:14" ht="16.5" customHeight="1">
      <c r="A52" s="1060">
        <v>1</v>
      </c>
      <c r="B52" s="95" t="s">
        <v>951</v>
      </c>
      <c r="C52" s="122">
        <f>SUM(C53)</f>
        <v>4000</v>
      </c>
      <c r="D52" s="122">
        <v>0</v>
      </c>
      <c r="E52" s="122">
        <v>0</v>
      </c>
      <c r="F52" s="1135">
        <v>0</v>
      </c>
      <c r="G52" s="537">
        <v>0</v>
      </c>
      <c r="H52" s="637">
        <v>0</v>
      </c>
      <c r="N52" s="18"/>
    </row>
    <row r="53" spans="1:14" ht="16.5" customHeight="1">
      <c r="A53" s="924"/>
      <c r="B53" s="742" t="s">
        <v>676</v>
      </c>
      <c r="C53" s="121">
        <v>4000</v>
      </c>
      <c r="D53" s="121">
        <v>0</v>
      </c>
      <c r="E53" s="121">
        <v>0</v>
      </c>
      <c r="F53" s="1134">
        <v>0</v>
      </c>
      <c r="G53" s="1136">
        <v>0</v>
      </c>
      <c r="H53" s="637">
        <v>0</v>
      </c>
      <c r="N53" s="18"/>
    </row>
    <row r="54" spans="1:14" ht="16.5" customHeight="1">
      <c r="A54" s="924"/>
      <c r="B54" s="95"/>
      <c r="C54" s="20"/>
      <c r="D54" s="95"/>
      <c r="E54" s="95"/>
      <c r="F54" s="99"/>
      <c r="G54" s="537"/>
      <c r="H54" s="637"/>
      <c r="N54" s="18"/>
    </row>
    <row r="55" spans="1:14" ht="16.5">
      <c r="A55" s="1060">
        <v>2</v>
      </c>
      <c r="B55" s="95" t="s">
        <v>144</v>
      </c>
      <c r="C55" s="122">
        <f>SUM(C56:C59)</f>
        <v>2840</v>
      </c>
      <c r="D55" s="122">
        <f>SUM(D56:D59)</f>
        <v>4420</v>
      </c>
      <c r="E55" s="122">
        <f>SUM(E56:E59)</f>
        <v>4342</v>
      </c>
      <c r="F55" s="129">
        <f>SUM(F56:F59)</f>
        <v>3524</v>
      </c>
      <c r="G55" s="1191">
        <f>G56+G57+G58+G59</f>
        <v>818</v>
      </c>
      <c r="H55" s="651">
        <f>E55/D55</f>
        <v>0.9823529411764705</v>
      </c>
      <c r="N55" s="18"/>
    </row>
    <row r="56" spans="1:14" ht="16.5">
      <c r="A56" s="908"/>
      <c r="B56" s="744" t="s">
        <v>837</v>
      </c>
      <c r="C56" s="523">
        <v>1570</v>
      </c>
      <c r="D56" s="523">
        <v>2071</v>
      </c>
      <c r="E56" s="523">
        <v>2071</v>
      </c>
      <c r="F56" s="837">
        <v>2071</v>
      </c>
      <c r="G56" s="837">
        <f>E56-F56</f>
        <v>0</v>
      </c>
      <c r="H56" s="625">
        <f>E56/D56</f>
        <v>1</v>
      </c>
      <c r="N56" s="18"/>
    </row>
    <row r="57" spans="1:14" ht="16.5">
      <c r="A57" s="90"/>
      <c r="B57" s="742" t="s">
        <v>838</v>
      </c>
      <c r="C57" s="121">
        <v>0</v>
      </c>
      <c r="D57" s="121">
        <v>450</v>
      </c>
      <c r="E57" s="121">
        <v>449</v>
      </c>
      <c r="F57" s="837"/>
      <c r="G57" s="837">
        <f>E57-F57</f>
        <v>449</v>
      </c>
      <c r="H57" s="625">
        <v>1</v>
      </c>
      <c r="N57" s="18"/>
    </row>
    <row r="58" spans="1:14" ht="16.5">
      <c r="A58" s="90"/>
      <c r="B58" s="742" t="s">
        <v>839</v>
      </c>
      <c r="C58" s="121">
        <v>0</v>
      </c>
      <c r="D58" s="121">
        <v>369</v>
      </c>
      <c r="E58" s="121">
        <v>369</v>
      </c>
      <c r="F58" s="837"/>
      <c r="G58" s="837">
        <f>E58-F58</f>
        <v>369</v>
      </c>
      <c r="H58" s="625">
        <f>E58/D58</f>
        <v>1</v>
      </c>
      <c r="N58" s="18"/>
    </row>
    <row r="59" spans="1:14" ht="16.5">
      <c r="A59" s="90"/>
      <c r="B59" s="742" t="s">
        <v>840</v>
      </c>
      <c r="C59" s="525">
        <v>1270</v>
      </c>
      <c r="D59" s="121">
        <v>1530</v>
      </c>
      <c r="E59" s="121">
        <v>1453</v>
      </c>
      <c r="F59" s="837">
        <v>1453</v>
      </c>
      <c r="G59" s="837">
        <f>E59-F59</f>
        <v>0</v>
      </c>
      <c r="H59" s="626">
        <f>E59/D59</f>
        <v>0.949673202614379</v>
      </c>
      <c r="N59" s="18"/>
    </row>
    <row r="60" spans="1:14" ht="16.5">
      <c r="A60" s="924"/>
      <c r="B60" s="95"/>
      <c r="C60" s="95"/>
      <c r="D60" s="95"/>
      <c r="E60" s="95"/>
      <c r="F60" s="837"/>
      <c r="G60" s="129"/>
      <c r="H60" s="637"/>
      <c r="N60" s="18"/>
    </row>
    <row r="61" spans="1:14" ht="16.5">
      <c r="A61" s="94">
        <v>3</v>
      </c>
      <c r="B61" s="95" t="s">
        <v>101</v>
      </c>
      <c r="C61" s="122">
        <f>SUM(C62:C64)</f>
        <v>8974</v>
      </c>
      <c r="D61" s="122">
        <f>SUM(D62:D64)</f>
        <v>5950</v>
      </c>
      <c r="E61" s="122">
        <f>SUM(E62:E64)</f>
        <v>5268</v>
      </c>
      <c r="F61" s="129">
        <f>SUM(F62:F64)</f>
        <v>0</v>
      </c>
      <c r="G61" s="129">
        <f>SUM(G62:G64)</f>
        <v>5268</v>
      </c>
      <c r="H61" s="650">
        <f>E61/D61</f>
        <v>0.8853781512605042</v>
      </c>
      <c r="N61" s="18"/>
    </row>
    <row r="62" spans="1:14" ht="16.5">
      <c r="A62" s="924"/>
      <c r="B62" s="139" t="s">
        <v>677</v>
      </c>
      <c r="C62" s="121">
        <v>8670</v>
      </c>
      <c r="D62" s="121">
        <v>5946</v>
      </c>
      <c r="E62" s="121">
        <v>5268</v>
      </c>
      <c r="F62" s="124"/>
      <c r="G62" s="124">
        <f>E62-F62</f>
        <v>5268</v>
      </c>
      <c r="H62" s="637">
        <f>E62/D62</f>
        <v>0.8859737638748738</v>
      </c>
      <c r="N62" s="18"/>
    </row>
    <row r="63" spans="1:14" ht="16.5">
      <c r="A63" s="924"/>
      <c r="B63" s="139" t="s">
        <v>952</v>
      </c>
      <c r="C63" s="121">
        <v>300</v>
      </c>
      <c r="D63" s="121">
        <v>0</v>
      </c>
      <c r="E63" s="121"/>
      <c r="F63" s="124"/>
      <c r="G63" s="124">
        <v>0</v>
      </c>
      <c r="H63" s="637">
        <v>0</v>
      </c>
      <c r="N63" s="18"/>
    </row>
    <row r="64" spans="1:14" ht="16.5">
      <c r="A64" s="924"/>
      <c r="B64" s="139" t="s">
        <v>695</v>
      </c>
      <c r="C64" s="121">
        <v>4</v>
      </c>
      <c r="D64" s="121">
        <v>4</v>
      </c>
      <c r="E64" s="121"/>
      <c r="F64" s="124"/>
      <c r="G64" s="124">
        <f>E64-F64</f>
        <v>0</v>
      </c>
      <c r="H64" s="637">
        <f>E64/D64</f>
        <v>0</v>
      </c>
      <c r="N64" s="18"/>
    </row>
    <row r="65" spans="1:14" ht="16.5">
      <c r="A65" s="924"/>
      <c r="B65" s="1123"/>
      <c r="C65" s="95"/>
      <c r="D65" s="121"/>
      <c r="E65" s="121"/>
      <c r="F65" s="124"/>
      <c r="G65" s="124"/>
      <c r="H65" s="637"/>
      <c r="N65" s="18"/>
    </row>
    <row r="66" spans="1:14" ht="16.5">
      <c r="A66" s="538">
        <v>4</v>
      </c>
      <c r="B66" s="80" t="s">
        <v>100</v>
      </c>
      <c r="C66" s="548">
        <f>SUM(C67:C67)</f>
        <v>3500</v>
      </c>
      <c r="D66" s="514">
        <f>SUM(D67:D67)</f>
        <v>2220</v>
      </c>
      <c r="E66" s="514">
        <f>SUM(E67:E67)</f>
        <v>2220</v>
      </c>
      <c r="F66" s="125">
        <f>SUM(F67:F67)</f>
        <v>0</v>
      </c>
      <c r="G66" s="125">
        <f>SUM(G67:G67)</f>
        <v>2220</v>
      </c>
      <c r="H66" s="913">
        <f aca="true" t="shared" si="4" ref="H66:H79">E66/D66</f>
        <v>1</v>
      </c>
      <c r="N66" s="18"/>
    </row>
    <row r="67" spans="1:14" ht="16.5">
      <c r="A67" s="1124"/>
      <c r="B67" s="139" t="s">
        <v>72</v>
      </c>
      <c r="C67" s="121">
        <v>3500</v>
      </c>
      <c r="D67" s="525">
        <v>2220</v>
      </c>
      <c r="E67" s="525">
        <v>2220</v>
      </c>
      <c r="F67" s="784"/>
      <c r="G67" s="124">
        <f>E67-F67</f>
        <v>2220</v>
      </c>
      <c r="H67" s="686">
        <f t="shared" si="4"/>
        <v>1</v>
      </c>
      <c r="N67" s="18"/>
    </row>
    <row r="68" spans="1:14" ht="16.5">
      <c r="A68" s="924"/>
      <c r="B68" s="139"/>
      <c r="C68" s="121"/>
      <c r="D68" s="121"/>
      <c r="E68" s="121"/>
      <c r="F68" s="124"/>
      <c r="G68" s="124"/>
      <c r="H68" s="637"/>
      <c r="N68" s="18"/>
    </row>
    <row r="69" spans="1:14" ht="16.5">
      <c r="A69" s="1060">
        <v>5</v>
      </c>
      <c r="B69" s="95" t="s">
        <v>71</v>
      </c>
      <c r="C69" s="122">
        <f>SUM(C70:C79)</f>
        <v>14025</v>
      </c>
      <c r="D69" s="122">
        <f>SUM(D70:D79)</f>
        <v>11688</v>
      </c>
      <c r="E69" s="122">
        <f>SUM(E70:E79)</f>
        <v>6509</v>
      </c>
      <c r="F69" s="129">
        <f>SUM(F70:F79)</f>
        <v>3686</v>
      </c>
      <c r="G69" s="129">
        <f>SUM(G70:G79)</f>
        <v>2823</v>
      </c>
      <c r="H69" s="651">
        <f t="shared" si="4"/>
        <v>0.556895961670089</v>
      </c>
      <c r="N69" s="18"/>
    </row>
    <row r="70" spans="1:14" ht="16.5">
      <c r="A70" s="924"/>
      <c r="B70" s="139" t="s">
        <v>678</v>
      </c>
      <c r="C70" s="121">
        <v>300</v>
      </c>
      <c r="D70" s="121">
        <v>418</v>
      </c>
      <c r="E70" s="121">
        <v>418</v>
      </c>
      <c r="F70" s="124">
        <v>118</v>
      </c>
      <c r="G70" s="124">
        <f aca="true" t="shared" si="5" ref="G70:G79">E70-F70</f>
        <v>300</v>
      </c>
      <c r="H70" s="625">
        <f t="shared" si="4"/>
        <v>1</v>
      </c>
      <c r="N70" s="18"/>
    </row>
    <row r="71" spans="1:14" ht="16.5">
      <c r="A71" s="924"/>
      <c r="B71" s="139" t="s">
        <v>679</v>
      </c>
      <c r="C71" s="121">
        <v>1600</v>
      </c>
      <c r="D71" s="121">
        <v>1600</v>
      </c>
      <c r="E71" s="121">
        <v>0</v>
      </c>
      <c r="F71" s="124"/>
      <c r="G71" s="124">
        <f t="shared" si="5"/>
        <v>0</v>
      </c>
      <c r="H71" s="626">
        <f t="shared" si="4"/>
        <v>0</v>
      </c>
      <c r="N71" s="18"/>
    </row>
    <row r="72" spans="1:14" ht="16.5">
      <c r="A72" s="921"/>
      <c r="B72" s="139" t="s">
        <v>953</v>
      </c>
      <c r="C72" s="523">
        <v>1200</v>
      </c>
      <c r="D72" s="121">
        <v>0</v>
      </c>
      <c r="E72" s="121">
        <v>0</v>
      </c>
      <c r="F72" s="124"/>
      <c r="G72" s="124">
        <f t="shared" si="5"/>
        <v>0</v>
      </c>
      <c r="H72" s="626">
        <v>0</v>
      </c>
      <c r="N72" s="18"/>
    </row>
    <row r="73" spans="1:14" ht="16.5">
      <c r="A73" s="908"/>
      <c r="B73" s="139" t="s">
        <v>841</v>
      </c>
      <c r="C73" s="523">
        <v>5000</v>
      </c>
      <c r="D73" s="1058">
        <v>2241</v>
      </c>
      <c r="E73" s="1058">
        <v>2241</v>
      </c>
      <c r="F73" s="1059">
        <v>2241</v>
      </c>
      <c r="G73" s="126">
        <f t="shared" si="5"/>
        <v>0</v>
      </c>
      <c r="H73" s="1271">
        <f t="shared" si="4"/>
        <v>1</v>
      </c>
      <c r="N73" s="18"/>
    </row>
    <row r="74" spans="1:14" ht="16.5">
      <c r="A74" s="90"/>
      <c r="B74" s="139" t="s">
        <v>842</v>
      </c>
      <c r="C74" s="121"/>
      <c r="D74" s="121">
        <v>260</v>
      </c>
      <c r="E74" s="518">
        <v>139</v>
      </c>
      <c r="F74" s="124"/>
      <c r="G74" s="123">
        <f t="shared" si="5"/>
        <v>139</v>
      </c>
      <c r="H74" s="626">
        <f t="shared" si="4"/>
        <v>0.5346153846153846</v>
      </c>
      <c r="N74" s="18"/>
    </row>
    <row r="75" spans="1:14" ht="16.5">
      <c r="A75" s="90"/>
      <c r="B75" s="139" t="s">
        <v>676</v>
      </c>
      <c r="C75" s="121"/>
      <c r="D75" s="121">
        <v>1634</v>
      </c>
      <c r="E75" s="518">
        <v>1633</v>
      </c>
      <c r="F75" s="124"/>
      <c r="G75" s="123">
        <f t="shared" si="5"/>
        <v>1633</v>
      </c>
      <c r="H75" s="626">
        <f t="shared" si="4"/>
        <v>0.9993880048959608</v>
      </c>
      <c r="N75" s="18"/>
    </row>
    <row r="76" spans="1:14" ht="16.5">
      <c r="A76" s="90"/>
      <c r="B76" s="139" t="s">
        <v>843</v>
      </c>
      <c r="C76" s="121"/>
      <c r="D76" s="121">
        <v>107</v>
      </c>
      <c r="E76" s="518">
        <v>107</v>
      </c>
      <c r="F76" s="124"/>
      <c r="G76" s="123">
        <f t="shared" si="5"/>
        <v>107</v>
      </c>
      <c r="H76" s="625">
        <f t="shared" si="4"/>
        <v>1</v>
      </c>
      <c r="N76" s="18"/>
    </row>
    <row r="77" spans="1:14" ht="16.5">
      <c r="A77" s="90"/>
      <c r="B77" s="139" t="s">
        <v>844</v>
      </c>
      <c r="C77" s="121">
        <v>1825</v>
      </c>
      <c r="D77" s="121">
        <v>1328</v>
      </c>
      <c r="E77" s="518">
        <v>1327</v>
      </c>
      <c r="F77" s="124">
        <v>1327</v>
      </c>
      <c r="G77" s="123">
        <f t="shared" si="5"/>
        <v>0</v>
      </c>
      <c r="H77" s="625">
        <v>1</v>
      </c>
      <c r="N77" s="18"/>
    </row>
    <row r="78" spans="1:14" ht="16.5">
      <c r="A78" s="90"/>
      <c r="B78" s="139" t="s">
        <v>680</v>
      </c>
      <c r="C78" s="121">
        <v>2100</v>
      </c>
      <c r="D78" s="121">
        <v>2100</v>
      </c>
      <c r="E78" s="518">
        <v>644</v>
      </c>
      <c r="F78" s="124"/>
      <c r="G78" s="123">
        <f t="shared" si="5"/>
        <v>644</v>
      </c>
      <c r="H78" s="626">
        <f t="shared" si="4"/>
        <v>0.30666666666666664</v>
      </c>
      <c r="N78" s="18"/>
    </row>
    <row r="79" spans="1:14" ht="16.5">
      <c r="A79" s="90"/>
      <c r="B79" s="139" t="s">
        <v>845</v>
      </c>
      <c r="C79" s="121">
        <v>2000</v>
      </c>
      <c r="D79" s="121">
        <v>2000</v>
      </c>
      <c r="E79" s="518"/>
      <c r="F79" s="124"/>
      <c r="G79" s="123">
        <f t="shared" si="5"/>
        <v>0</v>
      </c>
      <c r="H79" s="626">
        <f t="shared" si="4"/>
        <v>0</v>
      </c>
      <c r="N79" s="18"/>
    </row>
    <row r="80" spans="1:8" s="58" customFormat="1" ht="16.5">
      <c r="A80" s="51"/>
      <c r="B80" s="543"/>
      <c r="C80" s="544"/>
      <c r="D80" s="545"/>
      <c r="E80" s="545"/>
      <c r="F80" s="546"/>
      <c r="G80" s="125"/>
      <c r="H80" s="637"/>
    </row>
    <row r="81" spans="1:8" s="65" customFormat="1" ht="15.75">
      <c r="A81" s="51"/>
      <c r="B81" s="56" t="s">
        <v>1</v>
      </c>
      <c r="C81" s="514">
        <f>SUM(C69+C66+C61+C55+C52)</f>
        <v>33339</v>
      </c>
      <c r="D81" s="514">
        <f>SUM(D69+D66+D61+D55+D52)</f>
        <v>24278</v>
      </c>
      <c r="E81" s="514">
        <f>SUM(E69+E66+E61+E55+E52)</f>
        <v>18339</v>
      </c>
      <c r="F81" s="125">
        <f>SUM(F69+F66+F61+F55+F52)</f>
        <v>7210</v>
      </c>
      <c r="G81" s="125">
        <f>SUM(G69+G66+G61+G55+G52)</f>
        <v>11129</v>
      </c>
      <c r="H81" s="651">
        <f>E81/D81</f>
        <v>0.7553752368399373</v>
      </c>
    </row>
    <row r="82" spans="1:8" s="65" customFormat="1" ht="15.75">
      <c r="A82" s="165"/>
      <c r="B82" s="547"/>
      <c r="C82" s="548"/>
      <c r="D82" s="548"/>
      <c r="E82" s="548"/>
      <c r="F82" s="127"/>
      <c r="G82" s="127"/>
      <c r="H82" s="651"/>
    </row>
    <row r="83" spans="1:14" ht="17.25" thickBot="1">
      <c r="A83" s="55"/>
      <c r="B83" s="62" t="s">
        <v>48</v>
      </c>
      <c r="C83" s="654">
        <f>SUM(C48+C81)</f>
        <v>552701</v>
      </c>
      <c r="D83" s="654">
        <f>SUM(D48+D81)</f>
        <v>598677</v>
      </c>
      <c r="E83" s="654">
        <f>SUM(E48+E81)</f>
        <v>144647</v>
      </c>
      <c r="F83" s="649">
        <f>SUM(F48+F81)</f>
        <v>58797</v>
      </c>
      <c r="G83" s="649">
        <f>E83-F83</f>
        <v>85850</v>
      </c>
      <c r="H83" s="398">
        <f>E83/D83</f>
        <v>0.24161108577747267</v>
      </c>
      <c r="N83" s="18"/>
    </row>
  </sheetData>
  <sheetProtection/>
  <mergeCells count="2">
    <mergeCell ref="A2:C2"/>
    <mergeCell ref="A50:B50"/>
  </mergeCells>
  <printOptions/>
  <pageMargins left="0.15748031496062992" right="0.2362204724409449" top="0.9055118110236221" bottom="0.5118110236220472" header="0.31496062992125984" footer="0.1968503937007874"/>
  <pageSetup horizontalDpi="600" verticalDpi="600" orientation="portrait" paperSize="9" scale="80" r:id="rId1"/>
  <headerFooter>
    <oddHeader>&amp;C&amp;"Book Antiqua,Félkövér"&amp;11Keszthely Város Önkormányzata
felújítási előirányzatai célonként&amp;R&amp;"Book Antiqua,Félkövér"12. melléklet
ezer Ft</oddHeader>
    <oddFooter>&amp;C&amp;P</oddFooter>
  </headerFooter>
  <rowBreaks count="1" manualBreakCount="1">
    <brk id="4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3">
      <selection activeCell="K17" sqref="K17"/>
    </sheetView>
  </sheetViews>
  <sheetFormatPr defaultColWidth="9.140625" defaultRowHeight="12.75"/>
  <cols>
    <col min="1" max="1" width="5.421875" style="60" customWidth="1"/>
    <col min="2" max="2" width="43.28125" style="3" customWidth="1"/>
    <col min="3" max="3" width="11.140625" style="3" bestFit="1" customWidth="1"/>
    <col min="4" max="5" width="12.28125" style="3" bestFit="1" customWidth="1"/>
    <col min="6" max="6" width="9.57421875" style="1" bestFit="1" customWidth="1"/>
    <col min="7" max="7" width="10.00390625" style="1" bestFit="1" customWidth="1"/>
    <col min="8" max="8" width="7.140625" style="1" bestFit="1" customWidth="1"/>
    <col min="9" max="16384" width="9.140625" style="3" customWidth="1"/>
  </cols>
  <sheetData>
    <row r="1" spans="1:8" ht="45.75" thickBot="1">
      <c r="A1" s="588" t="s">
        <v>13</v>
      </c>
      <c r="B1" s="109" t="s">
        <v>426</v>
      </c>
      <c r="C1" s="109" t="s">
        <v>178</v>
      </c>
      <c r="D1" s="109" t="s">
        <v>241</v>
      </c>
      <c r="E1" s="109" t="s">
        <v>179</v>
      </c>
      <c r="F1" s="109" t="s">
        <v>84</v>
      </c>
      <c r="G1" s="109" t="s">
        <v>85</v>
      </c>
      <c r="H1" s="110" t="s">
        <v>180</v>
      </c>
    </row>
    <row r="2" spans="1:8" ht="16.5">
      <c r="A2" s="1400" t="s">
        <v>52</v>
      </c>
      <c r="B2" s="1401"/>
      <c r="C2" s="549"/>
      <c r="D2" s="146"/>
      <c r="E2" s="146"/>
      <c r="F2" s="977"/>
      <c r="G2" s="584"/>
      <c r="H2" s="809"/>
    </row>
    <row r="3" spans="1:8" ht="16.5">
      <c r="A3" s="550"/>
      <c r="B3" s="551"/>
      <c r="C3" s="552"/>
      <c r="D3" s="16"/>
      <c r="E3" s="16"/>
      <c r="F3" s="108"/>
      <c r="G3" s="155"/>
      <c r="H3" s="135"/>
    </row>
    <row r="4" spans="1:8" ht="30.75">
      <c r="A4" s="749">
        <v>1</v>
      </c>
      <c r="B4" s="750" t="s">
        <v>697</v>
      </c>
      <c r="C4" s="553">
        <f>SUM(C5)</f>
        <v>0</v>
      </c>
      <c r="D4" s="553">
        <f>SUM(D5)</f>
        <v>8265</v>
      </c>
      <c r="E4" s="553">
        <f>SUM(E5)</f>
        <v>8221</v>
      </c>
      <c r="F4" s="631">
        <f>SUM(F5)</f>
        <v>8221</v>
      </c>
      <c r="G4" s="631">
        <f>SUM(G5)</f>
        <v>0</v>
      </c>
      <c r="H4" s="651">
        <f>E4/D4</f>
        <v>0.9946763460375075</v>
      </c>
    </row>
    <row r="5" spans="1:8" ht="16.5">
      <c r="A5" s="749"/>
      <c r="B5" s="751" t="s">
        <v>624</v>
      </c>
      <c r="C5" s="554">
        <v>0</v>
      </c>
      <c r="D5" s="554">
        <v>8265</v>
      </c>
      <c r="E5" s="554">
        <v>8221</v>
      </c>
      <c r="F5" s="632">
        <v>8221</v>
      </c>
      <c r="G5" s="635">
        <f>E5-F5</f>
        <v>0</v>
      </c>
      <c r="H5" s="626">
        <f aca="true" t="shared" si="0" ref="H5:H35">E5/D5</f>
        <v>0.9946763460375075</v>
      </c>
    </row>
    <row r="6" spans="1:8" ht="16.5">
      <c r="A6" s="749"/>
      <c r="B6" s="751"/>
      <c r="C6" s="554"/>
      <c r="D6" s="555"/>
      <c r="E6" s="555"/>
      <c r="F6" s="636"/>
      <c r="G6" s="635">
        <f>E6-F6</f>
        <v>0</v>
      </c>
      <c r="H6" s="626"/>
    </row>
    <row r="7" spans="1:8" ht="16.5">
      <c r="A7" s="749">
        <v>2</v>
      </c>
      <c r="B7" s="752" t="s">
        <v>529</v>
      </c>
      <c r="C7" s="553">
        <f>SUM(C8+C16+C17+C18+C20+C21+C19)</f>
        <v>93753</v>
      </c>
      <c r="D7" s="553">
        <f>SUM(D8+D16+D17+D18+D20+D21+D19)</f>
        <v>102726</v>
      </c>
      <c r="E7" s="553">
        <f>SUM(E8+E16+E17+E18+E20+E21+E19)</f>
        <v>101067</v>
      </c>
      <c r="F7" s="631">
        <f>SUM(F8+F16+F17+F18+F20+F21+F19)</f>
        <v>77106</v>
      </c>
      <c r="G7" s="631">
        <f>SUM(G8+G16+G17+G18+G20+G21+G19)</f>
        <v>23961</v>
      </c>
      <c r="H7" s="651">
        <f t="shared" si="0"/>
        <v>0.9838502423923836</v>
      </c>
    </row>
    <row r="8" spans="1:8" ht="30.75" customHeight="1">
      <c r="A8" s="749"/>
      <c r="B8" s="751" t="s">
        <v>625</v>
      </c>
      <c r="C8" s="554">
        <f>SUM(C9:C15)</f>
        <v>92953</v>
      </c>
      <c r="D8" s="554">
        <f>SUM(D9:D15)</f>
        <v>99276</v>
      </c>
      <c r="E8" s="554">
        <f>SUM(E9:E15)</f>
        <v>97767</v>
      </c>
      <c r="F8" s="854">
        <f>SUM(F9:F15)</f>
        <v>77106</v>
      </c>
      <c r="G8" s="854">
        <f>SUM(G9:G15)</f>
        <v>20661</v>
      </c>
      <c r="H8" s="637">
        <f t="shared" si="0"/>
        <v>0.9847999516499456</v>
      </c>
    </row>
    <row r="9" spans="1:8" ht="49.5">
      <c r="A9" s="749"/>
      <c r="B9" s="793" t="s">
        <v>626</v>
      </c>
      <c r="C9" s="554">
        <v>70783</v>
      </c>
      <c r="D9" s="555">
        <v>64800</v>
      </c>
      <c r="E9" s="555">
        <v>64800</v>
      </c>
      <c r="F9" s="636">
        <v>64800</v>
      </c>
      <c r="G9" s="592">
        <f>E9-F9</f>
        <v>0</v>
      </c>
      <c r="H9" s="637">
        <f t="shared" si="0"/>
        <v>1</v>
      </c>
    </row>
    <row r="10" spans="1:8" ht="16.5">
      <c r="A10" s="749"/>
      <c r="B10" s="793" t="s">
        <v>696</v>
      </c>
      <c r="C10" s="554"/>
      <c r="D10" s="555">
        <v>10831</v>
      </c>
      <c r="E10" s="555">
        <v>10831</v>
      </c>
      <c r="F10" s="636">
        <v>10831</v>
      </c>
      <c r="G10" s="592">
        <f aca="true" t="shared" si="1" ref="G10:G21">E10-F10</f>
        <v>0</v>
      </c>
      <c r="H10" s="637">
        <f t="shared" si="0"/>
        <v>1</v>
      </c>
    </row>
    <row r="11" spans="1:8" ht="16.5">
      <c r="A11" s="749"/>
      <c r="B11" s="793" t="s">
        <v>428</v>
      </c>
      <c r="C11" s="554"/>
      <c r="D11" s="555">
        <v>145</v>
      </c>
      <c r="E11" s="555">
        <v>145</v>
      </c>
      <c r="F11" s="636">
        <v>145</v>
      </c>
      <c r="G11" s="592">
        <f t="shared" si="1"/>
        <v>0</v>
      </c>
      <c r="H11" s="637">
        <f t="shared" si="0"/>
        <v>1</v>
      </c>
    </row>
    <row r="12" spans="1:8" ht="33">
      <c r="A12" s="749"/>
      <c r="B12" s="793" t="s">
        <v>846</v>
      </c>
      <c r="C12" s="554"/>
      <c r="D12" s="555">
        <v>1330</v>
      </c>
      <c r="E12" s="555">
        <v>1330</v>
      </c>
      <c r="F12" s="636">
        <v>1330</v>
      </c>
      <c r="G12" s="592"/>
      <c r="H12" s="637">
        <f t="shared" si="0"/>
        <v>1</v>
      </c>
    </row>
    <row r="13" spans="1:8" ht="16.5">
      <c r="A13" s="749"/>
      <c r="B13" s="793" t="s">
        <v>527</v>
      </c>
      <c r="C13" s="554">
        <v>16274</v>
      </c>
      <c r="D13" s="555">
        <v>16274</v>
      </c>
      <c r="E13" s="555">
        <v>15016</v>
      </c>
      <c r="F13" s="636"/>
      <c r="G13" s="592">
        <f t="shared" si="1"/>
        <v>15016</v>
      </c>
      <c r="H13" s="637">
        <f t="shared" si="0"/>
        <v>0.9226987833353816</v>
      </c>
    </row>
    <row r="14" spans="1:8" ht="16.5">
      <c r="A14" s="749"/>
      <c r="B14" s="793" t="s">
        <v>528</v>
      </c>
      <c r="C14" s="554">
        <v>1896</v>
      </c>
      <c r="D14" s="555">
        <v>1896</v>
      </c>
      <c r="E14" s="555">
        <v>1743</v>
      </c>
      <c r="F14" s="636"/>
      <c r="G14" s="592">
        <f t="shared" si="1"/>
        <v>1743</v>
      </c>
      <c r="H14" s="637">
        <f t="shared" si="0"/>
        <v>0.9193037974683544</v>
      </c>
    </row>
    <row r="15" spans="1:8" ht="16.5">
      <c r="A15" s="749"/>
      <c r="B15" s="793" t="s">
        <v>427</v>
      </c>
      <c r="C15" s="554">
        <v>4000</v>
      </c>
      <c r="D15" s="823">
        <v>4000</v>
      </c>
      <c r="E15" s="823">
        <v>3902</v>
      </c>
      <c r="F15" s="824"/>
      <c r="G15" s="825">
        <f t="shared" si="1"/>
        <v>3902</v>
      </c>
      <c r="H15" s="637">
        <f t="shared" si="0"/>
        <v>0.9755</v>
      </c>
    </row>
    <row r="16" spans="1:8" ht="16.5">
      <c r="A16" s="749"/>
      <c r="B16" s="751" t="s">
        <v>847</v>
      </c>
      <c r="C16" s="554"/>
      <c r="D16" s="823">
        <v>2135</v>
      </c>
      <c r="E16" s="823">
        <v>2135</v>
      </c>
      <c r="F16" s="826"/>
      <c r="G16" s="825">
        <f t="shared" si="1"/>
        <v>2135</v>
      </c>
      <c r="H16" s="637">
        <f t="shared" si="0"/>
        <v>1</v>
      </c>
    </row>
    <row r="17" spans="1:8" ht="16.5">
      <c r="A17" s="749"/>
      <c r="B17" s="751" t="s">
        <v>627</v>
      </c>
      <c r="C17" s="553">
        <v>0</v>
      </c>
      <c r="D17" s="822">
        <v>150</v>
      </c>
      <c r="E17" s="822">
        <v>0</v>
      </c>
      <c r="F17" s="828">
        <f>SUM(F18:F18)</f>
        <v>0</v>
      </c>
      <c r="G17" s="825">
        <f t="shared" si="1"/>
        <v>0</v>
      </c>
      <c r="H17" s="637">
        <f t="shared" si="0"/>
        <v>0</v>
      </c>
    </row>
    <row r="18" spans="1:8" ht="16.5">
      <c r="A18" s="749"/>
      <c r="B18" s="751" t="s">
        <v>530</v>
      </c>
      <c r="C18" s="554">
        <v>0</v>
      </c>
      <c r="D18" s="823">
        <v>135</v>
      </c>
      <c r="E18" s="823">
        <v>135</v>
      </c>
      <c r="F18" s="826"/>
      <c r="G18" s="825">
        <f t="shared" si="1"/>
        <v>135</v>
      </c>
      <c r="H18" s="820">
        <f t="shared" si="0"/>
        <v>1</v>
      </c>
    </row>
    <row r="19" spans="1:8" ht="16.5">
      <c r="A19" s="749"/>
      <c r="B19" s="751" t="s">
        <v>848</v>
      </c>
      <c r="C19" s="1107">
        <v>0</v>
      </c>
      <c r="D19" s="823">
        <v>200</v>
      </c>
      <c r="E19" s="823">
        <v>200</v>
      </c>
      <c r="F19" s="826"/>
      <c r="G19" s="825">
        <f t="shared" si="1"/>
        <v>200</v>
      </c>
      <c r="H19" s="820">
        <f t="shared" si="0"/>
        <v>1</v>
      </c>
    </row>
    <row r="20" spans="1:8" ht="33">
      <c r="A20" s="749"/>
      <c r="B20" s="751" t="s">
        <v>429</v>
      </c>
      <c r="C20" s="823">
        <v>800</v>
      </c>
      <c r="D20" s="823">
        <v>800</v>
      </c>
      <c r="E20" s="823">
        <v>800</v>
      </c>
      <c r="F20" s="826"/>
      <c r="G20" s="825">
        <f t="shared" si="1"/>
        <v>800</v>
      </c>
      <c r="H20" s="820">
        <f t="shared" si="0"/>
        <v>1</v>
      </c>
    </row>
    <row r="21" spans="1:8" ht="33">
      <c r="A21" s="749"/>
      <c r="B21" s="740" t="s">
        <v>849</v>
      </c>
      <c r="C21" s="554">
        <v>0</v>
      </c>
      <c r="D21" s="822">
        <v>30</v>
      </c>
      <c r="E21" s="822">
        <v>30</v>
      </c>
      <c r="F21" s="828"/>
      <c r="G21" s="825">
        <f t="shared" si="1"/>
        <v>30</v>
      </c>
      <c r="H21" s="637">
        <f t="shared" si="0"/>
        <v>1</v>
      </c>
    </row>
    <row r="22" spans="1:8" ht="16.5">
      <c r="A22" s="749"/>
      <c r="B22" s="740"/>
      <c r="C22" s="554"/>
      <c r="D22" s="823"/>
      <c r="E22" s="823"/>
      <c r="F22" s="829"/>
      <c r="G22" s="825"/>
      <c r="H22" s="637"/>
    </row>
    <row r="23" spans="1:8" ht="16.5">
      <c r="A23" s="749">
        <v>3</v>
      </c>
      <c r="B23" s="750" t="s">
        <v>645</v>
      </c>
      <c r="C23" s="553">
        <f>SUM(C24:C25)</f>
        <v>1820</v>
      </c>
      <c r="D23" s="553">
        <f>SUM(D24:D25)</f>
        <v>1800</v>
      </c>
      <c r="E23" s="553">
        <f>SUM(E24:E25)</f>
        <v>1455</v>
      </c>
      <c r="F23" s="553">
        <f>SUM(F24:F25)</f>
        <v>0</v>
      </c>
      <c r="G23" s="553">
        <f>SUM(G24:G25)</f>
        <v>1455</v>
      </c>
      <c r="H23" s="650">
        <f t="shared" si="0"/>
        <v>0.8083333333333333</v>
      </c>
    </row>
    <row r="24" spans="1:8" ht="16.5">
      <c r="A24" s="749"/>
      <c r="B24" s="751" t="s">
        <v>54</v>
      </c>
      <c r="C24" s="554">
        <v>1800</v>
      </c>
      <c r="D24" s="1125">
        <v>1800</v>
      </c>
      <c r="E24" s="1125">
        <v>1455</v>
      </c>
      <c r="F24" s="787"/>
      <c r="G24" s="1126">
        <f>E24-F24</f>
        <v>1455</v>
      </c>
      <c r="H24" s="637">
        <f t="shared" si="0"/>
        <v>0.8083333333333333</v>
      </c>
    </row>
    <row r="25" spans="1:8" ht="16.5">
      <c r="A25" s="749"/>
      <c r="B25" s="1091" t="s">
        <v>954</v>
      </c>
      <c r="C25" s="554">
        <v>20</v>
      </c>
      <c r="D25" s="555">
        <v>0</v>
      </c>
      <c r="E25" s="555"/>
      <c r="F25" s="632"/>
      <c r="G25" s="632"/>
      <c r="H25" s="637"/>
    </row>
    <row r="26" spans="1:8" ht="16.5">
      <c r="A26" s="51"/>
      <c r="B26" s="561"/>
      <c r="C26" s="554"/>
      <c r="D26" s="555"/>
      <c r="E26" s="556">
        <f>SUM(C26:D26)</f>
        <v>0</v>
      </c>
      <c r="F26" s="108"/>
      <c r="G26" s="592">
        <f>C26-F26</f>
        <v>0</v>
      </c>
      <c r="H26" s="637"/>
    </row>
    <row r="27" spans="1:8" ht="16.5">
      <c r="A27" s="51"/>
      <c r="B27" s="56" t="s">
        <v>22</v>
      </c>
      <c r="C27" s="827">
        <f>C4+C7+C23</f>
        <v>95573</v>
      </c>
      <c r="D27" s="827">
        <f>D4+D7+D23</f>
        <v>112791</v>
      </c>
      <c r="E27" s="827">
        <f>E4+E7+E23</f>
        <v>110743</v>
      </c>
      <c r="F27" s="828">
        <f>F4+F7+F23</f>
        <v>85327</v>
      </c>
      <c r="G27" s="828">
        <f>G4+G7+G23</f>
        <v>25416</v>
      </c>
      <c r="H27" s="650">
        <f t="shared" si="0"/>
        <v>0.9818425228963303</v>
      </c>
    </row>
    <row r="28" spans="1:8" ht="16.5">
      <c r="A28" s="1402" t="s">
        <v>50</v>
      </c>
      <c r="B28" s="1403"/>
      <c r="C28" s="786"/>
      <c r="D28" s="787"/>
      <c r="E28" s="633">
        <f>SUM(C28:D28)</f>
        <v>0</v>
      </c>
      <c r="F28" s="108"/>
      <c r="G28" s="592">
        <f>C28-F28</f>
        <v>0</v>
      </c>
      <c r="H28" s="637"/>
    </row>
    <row r="29" spans="1:8" ht="16.5">
      <c r="A29" s="785"/>
      <c r="B29" s="792"/>
      <c r="C29" s="632"/>
      <c r="D29" s="632"/>
      <c r="E29" s="632"/>
      <c r="F29" s="108"/>
      <c r="G29" s="592"/>
      <c r="H29" s="637"/>
    </row>
    <row r="30" spans="1:8" ht="30.75">
      <c r="A30" s="94">
        <v>1</v>
      </c>
      <c r="B30" s="95" t="s">
        <v>628</v>
      </c>
      <c r="C30" s="827">
        <f>SUM(C31)</f>
        <v>169</v>
      </c>
      <c r="D30" s="827">
        <f>SUM(D31)</f>
        <v>169</v>
      </c>
      <c r="E30" s="827">
        <f>SUM(E31)</f>
        <v>70</v>
      </c>
      <c r="F30" s="978">
        <f>SUM(F31)</f>
        <v>70</v>
      </c>
      <c r="G30" s="629">
        <f>SUM(G31)</f>
        <v>0</v>
      </c>
      <c r="H30" s="650">
        <f t="shared" si="0"/>
        <v>0.41420118343195267</v>
      </c>
    </row>
    <row r="31" spans="1:8" ht="16.5">
      <c r="A31" s="785"/>
      <c r="B31" s="139" t="s">
        <v>629</v>
      </c>
      <c r="C31" s="558">
        <v>169</v>
      </c>
      <c r="D31" s="558">
        <v>169</v>
      </c>
      <c r="E31" s="558">
        <v>70</v>
      </c>
      <c r="F31" s="632">
        <v>70</v>
      </c>
      <c r="G31" s="830">
        <f>E31-F31</f>
        <v>0</v>
      </c>
      <c r="H31" s="637">
        <f t="shared" si="0"/>
        <v>0.41420118343195267</v>
      </c>
    </row>
    <row r="32" spans="1:8" ht="16.5">
      <c r="A32" s="785"/>
      <c r="B32" s="792"/>
      <c r="C32" s="632"/>
      <c r="D32" s="558"/>
      <c r="E32" s="558"/>
      <c r="F32" s="1078"/>
      <c r="G32" s="592"/>
      <c r="H32" s="637"/>
    </row>
    <row r="33" spans="1:8" ht="16.5">
      <c r="A33" s="66"/>
      <c r="B33" s="776" t="s">
        <v>22</v>
      </c>
      <c r="C33" s="556">
        <f>SUM(C30)</f>
        <v>169</v>
      </c>
      <c r="D33" s="556">
        <f>SUM(D30)</f>
        <v>169</v>
      </c>
      <c r="E33" s="556">
        <f>SUM(E30)</f>
        <v>70</v>
      </c>
      <c r="F33" s="629">
        <f>SUM(F30)</f>
        <v>70</v>
      </c>
      <c r="G33" s="629">
        <f>SUM(G30)</f>
        <v>0</v>
      </c>
      <c r="H33" s="650">
        <f t="shared" si="0"/>
        <v>0.41420118343195267</v>
      </c>
    </row>
    <row r="34" spans="1:8" ht="16.5">
      <c r="A34" s="165"/>
      <c r="B34" s="788"/>
      <c r="C34" s="789"/>
      <c r="D34" s="790"/>
      <c r="E34" s="791"/>
      <c r="F34" s="162"/>
      <c r="G34" s="634"/>
      <c r="H34" s="650"/>
    </row>
    <row r="35" spans="1:8" ht="17.25" thickBot="1">
      <c r="A35" s="55"/>
      <c r="B35" s="62" t="s">
        <v>48</v>
      </c>
      <c r="C35" s="925">
        <f>SUM(C27+C33)</f>
        <v>95742</v>
      </c>
      <c r="D35" s="925">
        <f>SUM(D27+D33)</f>
        <v>112960</v>
      </c>
      <c r="E35" s="925">
        <f>SUM(E27+E33)</f>
        <v>110813</v>
      </c>
      <c r="F35" s="979">
        <f>SUM(F27+F33)</f>
        <v>85397</v>
      </c>
      <c r="G35" s="979">
        <f>SUM(G27+G33)</f>
        <v>25416</v>
      </c>
      <c r="H35" s="398">
        <f t="shared" si="0"/>
        <v>0.9809932719546742</v>
      </c>
    </row>
  </sheetData>
  <sheetProtection/>
  <mergeCells count="2">
    <mergeCell ref="A2:B2"/>
    <mergeCell ref="A28:B28"/>
  </mergeCells>
  <printOptions/>
  <pageMargins left="0.15748031496062992" right="0.15748031496062992" top="0.9055118110236221" bottom="0.2362204724409449" header="0.31496062992125984" footer="0.31496062992125984"/>
  <pageSetup horizontalDpi="600" verticalDpi="600" orientation="portrait" paperSize="9" scale="90" r:id="rId1"/>
  <headerFooter>
    <oddHeader>&amp;C&amp;"Book Antiqua,Félkövér"&amp;11Keszthely Város Önkormányzata
működési célú támogatásai államháztartáson belülre&amp;R&amp;"Book Antiqua,Félkövér"13.  melléklet
ezer 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5.00390625" style="60" customWidth="1"/>
    <col min="2" max="2" width="59.7109375" style="61" customWidth="1"/>
    <col min="3" max="3" width="10.8515625" style="4" customWidth="1"/>
    <col min="4" max="5" width="10.57421875" style="4" bestFit="1" customWidth="1"/>
    <col min="6" max="6" width="9.57421875" style="1" bestFit="1" customWidth="1"/>
    <col min="7" max="7" width="10.57421875" style="1" customWidth="1"/>
    <col min="8" max="8" width="6.8515625" style="1" customWidth="1"/>
    <col min="9" max="16384" width="9.140625" style="3" customWidth="1"/>
  </cols>
  <sheetData>
    <row r="1" spans="1:9" ht="45.75" thickBot="1">
      <c r="A1" s="588" t="s">
        <v>13</v>
      </c>
      <c r="B1" s="109" t="s">
        <v>430</v>
      </c>
      <c r="C1" s="109" t="s">
        <v>178</v>
      </c>
      <c r="D1" s="109" t="s">
        <v>241</v>
      </c>
      <c r="E1" s="109" t="s">
        <v>179</v>
      </c>
      <c r="F1" s="109" t="s">
        <v>84</v>
      </c>
      <c r="G1" s="109" t="s">
        <v>85</v>
      </c>
      <c r="H1" s="110" t="s">
        <v>180</v>
      </c>
      <c r="I1" s="18"/>
    </row>
    <row r="2" spans="1:9" ht="16.5" customHeight="1">
      <c r="A2" s="1404" t="s">
        <v>52</v>
      </c>
      <c r="B2" s="1405"/>
      <c r="C2" s="856"/>
      <c r="D2" s="857"/>
      <c r="E2" s="858"/>
      <c r="F2" s="71"/>
      <c r="G2" s="584"/>
      <c r="H2" s="809"/>
      <c r="I2" s="18"/>
    </row>
    <row r="3" spans="1:9" ht="16.5">
      <c r="A3" s="51">
        <v>1</v>
      </c>
      <c r="B3" s="63" t="s">
        <v>79</v>
      </c>
      <c r="C3" s="560">
        <f>SUM(C4)</f>
        <v>22000</v>
      </c>
      <c r="D3" s="560">
        <f>SUM(D4)</f>
        <v>22000</v>
      </c>
      <c r="E3" s="560">
        <f>SUM(E4)</f>
        <v>0</v>
      </c>
      <c r="F3" s="131">
        <f>SUM(F4)</f>
        <v>0</v>
      </c>
      <c r="G3" s="566">
        <f>E3-F3</f>
        <v>0</v>
      </c>
      <c r="H3" s="855">
        <f>E3/D3</f>
        <v>0</v>
      </c>
      <c r="I3" s="18"/>
    </row>
    <row r="4" spans="1:9" ht="16.5">
      <c r="A4" s="51"/>
      <c r="B4" s="67" t="s">
        <v>432</v>
      </c>
      <c r="C4" s="559">
        <v>22000</v>
      </c>
      <c r="D4" s="559">
        <v>22000</v>
      </c>
      <c r="E4" s="559">
        <v>0</v>
      </c>
      <c r="F4" s="108"/>
      <c r="G4" s="592">
        <f>E4-F4</f>
        <v>0</v>
      </c>
      <c r="H4" s="976">
        <f>E4/D4</f>
        <v>0</v>
      </c>
      <c r="I4" s="18"/>
    </row>
    <row r="5" spans="1:9" ht="16.5">
      <c r="A5" s="51"/>
      <c r="B5" s="67"/>
      <c r="C5" s="559"/>
      <c r="D5" s="559"/>
      <c r="E5" s="559"/>
      <c r="F5" s="162"/>
      <c r="G5" s="592"/>
      <c r="H5" s="976"/>
      <c r="I5" s="18"/>
    </row>
    <row r="6" spans="1:9" ht="16.5">
      <c r="A6" s="51">
        <v>2</v>
      </c>
      <c r="B6" s="917" t="s">
        <v>850</v>
      </c>
      <c r="C6" s="560">
        <f>SUM(C7:C8)</f>
        <v>42250</v>
      </c>
      <c r="D6" s="560">
        <f>SUM(D7:D8)</f>
        <v>41800</v>
      </c>
      <c r="E6" s="560">
        <f>SUM(E7:E8)</f>
        <v>41800</v>
      </c>
      <c r="F6" s="560">
        <f>SUM(F7:F8)</f>
        <v>0</v>
      </c>
      <c r="G6" s="560">
        <f>SUM(G7:G8)</f>
        <v>0</v>
      </c>
      <c r="H6" s="712">
        <f aca="true" t="shared" si="0" ref="H6:H13">E6/D6</f>
        <v>1</v>
      </c>
      <c r="I6" s="18"/>
    </row>
    <row r="7" spans="1:9" ht="16.5">
      <c r="A7" s="51"/>
      <c r="B7" s="1091" t="s">
        <v>851</v>
      </c>
      <c r="C7" s="559">
        <v>42250</v>
      </c>
      <c r="D7" s="559">
        <v>41300</v>
      </c>
      <c r="E7" s="559">
        <v>41300</v>
      </c>
      <c r="F7" s="162"/>
      <c r="G7" s="592"/>
      <c r="H7" s="625">
        <f t="shared" si="0"/>
        <v>1</v>
      </c>
      <c r="I7" s="18"/>
    </row>
    <row r="8" spans="1:9" ht="16.5">
      <c r="A8" s="51"/>
      <c r="B8" s="1091" t="s">
        <v>852</v>
      </c>
      <c r="C8" s="559">
        <v>0</v>
      </c>
      <c r="D8" s="559">
        <v>500</v>
      </c>
      <c r="E8" s="559">
        <v>500</v>
      </c>
      <c r="F8" s="99"/>
      <c r="G8" s="592"/>
      <c r="H8" s="625">
        <f t="shared" si="0"/>
        <v>1</v>
      </c>
      <c r="I8" s="18"/>
    </row>
    <row r="9" spans="1:9" ht="16.5">
      <c r="A9" s="51"/>
      <c r="B9" s="67"/>
      <c r="C9" s="559"/>
      <c r="D9" s="559"/>
      <c r="E9" s="559"/>
      <c r="F9" s="162"/>
      <c r="G9" s="592"/>
      <c r="H9" s="976"/>
      <c r="I9" s="18"/>
    </row>
    <row r="10" spans="1:9" ht="16.5">
      <c r="A10" s="51">
        <v>3</v>
      </c>
      <c r="B10" s="508" t="s">
        <v>560</v>
      </c>
      <c r="C10" s="560">
        <f>SUM(C11:C13)</f>
        <v>9500</v>
      </c>
      <c r="D10" s="560">
        <f>SUM(D11:D13)</f>
        <v>8239</v>
      </c>
      <c r="E10" s="560">
        <f>SUM(E11:E13)</f>
        <v>2939</v>
      </c>
      <c r="F10" s="131">
        <f>SUM(F11:F13)</f>
        <v>2939</v>
      </c>
      <c r="G10" s="130">
        <f>SUM(G11:G13)</f>
        <v>0</v>
      </c>
      <c r="H10" s="712">
        <f t="shared" si="0"/>
        <v>0.35671804830683335</v>
      </c>
      <c r="I10" s="18"/>
    </row>
    <row r="11" spans="1:9" ht="33">
      <c r="A11" s="51"/>
      <c r="B11" s="67" t="s">
        <v>853</v>
      </c>
      <c r="C11" s="559">
        <v>5300</v>
      </c>
      <c r="D11" s="559">
        <v>5300</v>
      </c>
      <c r="E11" s="559">
        <v>0</v>
      </c>
      <c r="F11" s="128"/>
      <c r="G11" s="592">
        <f>E11-F11</f>
        <v>0</v>
      </c>
      <c r="H11" s="637">
        <f t="shared" si="0"/>
        <v>0</v>
      </c>
      <c r="I11" s="18"/>
    </row>
    <row r="12" spans="1:9" ht="33">
      <c r="A12" s="51"/>
      <c r="B12" s="67" t="s">
        <v>854</v>
      </c>
      <c r="C12" s="559">
        <v>4200</v>
      </c>
      <c r="D12" s="559">
        <v>2467</v>
      </c>
      <c r="E12" s="559">
        <v>2467</v>
      </c>
      <c r="F12" s="128">
        <v>2467</v>
      </c>
      <c r="G12" s="592">
        <f>E12-F12</f>
        <v>0</v>
      </c>
      <c r="H12" s="637">
        <f t="shared" si="0"/>
        <v>1</v>
      </c>
      <c r="I12" s="18"/>
    </row>
    <row r="13" spans="1:9" ht="16.5">
      <c r="A13" s="51"/>
      <c r="B13" s="67" t="s">
        <v>855</v>
      </c>
      <c r="C13" s="559">
        <v>0</v>
      </c>
      <c r="D13" s="559">
        <v>472</v>
      </c>
      <c r="E13" s="559">
        <v>472</v>
      </c>
      <c r="F13" s="128">
        <v>472</v>
      </c>
      <c r="G13" s="592">
        <f>E13-F13</f>
        <v>0</v>
      </c>
      <c r="H13" s="625">
        <f t="shared" si="0"/>
        <v>1</v>
      </c>
      <c r="I13" s="18"/>
    </row>
    <row r="14" spans="1:9" ht="16.5">
      <c r="A14" s="51"/>
      <c r="B14" s="67"/>
      <c r="C14" s="559"/>
      <c r="D14" s="559"/>
      <c r="E14" s="559"/>
      <c r="F14" s="162"/>
      <c r="G14" s="592"/>
      <c r="H14" s="625"/>
      <c r="I14" s="18"/>
    </row>
    <row r="15" spans="1:9" ht="16.5">
      <c r="A15" s="51">
        <v>4</v>
      </c>
      <c r="B15" s="917" t="s">
        <v>856</v>
      </c>
      <c r="C15" s="560">
        <f>SUM(C16)</f>
        <v>0</v>
      </c>
      <c r="D15" s="560">
        <f>SUM(D16)</f>
        <v>2000</v>
      </c>
      <c r="E15" s="560">
        <f>SUM(E16)</f>
        <v>2000</v>
      </c>
      <c r="F15" s="560">
        <f>SUM(F16)</f>
        <v>0</v>
      </c>
      <c r="G15" s="560">
        <f>SUM(G16)</f>
        <v>0</v>
      </c>
      <c r="H15" s="712">
        <f>E15/D15</f>
        <v>1</v>
      </c>
      <c r="I15" s="18"/>
    </row>
    <row r="16" spans="1:9" ht="33">
      <c r="A16" s="51"/>
      <c r="B16" s="64" t="s">
        <v>857</v>
      </c>
      <c r="C16" s="559"/>
      <c r="D16" s="559">
        <v>2000</v>
      </c>
      <c r="E16" s="559">
        <v>2000</v>
      </c>
      <c r="F16" s="99"/>
      <c r="G16" s="592"/>
      <c r="H16" s="625">
        <f>E16/D16</f>
        <v>1</v>
      </c>
      <c r="I16" s="18"/>
    </row>
    <row r="17" spans="1:9" ht="16.5">
      <c r="A17" s="51"/>
      <c r="B17" s="67"/>
      <c r="C17" s="559"/>
      <c r="D17" s="559"/>
      <c r="E17" s="559"/>
      <c r="F17" s="162"/>
      <c r="G17" s="592"/>
      <c r="H17" s="625"/>
      <c r="I17" s="18"/>
    </row>
    <row r="18" spans="1:9" ht="16.5">
      <c r="A18" s="54">
        <v>5</v>
      </c>
      <c r="B18" s="508" t="s">
        <v>431</v>
      </c>
      <c r="C18" s="560">
        <f>SUM(C19)</f>
        <v>0</v>
      </c>
      <c r="D18" s="560">
        <f>SUM(D19)</f>
        <v>76096</v>
      </c>
      <c r="E18" s="560">
        <f>SUM(E19)</f>
        <v>76096</v>
      </c>
      <c r="F18" s="131">
        <f>SUM(F19)</f>
        <v>76096</v>
      </c>
      <c r="G18" s="592">
        <v>0</v>
      </c>
      <c r="H18" s="650">
        <f>E18/D18</f>
        <v>1</v>
      </c>
      <c r="I18" s="18"/>
    </row>
    <row r="19" spans="1:9" ht="16.5">
      <c r="A19" s="51"/>
      <c r="B19" s="67" t="s">
        <v>858</v>
      </c>
      <c r="C19" s="559">
        <v>0</v>
      </c>
      <c r="D19" s="559">
        <v>76096</v>
      </c>
      <c r="E19" s="559">
        <v>76096</v>
      </c>
      <c r="F19" s="133">
        <v>76096</v>
      </c>
      <c r="G19" s="592">
        <v>0</v>
      </c>
      <c r="H19" s="637">
        <f>E19/D19</f>
        <v>1</v>
      </c>
      <c r="I19" s="18"/>
    </row>
    <row r="20" spans="1:9" ht="16.5">
      <c r="A20" s="66"/>
      <c r="B20" s="95"/>
      <c r="C20" s="134"/>
      <c r="D20" s="134"/>
      <c r="E20" s="134"/>
      <c r="F20" s="108"/>
      <c r="G20" s="155"/>
      <c r="H20" s="637"/>
      <c r="I20" s="18"/>
    </row>
    <row r="21" spans="1:9" ht="16.5">
      <c r="A21" s="54">
        <v>6</v>
      </c>
      <c r="B21" s="68" t="s">
        <v>434</v>
      </c>
      <c r="C21" s="565">
        <f>SUM(C22:C45)</f>
        <v>5125</v>
      </c>
      <c r="D21" s="565">
        <f>SUM(D22:D45)</f>
        <v>24542</v>
      </c>
      <c r="E21" s="565">
        <f>SUM(E22:E45)</f>
        <v>24517</v>
      </c>
      <c r="F21" s="560">
        <f>SUM(F22:F45)</f>
        <v>0</v>
      </c>
      <c r="G21" s="931">
        <f>SUM(G22:G45)</f>
        <v>24517</v>
      </c>
      <c r="H21" s="650">
        <f aca="true" t="shared" si="1" ref="H21:H45">E21/D21</f>
        <v>0.9989813381142532</v>
      </c>
      <c r="I21" s="18"/>
    </row>
    <row r="22" spans="1:9" ht="16.5">
      <c r="A22" s="51"/>
      <c r="B22" s="67" t="s">
        <v>698</v>
      </c>
      <c r="C22" s="558">
        <v>5000</v>
      </c>
      <c r="D22" s="558">
        <v>5000</v>
      </c>
      <c r="E22" s="559">
        <v>5000</v>
      </c>
      <c r="F22" s="108"/>
      <c r="G22" s="592">
        <f aca="true" t="shared" si="2" ref="G22:G45">E22-F22</f>
        <v>5000</v>
      </c>
      <c r="H22" s="637">
        <f t="shared" si="1"/>
        <v>1</v>
      </c>
      <c r="I22" s="18"/>
    </row>
    <row r="23" spans="1:9" ht="19.5" customHeight="1">
      <c r="A23" s="51"/>
      <c r="B23" s="1091" t="s">
        <v>859</v>
      </c>
      <c r="C23" s="558">
        <v>100</v>
      </c>
      <c r="D23" s="558">
        <v>100</v>
      </c>
      <c r="E23" s="562">
        <v>100</v>
      </c>
      <c r="F23" s="829"/>
      <c r="G23" s="825">
        <f t="shared" si="2"/>
        <v>100</v>
      </c>
      <c r="H23" s="637">
        <f t="shared" si="1"/>
        <v>1</v>
      </c>
      <c r="I23" s="18"/>
    </row>
    <row r="24" spans="1:9" ht="33">
      <c r="A24" s="51"/>
      <c r="B24" s="1091" t="s">
        <v>860</v>
      </c>
      <c r="C24" s="558">
        <v>25</v>
      </c>
      <c r="D24" s="558">
        <v>500</v>
      </c>
      <c r="E24" s="559">
        <v>500</v>
      </c>
      <c r="F24" s="108"/>
      <c r="G24" s="592">
        <f t="shared" si="2"/>
        <v>500</v>
      </c>
      <c r="H24" s="637">
        <f t="shared" si="1"/>
        <v>1</v>
      </c>
      <c r="I24" s="18"/>
    </row>
    <row r="25" spans="1:9" ht="16.5">
      <c r="A25" s="51"/>
      <c r="B25" s="1091" t="s">
        <v>861</v>
      </c>
      <c r="C25" s="558">
        <v>0</v>
      </c>
      <c r="D25" s="558">
        <v>200</v>
      </c>
      <c r="E25" s="559">
        <v>200</v>
      </c>
      <c r="F25" s="108"/>
      <c r="G25" s="592">
        <f t="shared" si="2"/>
        <v>200</v>
      </c>
      <c r="H25" s="637">
        <f t="shared" si="1"/>
        <v>1</v>
      </c>
      <c r="I25" s="18"/>
    </row>
    <row r="26" spans="1:9" ht="16.5">
      <c r="A26" s="51"/>
      <c r="B26" s="1091" t="s">
        <v>862</v>
      </c>
      <c r="C26" s="558">
        <v>0</v>
      </c>
      <c r="D26" s="558">
        <v>3400</v>
      </c>
      <c r="E26" s="559">
        <v>3400</v>
      </c>
      <c r="F26" s="108"/>
      <c r="G26" s="592">
        <f t="shared" si="2"/>
        <v>3400</v>
      </c>
      <c r="H26" s="637">
        <f t="shared" si="1"/>
        <v>1</v>
      </c>
      <c r="I26" s="18"/>
    </row>
    <row r="27" spans="1:9" ht="16.5">
      <c r="A27" s="51"/>
      <c r="B27" s="1091" t="s">
        <v>863</v>
      </c>
      <c r="C27" s="558">
        <v>0</v>
      </c>
      <c r="D27" s="558">
        <v>2000</v>
      </c>
      <c r="E27" s="559">
        <v>2000</v>
      </c>
      <c r="F27" s="108"/>
      <c r="G27" s="592">
        <f t="shared" si="2"/>
        <v>2000</v>
      </c>
      <c r="H27" s="637">
        <f t="shared" si="1"/>
        <v>1</v>
      </c>
      <c r="I27" s="18"/>
    </row>
    <row r="28" spans="1:9" ht="16.5">
      <c r="A28" s="51"/>
      <c r="B28" s="1091" t="s">
        <v>864</v>
      </c>
      <c r="C28" s="558">
        <v>0</v>
      </c>
      <c r="D28" s="558">
        <v>3115</v>
      </c>
      <c r="E28" s="559">
        <v>3115</v>
      </c>
      <c r="F28" s="108"/>
      <c r="G28" s="592">
        <f t="shared" si="2"/>
        <v>3115</v>
      </c>
      <c r="H28" s="637">
        <f t="shared" si="1"/>
        <v>1</v>
      </c>
      <c r="I28" s="18"/>
    </row>
    <row r="29" spans="1:9" ht="16.5">
      <c r="A29" s="51"/>
      <c r="B29" s="1091" t="s">
        <v>865</v>
      </c>
      <c r="C29" s="558">
        <v>0</v>
      </c>
      <c r="D29" s="558">
        <v>600</v>
      </c>
      <c r="E29" s="559">
        <v>600</v>
      </c>
      <c r="F29" s="108"/>
      <c r="G29" s="592">
        <f t="shared" si="2"/>
        <v>600</v>
      </c>
      <c r="H29" s="637">
        <f t="shared" si="1"/>
        <v>1</v>
      </c>
      <c r="I29" s="18"/>
    </row>
    <row r="30" spans="1:9" ht="16.5">
      <c r="A30" s="51"/>
      <c r="B30" s="1091" t="s">
        <v>699</v>
      </c>
      <c r="C30" s="558">
        <v>0</v>
      </c>
      <c r="D30" s="558">
        <v>600</v>
      </c>
      <c r="E30" s="559">
        <v>600</v>
      </c>
      <c r="F30" s="108"/>
      <c r="G30" s="592">
        <f t="shared" si="2"/>
        <v>600</v>
      </c>
      <c r="H30" s="637">
        <f t="shared" si="1"/>
        <v>1</v>
      </c>
      <c r="I30" s="18"/>
    </row>
    <row r="31" spans="1:9" ht="16.5">
      <c r="A31" s="51"/>
      <c r="B31" s="1091" t="s">
        <v>866</v>
      </c>
      <c r="C31" s="558">
        <v>0</v>
      </c>
      <c r="D31" s="1024">
        <v>600</v>
      </c>
      <c r="E31" s="559">
        <v>600</v>
      </c>
      <c r="F31" s="108"/>
      <c r="G31" s="592">
        <f t="shared" si="2"/>
        <v>600</v>
      </c>
      <c r="H31" s="637">
        <f t="shared" si="1"/>
        <v>1</v>
      </c>
      <c r="I31" s="18"/>
    </row>
    <row r="32" spans="1:9" ht="16.5">
      <c r="A32" s="51"/>
      <c r="B32" s="1091" t="s">
        <v>867</v>
      </c>
      <c r="C32" s="558">
        <v>0</v>
      </c>
      <c r="D32" s="1025">
        <v>350</v>
      </c>
      <c r="E32" s="559">
        <v>350</v>
      </c>
      <c r="F32" s="108"/>
      <c r="G32" s="592">
        <f t="shared" si="2"/>
        <v>350</v>
      </c>
      <c r="H32" s="637">
        <f t="shared" si="1"/>
        <v>1</v>
      </c>
      <c r="I32" s="18"/>
    </row>
    <row r="33" spans="1:9" ht="16.5">
      <c r="A33" s="51"/>
      <c r="B33" s="1091" t="s">
        <v>700</v>
      </c>
      <c r="C33" s="558">
        <v>0</v>
      </c>
      <c r="D33" s="558">
        <v>150</v>
      </c>
      <c r="E33" s="559">
        <v>150</v>
      </c>
      <c r="F33" s="108"/>
      <c r="G33" s="592">
        <f t="shared" si="2"/>
        <v>150</v>
      </c>
      <c r="H33" s="637">
        <f t="shared" si="1"/>
        <v>1</v>
      </c>
      <c r="I33" s="18"/>
    </row>
    <row r="34" spans="1:9" ht="16.5">
      <c r="A34" s="51"/>
      <c r="B34" s="1091" t="s">
        <v>868</v>
      </c>
      <c r="C34" s="558">
        <v>0</v>
      </c>
      <c r="D34" s="558">
        <v>100</v>
      </c>
      <c r="E34" s="559">
        <v>100</v>
      </c>
      <c r="F34" s="108"/>
      <c r="G34" s="592">
        <f t="shared" si="2"/>
        <v>100</v>
      </c>
      <c r="H34" s="637">
        <f t="shared" si="1"/>
        <v>1</v>
      </c>
      <c r="I34" s="18"/>
    </row>
    <row r="35" spans="1:9" ht="16.5">
      <c r="A35" s="51"/>
      <c r="B35" s="1091" t="s">
        <v>701</v>
      </c>
      <c r="C35" s="558">
        <v>0</v>
      </c>
      <c r="D35" s="558">
        <v>100</v>
      </c>
      <c r="E35" s="559">
        <v>100</v>
      </c>
      <c r="F35" s="108"/>
      <c r="G35" s="592">
        <f t="shared" si="2"/>
        <v>100</v>
      </c>
      <c r="H35" s="637">
        <f t="shared" si="1"/>
        <v>1</v>
      </c>
      <c r="I35" s="18"/>
    </row>
    <row r="36" spans="1:9" ht="16.5">
      <c r="A36" s="51"/>
      <c r="B36" s="1091" t="s">
        <v>869</v>
      </c>
      <c r="C36" s="558">
        <v>0</v>
      </c>
      <c r="D36" s="558">
        <v>3952</v>
      </c>
      <c r="E36" s="559">
        <v>3952</v>
      </c>
      <c r="F36" s="108"/>
      <c r="G36" s="592">
        <f t="shared" si="2"/>
        <v>3952</v>
      </c>
      <c r="H36" s="637">
        <f t="shared" si="1"/>
        <v>1</v>
      </c>
      <c r="I36" s="18"/>
    </row>
    <row r="37" spans="1:9" ht="16.5">
      <c r="A37" s="51"/>
      <c r="B37" s="1091" t="s">
        <v>702</v>
      </c>
      <c r="C37" s="558">
        <v>0</v>
      </c>
      <c r="D37" s="558">
        <v>100</v>
      </c>
      <c r="E37" s="559">
        <v>100</v>
      </c>
      <c r="F37" s="108"/>
      <c r="G37" s="592">
        <f t="shared" si="2"/>
        <v>100</v>
      </c>
      <c r="H37" s="637">
        <f t="shared" si="1"/>
        <v>1</v>
      </c>
      <c r="I37" s="18"/>
    </row>
    <row r="38" spans="1:9" ht="16.5">
      <c r="A38" s="51"/>
      <c r="B38" s="1091" t="s">
        <v>870</v>
      </c>
      <c r="C38" s="558">
        <v>0</v>
      </c>
      <c r="D38" s="558">
        <v>50</v>
      </c>
      <c r="E38" s="559">
        <v>50</v>
      </c>
      <c r="F38" s="108"/>
      <c r="G38" s="592">
        <f t="shared" si="2"/>
        <v>50</v>
      </c>
      <c r="H38" s="637">
        <f t="shared" si="1"/>
        <v>1</v>
      </c>
      <c r="I38" s="18"/>
    </row>
    <row r="39" spans="1:9" ht="16.5">
      <c r="A39" s="51"/>
      <c r="B39" s="1091" t="s">
        <v>871</v>
      </c>
      <c r="C39" s="558">
        <v>0</v>
      </c>
      <c r="D39" s="558">
        <v>800</v>
      </c>
      <c r="E39" s="559">
        <v>800</v>
      </c>
      <c r="F39" s="108"/>
      <c r="G39" s="592">
        <f t="shared" si="2"/>
        <v>800</v>
      </c>
      <c r="H39" s="637">
        <f t="shared" si="1"/>
        <v>1</v>
      </c>
      <c r="I39" s="18"/>
    </row>
    <row r="40" spans="1:9" ht="16.5">
      <c r="A40" s="51"/>
      <c r="B40" s="1091" t="s">
        <v>872</v>
      </c>
      <c r="C40" s="558">
        <v>0</v>
      </c>
      <c r="D40" s="558">
        <v>50</v>
      </c>
      <c r="E40" s="559">
        <v>50</v>
      </c>
      <c r="F40" s="108"/>
      <c r="G40" s="592">
        <f t="shared" si="2"/>
        <v>50</v>
      </c>
      <c r="H40" s="637">
        <f t="shared" si="1"/>
        <v>1</v>
      </c>
      <c r="I40" s="18"/>
    </row>
    <row r="41" spans="1:9" ht="16.5">
      <c r="A41" s="51"/>
      <c r="B41" s="1091" t="s">
        <v>873</v>
      </c>
      <c r="C41" s="558">
        <v>0</v>
      </c>
      <c r="D41" s="558">
        <v>50</v>
      </c>
      <c r="E41" s="559">
        <v>50</v>
      </c>
      <c r="F41" s="108"/>
      <c r="G41" s="592">
        <f t="shared" si="2"/>
        <v>50</v>
      </c>
      <c r="H41" s="637">
        <f t="shared" si="1"/>
        <v>1</v>
      </c>
      <c r="I41" s="18"/>
    </row>
    <row r="42" spans="1:9" ht="16.5">
      <c r="A42" s="51"/>
      <c r="B42" s="1091" t="s">
        <v>874</v>
      </c>
      <c r="C42" s="558">
        <v>0</v>
      </c>
      <c r="D42" s="558">
        <v>500</v>
      </c>
      <c r="E42" s="559">
        <v>500</v>
      </c>
      <c r="F42" s="108"/>
      <c r="G42" s="592">
        <f t="shared" si="2"/>
        <v>500</v>
      </c>
      <c r="H42" s="637">
        <f t="shared" si="1"/>
        <v>1</v>
      </c>
      <c r="I42" s="18"/>
    </row>
    <row r="43" spans="1:9" ht="16.5">
      <c r="A43" s="51"/>
      <c r="B43" s="1091" t="s">
        <v>875</v>
      </c>
      <c r="C43" s="558">
        <v>0</v>
      </c>
      <c r="D43" s="558">
        <v>200</v>
      </c>
      <c r="E43" s="559">
        <v>200</v>
      </c>
      <c r="F43" s="108"/>
      <c r="G43" s="592">
        <f t="shared" si="2"/>
        <v>200</v>
      </c>
      <c r="H43" s="637">
        <f t="shared" si="1"/>
        <v>1</v>
      </c>
      <c r="I43" s="18"/>
    </row>
    <row r="44" spans="1:9" ht="16.5">
      <c r="A44" s="51"/>
      <c r="B44" s="1091" t="s">
        <v>876</v>
      </c>
      <c r="C44" s="558">
        <v>0</v>
      </c>
      <c r="D44" s="558">
        <v>25</v>
      </c>
      <c r="E44" s="559">
        <v>0</v>
      </c>
      <c r="F44" s="108"/>
      <c r="G44" s="592">
        <f t="shared" si="2"/>
        <v>0</v>
      </c>
      <c r="H44" s="637">
        <f t="shared" si="1"/>
        <v>0</v>
      </c>
      <c r="I44" s="18"/>
    </row>
    <row r="45" spans="1:9" ht="16.5">
      <c r="A45" s="51"/>
      <c r="B45" s="1094" t="s">
        <v>877</v>
      </c>
      <c r="C45" s="927">
        <v>0</v>
      </c>
      <c r="D45" s="927">
        <v>2000</v>
      </c>
      <c r="E45" s="559">
        <v>2000</v>
      </c>
      <c r="F45" s="108"/>
      <c r="G45" s="592">
        <f t="shared" si="2"/>
        <v>2000</v>
      </c>
      <c r="H45" s="637">
        <f t="shared" si="1"/>
        <v>1</v>
      </c>
      <c r="I45" s="18"/>
    </row>
    <row r="46" spans="1:9" ht="16.5">
      <c r="A46" s="51"/>
      <c r="B46" s="145"/>
      <c r="C46" s="559"/>
      <c r="D46" s="559"/>
      <c r="E46" s="559"/>
      <c r="F46" s="108"/>
      <c r="G46" s="592"/>
      <c r="H46" s="637"/>
      <c r="I46" s="18"/>
    </row>
    <row r="47" spans="1:9" ht="16.5">
      <c r="A47" s="51">
        <v>7</v>
      </c>
      <c r="B47" s="409" t="s">
        <v>93</v>
      </c>
      <c r="C47" s="560">
        <f>SUM(C48:C92)</f>
        <v>50992</v>
      </c>
      <c r="D47" s="560">
        <f>SUM(D48:D92)</f>
        <v>56532</v>
      </c>
      <c r="E47" s="560">
        <f>SUM(E48:E92)</f>
        <v>56132</v>
      </c>
      <c r="F47" s="131">
        <f>SUM(F48:F92)</f>
        <v>0</v>
      </c>
      <c r="G47" s="566">
        <f>SUM(G48:G92)</f>
        <v>56132</v>
      </c>
      <c r="H47" s="855">
        <f aca="true" t="shared" si="3" ref="H47:H92">E47/D47</f>
        <v>0.9929243614236185</v>
      </c>
      <c r="I47" s="18"/>
    </row>
    <row r="48" spans="1:9" ht="16.5">
      <c r="A48" s="51"/>
      <c r="B48" s="1091" t="s">
        <v>878</v>
      </c>
      <c r="C48" s="559">
        <v>9346</v>
      </c>
      <c r="D48" s="559">
        <v>9346</v>
      </c>
      <c r="E48" s="559">
        <v>9346</v>
      </c>
      <c r="F48" s="1175"/>
      <c r="G48" s="592">
        <f>E48-F48</f>
        <v>9346</v>
      </c>
      <c r="H48" s="625">
        <f t="shared" si="3"/>
        <v>1</v>
      </c>
      <c r="I48" s="18"/>
    </row>
    <row r="49" spans="1:9" ht="16.5">
      <c r="A49" s="51"/>
      <c r="B49" s="1091" t="s">
        <v>879</v>
      </c>
      <c r="C49" s="559">
        <v>240</v>
      </c>
      <c r="D49" s="559">
        <v>315</v>
      </c>
      <c r="E49" s="559">
        <v>315</v>
      </c>
      <c r="F49" s="1175"/>
      <c r="G49" s="592">
        <f aca="true" t="shared" si="4" ref="G49:G92">E49-F49</f>
        <v>315</v>
      </c>
      <c r="H49" s="625">
        <f t="shared" si="3"/>
        <v>1</v>
      </c>
      <c r="I49" s="18"/>
    </row>
    <row r="50" spans="1:9" ht="33">
      <c r="A50" s="54"/>
      <c r="B50" s="1108" t="s">
        <v>880</v>
      </c>
      <c r="C50" s="559">
        <v>850</v>
      </c>
      <c r="D50" s="559">
        <v>900</v>
      </c>
      <c r="E50" s="559">
        <v>900</v>
      </c>
      <c r="F50" s="1175"/>
      <c r="G50" s="592">
        <f t="shared" si="4"/>
        <v>900</v>
      </c>
      <c r="H50" s="625">
        <f t="shared" si="3"/>
        <v>1</v>
      </c>
      <c r="I50" s="18"/>
    </row>
    <row r="51" spans="1:9" ht="33.75" thickBot="1">
      <c r="A51" s="1180"/>
      <c r="B51" s="1181" t="s">
        <v>630</v>
      </c>
      <c r="C51" s="1182">
        <v>3000</v>
      </c>
      <c r="D51" s="1182">
        <v>3000</v>
      </c>
      <c r="E51" s="1182">
        <v>3000</v>
      </c>
      <c r="F51" s="1183"/>
      <c r="G51" s="1184">
        <f t="shared" si="4"/>
        <v>3000</v>
      </c>
      <c r="H51" s="1185">
        <f t="shared" si="3"/>
        <v>1</v>
      </c>
      <c r="I51" s="18"/>
    </row>
    <row r="52" spans="1:9" ht="16.5">
      <c r="A52" s="974"/>
      <c r="B52" s="1186" t="s">
        <v>433</v>
      </c>
      <c r="C52" s="1187">
        <v>150</v>
      </c>
      <c r="D52" s="1187">
        <v>150</v>
      </c>
      <c r="E52" s="1187">
        <v>150</v>
      </c>
      <c r="F52" s="1188"/>
      <c r="G52" s="1189">
        <f t="shared" si="4"/>
        <v>150</v>
      </c>
      <c r="H52" s="1190">
        <f t="shared" si="3"/>
        <v>1</v>
      </c>
      <c r="I52" s="18"/>
    </row>
    <row r="53" spans="1:9" ht="16.5">
      <c r="A53" s="54"/>
      <c r="B53" s="138" t="s">
        <v>531</v>
      </c>
      <c r="C53" s="559">
        <v>21906</v>
      </c>
      <c r="D53" s="559">
        <v>21906</v>
      </c>
      <c r="E53" s="559">
        <v>21906</v>
      </c>
      <c r="F53" s="1175"/>
      <c r="G53" s="592">
        <f t="shared" si="4"/>
        <v>21906</v>
      </c>
      <c r="H53" s="625">
        <f t="shared" si="3"/>
        <v>1</v>
      </c>
      <c r="I53" s="18"/>
    </row>
    <row r="54" spans="1:9" ht="16.5">
      <c r="A54" s="54"/>
      <c r="B54" s="1109" t="s">
        <v>881</v>
      </c>
      <c r="C54" s="559">
        <v>1000</v>
      </c>
      <c r="D54" s="559">
        <v>1000</v>
      </c>
      <c r="E54" s="559">
        <v>1000</v>
      </c>
      <c r="F54" s="1175"/>
      <c r="G54" s="592">
        <f t="shared" si="4"/>
        <v>1000</v>
      </c>
      <c r="H54" s="625">
        <f t="shared" si="3"/>
        <v>1</v>
      </c>
      <c r="I54" s="18"/>
    </row>
    <row r="55" spans="1:9" ht="16.5">
      <c r="A55" s="54"/>
      <c r="B55" s="138" t="s">
        <v>703</v>
      </c>
      <c r="C55" s="559">
        <v>1000</v>
      </c>
      <c r="D55" s="559">
        <v>1000</v>
      </c>
      <c r="E55" s="559">
        <v>1000</v>
      </c>
      <c r="F55" s="1175"/>
      <c r="G55" s="592">
        <f t="shared" si="4"/>
        <v>1000</v>
      </c>
      <c r="H55" s="625">
        <f t="shared" si="3"/>
        <v>1</v>
      </c>
      <c r="I55" s="18"/>
    </row>
    <row r="56" spans="1:9" ht="16.5">
      <c r="A56" s="54"/>
      <c r="B56" s="138" t="s">
        <v>682</v>
      </c>
      <c r="C56" s="559">
        <v>300</v>
      </c>
      <c r="D56" s="559">
        <v>300</v>
      </c>
      <c r="E56" s="559">
        <v>300</v>
      </c>
      <c r="F56" s="1175"/>
      <c r="G56" s="592">
        <f t="shared" si="4"/>
        <v>300</v>
      </c>
      <c r="H56" s="625">
        <f t="shared" si="3"/>
        <v>1</v>
      </c>
      <c r="I56" s="18"/>
    </row>
    <row r="57" spans="1:9" ht="16.5">
      <c r="A57" s="54"/>
      <c r="B57" s="138" t="s">
        <v>882</v>
      </c>
      <c r="C57" s="559">
        <v>1000</v>
      </c>
      <c r="D57" s="559">
        <v>1000</v>
      </c>
      <c r="E57" s="559">
        <v>1000</v>
      </c>
      <c r="F57" s="1175"/>
      <c r="G57" s="592">
        <f t="shared" si="4"/>
        <v>1000</v>
      </c>
      <c r="H57" s="625">
        <f t="shared" si="3"/>
        <v>1</v>
      </c>
      <c r="I57" s="18"/>
    </row>
    <row r="58" spans="1:9" ht="16.5">
      <c r="A58" s="1061"/>
      <c r="B58" s="1109" t="s">
        <v>883</v>
      </c>
      <c r="C58" s="564">
        <v>50</v>
      </c>
      <c r="D58" s="564">
        <v>50</v>
      </c>
      <c r="E58" s="1062">
        <v>50</v>
      </c>
      <c r="F58" s="1176"/>
      <c r="G58" s="1063">
        <f t="shared" si="4"/>
        <v>50</v>
      </c>
      <c r="H58" s="1072">
        <f t="shared" si="3"/>
        <v>1</v>
      </c>
      <c r="I58" s="18"/>
    </row>
    <row r="59" spans="1:9" ht="16.5">
      <c r="A59" s="17"/>
      <c r="B59" s="138" t="s">
        <v>884</v>
      </c>
      <c r="C59" s="559">
        <v>250</v>
      </c>
      <c r="D59" s="559">
        <v>550</v>
      </c>
      <c r="E59" s="559">
        <v>550</v>
      </c>
      <c r="F59" s="101"/>
      <c r="G59" s="1067">
        <f t="shared" si="4"/>
        <v>550</v>
      </c>
      <c r="H59" s="625">
        <f t="shared" si="3"/>
        <v>1</v>
      </c>
      <c r="I59" s="18"/>
    </row>
    <row r="60" spans="1:9" ht="16.5">
      <c r="A60" s="17"/>
      <c r="B60" s="138" t="s">
        <v>704</v>
      </c>
      <c r="C60" s="559">
        <v>1000</v>
      </c>
      <c r="D60" s="559">
        <v>1000</v>
      </c>
      <c r="E60" s="559">
        <v>1000</v>
      </c>
      <c r="F60" s="101"/>
      <c r="G60" s="1067">
        <f t="shared" si="4"/>
        <v>1000</v>
      </c>
      <c r="H60" s="625">
        <f t="shared" si="3"/>
        <v>1</v>
      </c>
      <c r="I60" s="18"/>
    </row>
    <row r="61" spans="1:9" ht="16.5">
      <c r="A61" s="54"/>
      <c r="B61" s="138" t="s">
        <v>681</v>
      </c>
      <c r="C61" s="1064">
        <v>500</v>
      </c>
      <c r="D61" s="1064">
        <v>500</v>
      </c>
      <c r="E61" s="1065">
        <v>0</v>
      </c>
      <c r="F61" s="1177"/>
      <c r="G61" s="1066">
        <f t="shared" si="4"/>
        <v>0</v>
      </c>
      <c r="H61" s="1073">
        <f t="shared" si="3"/>
        <v>0</v>
      </c>
      <c r="I61" s="18"/>
    </row>
    <row r="62" spans="1:9" ht="16.5">
      <c r="A62" s="54"/>
      <c r="B62" s="138" t="s">
        <v>683</v>
      </c>
      <c r="C62" s="559">
        <v>10000</v>
      </c>
      <c r="D62" s="559">
        <v>10000</v>
      </c>
      <c r="E62" s="562">
        <v>10000</v>
      </c>
      <c r="F62" s="1178"/>
      <c r="G62" s="825">
        <f t="shared" si="4"/>
        <v>10000</v>
      </c>
      <c r="H62" s="625">
        <f t="shared" si="3"/>
        <v>1</v>
      </c>
      <c r="I62" s="18"/>
    </row>
    <row r="63" spans="1:9" ht="16.5">
      <c r="A63" s="54"/>
      <c r="B63" s="138" t="s">
        <v>885</v>
      </c>
      <c r="C63" s="559">
        <v>200</v>
      </c>
      <c r="D63" s="559">
        <v>200</v>
      </c>
      <c r="E63" s="562">
        <v>200</v>
      </c>
      <c r="F63" s="1178"/>
      <c r="G63" s="825">
        <f t="shared" si="4"/>
        <v>200</v>
      </c>
      <c r="H63" s="625">
        <f t="shared" si="3"/>
        <v>1</v>
      </c>
      <c r="I63" s="18"/>
    </row>
    <row r="64" spans="1:9" ht="16.5">
      <c r="A64" s="54"/>
      <c r="B64" s="138" t="s">
        <v>886</v>
      </c>
      <c r="C64" s="559">
        <v>200</v>
      </c>
      <c r="D64" s="559">
        <v>280</v>
      </c>
      <c r="E64" s="562">
        <v>280</v>
      </c>
      <c r="F64" s="1178"/>
      <c r="G64" s="825">
        <f t="shared" si="4"/>
        <v>280</v>
      </c>
      <c r="H64" s="625">
        <f t="shared" si="3"/>
        <v>1</v>
      </c>
      <c r="I64" s="18"/>
    </row>
    <row r="65" spans="1:9" ht="33">
      <c r="A65" s="54"/>
      <c r="B65" s="138" t="s">
        <v>887</v>
      </c>
      <c r="C65" s="559">
        <v>0</v>
      </c>
      <c r="D65" s="562">
        <v>1300</v>
      </c>
      <c r="E65" s="562">
        <v>1300</v>
      </c>
      <c r="F65" s="1178"/>
      <c r="G65" s="825">
        <f t="shared" si="4"/>
        <v>1300</v>
      </c>
      <c r="H65" s="832">
        <f t="shared" si="3"/>
        <v>1</v>
      </c>
      <c r="I65" s="18"/>
    </row>
    <row r="66" spans="1:9" ht="16.5">
      <c r="A66" s="54"/>
      <c r="B66" s="138" t="s">
        <v>888</v>
      </c>
      <c r="C66" s="559">
        <v>0</v>
      </c>
      <c r="D66" s="559">
        <v>500</v>
      </c>
      <c r="E66" s="562">
        <v>500</v>
      </c>
      <c r="F66" s="1178"/>
      <c r="G66" s="825">
        <f t="shared" si="4"/>
        <v>500</v>
      </c>
      <c r="H66" s="625">
        <f t="shared" si="3"/>
        <v>1</v>
      </c>
      <c r="I66" s="18"/>
    </row>
    <row r="67" spans="1:9" ht="16.5">
      <c r="A67" s="54"/>
      <c r="B67" s="138" t="s">
        <v>889</v>
      </c>
      <c r="C67" s="559">
        <v>0</v>
      </c>
      <c r="D67" s="559">
        <v>200</v>
      </c>
      <c r="E67" s="562">
        <v>200</v>
      </c>
      <c r="F67" s="1178"/>
      <c r="G67" s="825">
        <f t="shared" si="4"/>
        <v>200</v>
      </c>
      <c r="H67" s="625">
        <f t="shared" si="3"/>
        <v>1</v>
      </c>
      <c r="I67" s="18"/>
    </row>
    <row r="68" spans="1:9" ht="16.5">
      <c r="A68" s="54"/>
      <c r="B68" s="138" t="s">
        <v>890</v>
      </c>
      <c r="C68" s="559">
        <v>0</v>
      </c>
      <c r="D68" s="559">
        <v>200</v>
      </c>
      <c r="E68" s="562">
        <v>200</v>
      </c>
      <c r="F68" s="1178"/>
      <c r="G68" s="825">
        <f t="shared" si="4"/>
        <v>200</v>
      </c>
      <c r="H68" s="625">
        <f t="shared" si="3"/>
        <v>1</v>
      </c>
      <c r="I68" s="18"/>
    </row>
    <row r="69" spans="1:9" ht="16.5">
      <c r="A69" s="54"/>
      <c r="B69" s="138" t="s">
        <v>705</v>
      </c>
      <c r="C69" s="559">
        <v>0</v>
      </c>
      <c r="D69" s="559">
        <v>100</v>
      </c>
      <c r="E69" s="562">
        <v>100</v>
      </c>
      <c r="F69" s="1178"/>
      <c r="G69" s="825">
        <f t="shared" si="4"/>
        <v>100</v>
      </c>
      <c r="H69" s="625">
        <f t="shared" si="3"/>
        <v>1</v>
      </c>
      <c r="I69" s="18"/>
    </row>
    <row r="70" spans="1:9" ht="16.5">
      <c r="A70" s="54"/>
      <c r="B70" s="138" t="s">
        <v>849</v>
      </c>
      <c r="C70" s="559">
        <v>0</v>
      </c>
      <c r="D70" s="559">
        <v>135</v>
      </c>
      <c r="E70" s="559">
        <v>135</v>
      </c>
      <c r="F70" s="1175"/>
      <c r="G70" s="592">
        <f t="shared" si="4"/>
        <v>135</v>
      </c>
      <c r="H70" s="625">
        <f t="shared" si="3"/>
        <v>1</v>
      </c>
      <c r="I70" s="18"/>
    </row>
    <row r="71" spans="1:9" ht="16.5">
      <c r="A71" s="54"/>
      <c r="B71" s="138" t="s">
        <v>706</v>
      </c>
      <c r="C71" s="559">
        <v>0</v>
      </c>
      <c r="D71" s="559">
        <v>150</v>
      </c>
      <c r="E71" s="559">
        <v>150</v>
      </c>
      <c r="F71" s="1175"/>
      <c r="G71" s="592">
        <f t="shared" si="4"/>
        <v>150</v>
      </c>
      <c r="H71" s="625">
        <f t="shared" si="3"/>
        <v>1</v>
      </c>
      <c r="I71" s="18"/>
    </row>
    <row r="72" spans="1:9" ht="16.5">
      <c r="A72" s="54"/>
      <c r="B72" s="138" t="s">
        <v>891</v>
      </c>
      <c r="C72" s="559">
        <v>0</v>
      </c>
      <c r="D72" s="1028">
        <v>50</v>
      </c>
      <c r="E72" s="559">
        <v>50</v>
      </c>
      <c r="F72" s="1175"/>
      <c r="G72" s="592">
        <f t="shared" si="4"/>
        <v>50</v>
      </c>
      <c r="H72" s="625">
        <f t="shared" si="3"/>
        <v>1</v>
      </c>
      <c r="I72" s="18"/>
    </row>
    <row r="73" spans="1:9" ht="16.5">
      <c r="A73" s="54"/>
      <c r="B73" s="138" t="s">
        <v>892</v>
      </c>
      <c r="C73" s="559">
        <v>0</v>
      </c>
      <c r="D73" s="1028">
        <v>50</v>
      </c>
      <c r="E73" s="559">
        <v>50</v>
      </c>
      <c r="F73" s="1175"/>
      <c r="G73" s="592">
        <f t="shared" si="4"/>
        <v>50</v>
      </c>
      <c r="H73" s="625">
        <f t="shared" si="3"/>
        <v>1</v>
      </c>
      <c r="I73" s="18"/>
    </row>
    <row r="74" spans="1:9" ht="16.5">
      <c r="A74" s="54"/>
      <c r="B74" s="138" t="s">
        <v>893</v>
      </c>
      <c r="C74" s="559">
        <v>0</v>
      </c>
      <c r="D74" s="1028">
        <v>50</v>
      </c>
      <c r="E74" s="559">
        <v>50</v>
      </c>
      <c r="F74" s="1175"/>
      <c r="G74" s="592">
        <f t="shared" si="4"/>
        <v>50</v>
      </c>
      <c r="H74" s="625">
        <f t="shared" si="3"/>
        <v>1</v>
      </c>
      <c r="I74" s="18"/>
    </row>
    <row r="75" spans="1:9" ht="16.5">
      <c r="A75" s="54"/>
      <c r="B75" s="138" t="s">
        <v>632</v>
      </c>
      <c r="C75" s="559">
        <v>0</v>
      </c>
      <c r="D75" s="1028">
        <v>190</v>
      </c>
      <c r="E75" s="559">
        <v>190</v>
      </c>
      <c r="F75" s="1175"/>
      <c r="G75" s="592">
        <f t="shared" si="4"/>
        <v>190</v>
      </c>
      <c r="H75" s="625">
        <f t="shared" si="3"/>
        <v>1</v>
      </c>
      <c r="I75" s="18"/>
    </row>
    <row r="76" spans="1:9" ht="16.5">
      <c r="A76" s="522"/>
      <c r="B76" s="138" t="s">
        <v>894</v>
      </c>
      <c r="C76" s="559">
        <v>0</v>
      </c>
      <c r="D76" s="1028">
        <v>50</v>
      </c>
      <c r="E76" s="559">
        <v>50</v>
      </c>
      <c r="F76" s="1175"/>
      <c r="G76" s="592">
        <f t="shared" si="4"/>
        <v>50</v>
      </c>
      <c r="H76" s="625">
        <f t="shared" si="3"/>
        <v>1</v>
      </c>
      <c r="I76" s="18"/>
    </row>
    <row r="77" spans="1:9" ht="16.5">
      <c r="A77" s="528"/>
      <c r="B77" s="1174" t="s">
        <v>710</v>
      </c>
      <c r="C77" s="559">
        <v>0</v>
      </c>
      <c r="D77" s="1028">
        <v>100</v>
      </c>
      <c r="E77" s="563">
        <v>100</v>
      </c>
      <c r="F77" s="1179"/>
      <c r="G77" s="592">
        <f t="shared" si="4"/>
        <v>100</v>
      </c>
      <c r="H77" s="625">
        <f t="shared" si="3"/>
        <v>1</v>
      </c>
      <c r="I77" s="18"/>
    </row>
    <row r="78" spans="1:9" ht="33">
      <c r="A78" s="17"/>
      <c r="B78" s="138" t="s">
        <v>895</v>
      </c>
      <c r="C78" s="559">
        <v>0</v>
      </c>
      <c r="D78" s="1272">
        <v>650</v>
      </c>
      <c r="E78" s="1062">
        <v>650</v>
      </c>
      <c r="F78" s="1273"/>
      <c r="G78" s="825">
        <f t="shared" si="4"/>
        <v>650</v>
      </c>
      <c r="H78" s="832">
        <f t="shared" si="3"/>
        <v>1</v>
      </c>
      <c r="I78" s="18"/>
    </row>
    <row r="79" spans="1:9" ht="16.5">
      <c r="A79" s="256"/>
      <c r="B79" s="138" t="s">
        <v>707</v>
      </c>
      <c r="C79" s="559">
        <v>0</v>
      </c>
      <c r="D79" s="1029">
        <v>150</v>
      </c>
      <c r="E79" s="564">
        <v>150</v>
      </c>
      <c r="F79" s="1176"/>
      <c r="G79" s="592">
        <f t="shared" si="4"/>
        <v>150</v>
      </c>
      <c r="H79" s="625">
        <f t="shared" si="3"/>
        <v>1</v>
      </c>
      <c r="I79" s="18"/>
    </row>
    <row r="80" spans="1:9" ht="16.5">
      <c r="A80" s="256"/>
      <c r="B80" s="138" t="s">
        <v>709</v>
      </c>
      <c r="C80" s="559">
        <v>0</v>
      </c>
      <c r="D80" s="1029">
        <v>30</v>
      </c>
      <c r="E80" s="564">
        <v>30</v>
      </c>
      <c r="F80" s="542"/>
      <c r="G80" s="592">
        <f t="shared" si="4"/>
        <v>30</v>
      </c>
      <c r="H80" s="625">
        <f t="shared" si="3"/>
        <v>1</v>
      </c>
      <c r="I80" s="18"/>
    </row>
    <row r="81" spans="1:9" ht="16.5">
      <c r="A81" s="256"/>
      <c r="B81" s="138" t="s">
        <v>712</v>
      </c>
      <c r="C81" s="559">
        <v>0</v>
      </c>
      <c r="D81" s="1029">
        <v>100</v>
      </c>
      <c r="E81" s="564">
        <v>100</v>
      </c>
      <c r="F81" s="542"/>
      <c r="G81" s="592">
        <f t="shared" si="4"/>
        <v>100</v>
      </c>
      <c r="H81" s="625">
        <f t="shared" si="3"/>
        <v>1</v>
      </c>
      <c r="I81" s="18"/>
    </row>
    <row r="82" spans="1:9" ht="16.5">
      <c r="A82" s="256"/>
      <c r="B82" s="138" t="s">
        <v>711</v>
      </c>
      <c r="C82" s="559">
        <v>0</v>
      </c>
      <c r="D82" s="1029">
        <v>200</v>
      </c>
      <c r="E82" s="564">
        <v>400</v>
      </c>
      <c r="F82" s="542"/>
      <c r="G82" s="592">
        <f t="shared" si="4"/>
        <v>400</v>
      </c>
      <c r="H82" s="625">
        <f t="shared" si="3"/>
        <v>2</v>
      </c>
      <c r="I82" s="18"/>
    </row>
    <row r="83" spans="1:9" ht="16.5">
      <c r="A83" s="256"/>
      <c r="B83" s="138" t="s">
        <v>896</v>
      </c>
      <c r="C83" s="559">
        <v>0</v>
      </c>
      <c r="D83" s="1029">
        <v>50</v>
      </c>
      <c r="E83" s="564">
        <v>0</v>
      </c>
      <c r="F83" s="542"/>
      <c r="G83" s="592">
        <f t="shared" si="4"/>
        <v>0</v>
      </c>
      <c r="H83" s="625">
        <f t="shared" si="3"/>
        <v>0</v>
      </c>
      <c r="I83" s="18"/>
    </row>
    <row r="84" spans="1:9" ht="16.5">
      <c r="A84" s="256"/>
      <c r="B84" s="138" t="s">
        <v>897</v>
      </c>
      <c r="C84" s="559">
        <v>0</v>
      </c>
      <c r="D84" s="1029">
        <v>50</v>
      </c>
      <c r="E84" s="564">
        <v>50</v>
      </c>
      <c r="F84" s="542"/>
      <c r="G84" s="592">
        <f t="shared" si="4"/>
        <v>50</v>
      </c>
      <c r="H84" s="625">
        <f t="shared" si="3"/>
        <v>1</v>
      </c>
      <c r="I84" s="18"/>
    </row>
    <row r="85" spans="1:9" ht="16.5">
      <c r="A85" s="256"/>
      <c r="B85" s="138" t="s">
        <v>633</v>
      </c>
      <c r="C85" s="559">
        <v>0</v>
      </c>
      <c r="D85" s="1029">
        <v>60</v>
      </c>
      <c r="E85" s="564">
        <v>60</v>
      </c>
      <c r="F85" s="542"/>
      <c r="G85" s="592">
        <f t="shared" si="4"/>
        <v>60</v>
      </c>
      <c r="H85" s="625">
        <f t="shared" si="3"/>
        <v>1</v>
      </c>
      <c r="I85" s="18"/>
    </row>
    <row r="86" spans="1:9" ht="16.5">
      <c r="A86" s="256"/>
      <c r="B86" s="138" t="s">
        <v>898</v>
      </c>
      <c r="C86" s="559">
        <v>0</v>
      </c>
      <c r="D86" s="1029">
        <v>200</v>
      </c>
      <c r="E86" s="564">
        <v>200</v>
      </c>
      <c r="F86" s="542"/>
      <c r="G86" s="592">
        <f t="shared" si="4"/>
        <v>200</v>
      </c>
      <c r="H86" s="625">
        <f t="shared" si="3"/>
        <v>1</v>
      </c>
      <c r="I86" s="18"/>
    </row>
    <row r="87" spans="1:9" ht="16.5">
      <c r="A87" s="256"/>
      <c r="B87" s="138" t="s">
        <v>899</v>
      </c>
      <c r="C87" s="559">
        <v>0</v>
      </c>
      <c r="D87" s="1029">
        <v>80</v>
      </c>
      <c r="E87" s="564">
        <v>80</v>
      </c>
      <c r="F87" s="542"/>
      <c r="G87" s="592">
        <f t="shared" si="4"/>
        <v>80</v>
      </c>
      <c r="H87" s="625">
        <f t="shared" si="3"/>
        <v>1</v>
      </c>
      <c r="I87" s="18"/>
    </row>
    <row r="88" spans="1:9" ht="16.5">
      <c r="A88" s="256"/>
      <c r="B88" s="138" t="s">
        <v>708</v>
      </c>
      <c r="C88" s="559">
        <v>0</v>
      </c>
      <c r="D88" s="1029">
        <v>100</v>
      </c>
      <c r="E88" s="564">
        <v>100</v>
      </c>
      <c r="F88" s="542"/>
      <c r="G88" s="592">
        <f t="shared" si="4"/>
        <v>100</v>
      </c>
      <c r="H88" s="625">
        <f t="shared" si="3"/>
        <v>1</v>
      </c>
      <c r="I88" s="18"/>
    </row>
    <row r="89" spans="1:9" ht="16.5">
      <c r="A89" s="256"/>
      <c r="B89" s="138" t="s">
        <v>634</v>
      </c>
      <c r="C89" s="559">
        <v>0</v>
      </c>
      <c r="D89" s="1029">
        <v>30</v>
      </c>
      <c r="E89" s="564">
        <v>30</v>
      </c>
      <c r="F89" s="542"/>
      <c r="G89" s="592">
        <f t="shared" si="4"/>
        <v>30</v>
      </c>
      <c r="H89" s="625">
        <f t="shared" si="3"/>
        <v>1</v>
      </c>
      <c r="I89" s="18"/>
    </row>
    <row r="90" spans="1:9" ht="16.5">
      <c r="A90" s="256"/>
      <c r="B90" s="138" t="s">
        <v>900</v>
      </c>
      <c r="C90" s="559">
        <v>0</v>
      </c>
      <c r="D90" s="1029">
        <v>50</v>
      </c>
      <c r="E90" s="564">
        <v>0</v>
      </c>
      <c r="F90" s="542"/>
      <c r="G90" s="592">
        <f t="shared" si="4"/>
        <v>0</v>
      </c>
      <c r="H90" s="625">
        <f t="shared" si="3"/>
        <v>0</v>
      </c>
      <c r="I90" s="18"/>
    </row>
    <row r="91" spans="1:9" ht="16.5">
      <c r="A91" s="256"/>
      <c r="B91" s="138" t="s">
        <v>631</v>
      </c>
      <c r="C91" s="559">
        <v>0</v>
      </c>
      <c r="D91" s="1029">
        <v>160</v>
      </c>
      <c r="E91" s="564">
        <v>160</v>
      </c>
      <c r="F91" s="542"/>
      <c r="G91" s="592">
        <f t="shared" si="4"/>
        <v>160</v>
      </c>
      <c r="H91" s="625">
        <f t="shared" si="3"/>
        <v>1</v>
      </c>
      <c r="I91" s="18"/>
    </row>
    <row r="92" spans="1:9" ht="16.5">
      <c r="A92" s="256"/>
      <c r="B92" s="138" t="s">
        <v>901</v>
      </c>
      <c r="C92" s="559">
        <v>0</v>
      </c>
      <c r="D92" s="1029">
        <v>50</v>
      </c>
      <c r="E92" s="564">
        <v>50</v>
      </c>
      <c r="F92" s="542"/>
      <c r="G92" s="592">
        <f t="shared" si="4"/>
        <v>50</v>
      </c>
      <c r="H92" s="625">
        <f t="shared" si="3"/>
        <v>1</v>
      </c>
      <c r="I92" s="18"/>
    </row>
    <row r="93" spans="1:9" ht="16.5">
      <c r="A93" s="51"/>
      <c r="B93" s="138"/>
      <c r="C93" s="559"/>
      <c r="D93" s="559"/>
      <c r="E93" s="559"/>
      <c r="F93" s="124"/>
      <c r="G93" s="592"/>
      <c r="H93" s="976"/>
      <c r="I93" s="18"/>
    </row>
    <row r="94" spans="1:9" ht="16.5">
      <c r="A94" s="519">
        <v>8</v>
      </c>
      <c r="B94" s="68" t="s">
        <v>635</v>
      </c>
      <c r="C94" s="560">
        <f>SUM(C95:C98)</f>
        <v>0</v>
      </c>
      <c r="D94" s="560">
        <f>SUM(D95:D98)</f>
        <v>650</v>
      </c>
      <c r="E94" s="560">
        <f>SUM(E95:E98)</f>
        <v>650</v>
      </c>
      <c r="F94" s="131">
        <f>SUM(F95:F98)</f>
        <v>0</v>
      </c>
      <c r="G94" s="566">
        <f>E94-F94</f>
        <v>650</v>
      </c>
      <c r="H94" s="650">
        <f>E94/D94</f>
        <v>1</v>
      </c>
      <c r="I94" s="18"/>
    </row>
    <row r="95" spans="1:9" ht="16.5">
      <c r="A95" s="51"/>
      <c r="B95" s="138" t="s">
        <v>903</v>
      </c>
      <c r="C95" s="559"/>
      <c r="D95" s="562">
        <v>230</v>
      </c>
      <c r="E95" s="562">
        <v>230</v>
      </c>
      <c r="F95" s="829"/>
      <c r="G95" s="825">
        <f>E95-F95</f>
        <v>230</v>
      </c>
      <c r="H95" s="820">
        <f>E95/D95</f>
        <v>1</v>
      </c>
      <c r="I95" s="18"/>
    </row>
    <row r="96" spans="1:9" ht="16.5">
      <c r="A96" s="51"/>
      <c r="B96" s="138" t="s">
        <v>904</v>
      </c>
      <c r="C96" s="559"/>
      <c r="D96" s="562">
        <v>100</v>
      </c>
      <c r="E96" s="562">
        <v>100</v>
      </c>
      <c r="F96" s="829"/>
      <c r="G96" s="825">
        <f>E96-F96</f>
        <v>100</v>
      </c>
      <c r="H96" s="820">
        <f>E96/D96</f>
        <v>1</v>
      </c>
      <c r="I96" s="18"/>
    </row>
    <row r="97" spans="1:9" ht="33">
      <c r="A97" s="51"/>
      <c r="B97" s="138" t="s">
        <v>905</v>
      </c>
      <c r="C97" s="559"/>
      <c r="D97" s="562">
        <v>20</v>
      </c>
      <c r="E97" s="562">
        <v>20</v>
      </c>
      <c r="F97" s="829"/>
      <c r="G97" s="825">
        <f>E97-F97</f>
        <v>20</v>
      </c>
      <c r="H97" s="820">
        <f>E97/D97</f>
        <v>1</v>
      </c>
      <c r="I97" s="18"/>
    </row>
    <row r="98" spans="1:9" ht="16.5">
      <c r="A98" s="51"/>
      <c r="B98" s="138" t="s">
        <v>906</v>
      </c>
      <c r="C98" s="559"/>
      <c r="D98" s="559">
        <v>300</v>
      </c>
      <c r="E98" s="559">
        <v>300</v>
      </c>
      <c r="F98" s="108"/>
      <c r="G98" s="592">
        <f>E98-F98</f>
        <v>300</v>
      </c>
      <c r="H98" s="637">
        <f>E98/D98</f>
        <v>1</v>
      </c>
      <c r="I98" s="18"/>
    </row>
    <row r="99" spans="1:9" ht="16.5">
      <c r="A99" s="51"/>
      <c r="B99" s="67"/>
      <c r="C99" s="559"/>
      <c r="D99" s="559"/>
      <c r="E99" s="559"/>
      <c r="F99" s="108"/>
      <c r="G99" s="592"/>
      <c r="H99" s="637"/>
      <c r="I99" s="18"/>
    </row>
    <row r="100" spans="1:9" ht="16.5">
      <c r="A100" s="51"/>
      <c r="B100" s="411" t="s">
        <v>22</v>
      </c>
      <c r="C100" s="629">
        <f>SUM(C94+C47+C21+C18+C15+C10+C6+C3)</f>
        <v>129867</v>
      </c>
      <c r="D100" s="629">
        <f>SUM(D94+D47+D21+D18+D15+D10+D6+D3)</f>
        <v>231859</v>
      </c>
      <c r="E100" s="629">
        <f>SUM(E94+E47+E21+E18+E15+E10+E6+E3)</f>
        <v>204134</v>
      </c>
      <c r="F100" s="629">
        <f>SUM(F94+F47+F21+F18+F15+F10+F6+F3)</f>
        <v>79035</v>
      </c>
      <c r="G100" s="629">
        <f>SUM(G94+G47+G21+G18+G15+G10+G6+G3)</f>
        <v>81299</v>
      </c>
      <c r="H100" s="855">
        <f>E100/D100</f>
        <v>0.8804230157121354</v>
      </c>
      <c r="I100" s="18"/>
    </row>
    <row r="101" spans="1:9" ht="16.5">
      <c r="A101" s="1406" t="s">
        <v>50</v>
      </c>
      <c r="B101" s="1407"/>
      <c r="C101" s="559"/>
      <c r="D101" s="559"/>
      <c r="E101" s="559"/>
      <c r="F101" s="566"/>
      <c r="G101" s="566"/>
      <c r="H101" s="855"/>
      <c r="I101" s="18"/>
    </row>
    <row r="102" spans="1:8" ht="16.5">
      <c r="A102" s="54"/>
      <c r="B102" s="1030" t="s">
        <v>22</v>
      </c>
      <c r="C102" s="556">
        <v>0</v>
      </c>
      <c r="D102" s="560">
        <v>0</v>
      </c>
      <c r="E102" s="560">
        <v>0</v>
      </c>
      <c r="F102" s="556">
        <v>0</v>
      </c>
      <c r="G102" s="566">
        <v>0</v>
      </c>
      <c r="H102" s="712">
        <v>0</v>
      </c>
    </row>
    <row r="103" spans="1:8" ht="16.5">
      <c r="A103" s="165"/>
      <c r="B103" s="876"/>
      <c r="C103" s="556"/>
      <c r="D103" s="556"/>
      <c r="E103" s="559"/>
      <c r="F103" s="99"/>
      <c r="G103" s="560"/>
      <c r="H103" s="855"/>
    </row>
    <row r="104" spans="1:8" ht="17.25" thickBot="1">
      <c r="A104" s="55"/>
      <c r="B104" s="59" t="s">
        <v>48</v>
      </c>
      <c r="C104" s="630">
        <f>SUM(C102+C100)</f>
        <v>129867</v>
      </c>
      <c r="D104" s="630">
        <f>SUM(D102+D100)</f>
        <v>231859</v>
      </c>
      <c r="E104" s="630">
        <f>SUM(E102+E100)</f>
        <v>204134</v>
      </c>
      <c r="F104" s="630">
        <f>SUM(F102+F100)</f>
        <v>79035</v>
      </c>
      <c r="G104" s="630">
        <f>SUM(G102+G100)</f>
        <v>81299</v>
      </c>
      <c r="H104" s="926">
        <f>E104/D104</f>
        <v>0.8804230157121354</v>
      </c>
    </row>
    <row r="106" ht="16.5">
      <c r="B106" s="3"/>
    </row>
  </sheetData>
  <sheetProtection/>
  <mergeCells count="2">
    <mergeCell ref="A2:B2"/>
    <mergeCell ref="A101:B101"/>
  </mergeCells>
  <printOptions/>
  <pageMargins left="0.15748031496062992" right="0.15748031496062992" top="0.7086614173228347" bottom="0.35433070866141736" header="0.1968503937007874" footer="0.1968503937007874"/>
  <pageSetup horizontalDpi="600" verticalDpi="600" orientation="portrait" paperSize="9" scale="80" r:id="rId1"/>
  <headerFooter>
    <oddHeader>&amp;C&amp;"Book Antiqua,Félkövér"&amp;11Keszthely Város Önkormányzata
működési célú támogatások államháztartáson kívülre&amp;R&amp;"Book Antiqua,Félkövér"14. melléklet
ezer Ft</oddHeader>
    <oddFooter>&amp;C&amp;P</oddFooter>
  </headerFooter>
  <rowBreaks count="1" manualBreakCount="1">
    <brk id="5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6">
      <selection activeCell="J19" sqref="J19"/>
    </sheetView>
  </sheetViews>
  <sheetFormatPr defaultColWidth="9.140625" defaultRowHeight="12.75"/>
  <cols>
    <col min="1" max="1" width="5.57421875" style="60" bestFit="1" customWidth="1"/>
    <col min="2" max="2" width="48.7109375" style="3" customWidth="1"/>
    <col min="3" max="4" width="10.28125" style="3" customWidth="1"/>
    <col min="5" max="5" width="9.8515625" style="3" customWidth="1"/>
    <col min="6" max="6" width="8.57421875" style="1" customWidth="1"/>
    <col min="7" max="7" width="10.7109375" style="1" customWidth="1"/>
    <col min="8" max="8" width="7.421875" style="1" customWidth="1"/>
    <col min="9" max="16384" width="9.140625" style="3" customWidth="1"/>
  </cols>
  <sheetData>
    <row r="1" spans="1:9" ht="45.75" thickBot="1">
      <c r="A1" s="510" t="s">
        <v>13</v>
      </c>
      <c r="B1" s="511" t="s">
        <v>435</v>
      </c>
      <c r="C1" s="109" t="s">
        <v>178</v>
      </c>
      <c r="D1" s="109" t="s">
        <v>241</v>
      </c>
      <c r="E1" s="109" t="s">
        <v>179</v>
      </c>
      <c r="F1" s="109" t="s">
        <v>84</v>
      </c>
      <c r="G1" s="109" t="s">
        <v>85</v>
      </c>
      <c r="H1" s="110" t="s">
        <v>180</v>
      </c>
      <c r="I1" s="18"/>
    </row>
    <row r="2" spans="1:9" ht="16.5" customHeight="1">
      <c r="A2" s="1408" t="s">
        <v>52</v>
      </c>
      <c r="B2" s="1409"/>
      <c r="C2" s="552"/>
      <c r="D2" s="77"/>
      <c r="E2" s="77"/>
      <c r="F2" s="980"/>
      <c r="G2" s="154"/>
      <c r="H2" s="981"/>
      <c r="I2" s="18"/>
    </row>
    <row r="3" spans="1:9" ht="16.5" customHeight="1">
      <c r="A3" s="908"/>
      <c r="B3" s="57"/>
      <c r="C3" s="552"/>
      <c r="D3" s="77"/>
      <c r="E3" s="77"/>
      <c r="F3" s="980"/>
      <c r="G3" s="154"/>
      <c r="H3" s="981"/>
      <c r="I3" s="18"/>
    </row>
    <row r="4" spans="1:9" ht="30.75">
      <c r="A4" s="51">
        <v>1</v>
      </c>
      <c r="B4" s="577" t="s">
        <v>570</v>
      </c>
      <c r="C4" s="557">
        <f>SUM(C5:C5)</f>
        <v>7770</v>
      </c>
      <c r="D4" s="557">
        <f>SUM(D5:D5)</f>
        <v>7770</v>
      </c>
      <c r="E4" s="557">
        <f>SUM(E5:E5)</f>
        <v>7770</v>
      </c>
      <c r="F4" s="131">
        <f>SUM(F5:F5)</f>
        <v>0</v>
      </c>
      <c r="G4" s="132">
        <f>E4-F4</f>
        <v>7770</v>
      </c>
      <c r="H4" s="712">
        <f>E4/D4</f>
        <v>1</v>
      </c>
      <c r="I4" s="18"/>
    </row>
    <row r="5" spans="1:9" ht="17.25" customHeight="1">
      <c r="A5" s="51"/>
      <c r="B5" s="145" t="s">
        <v>437</v>
      </c>
      <c r="C5" s="927">
        <v>7770</v>
      </c>
      <c r="D5" s="559">
        <v>7770</v>
      </c>
      <c r="E5" s="928">
        <v>7770</v>
      </c>
      <c r="F5" s="929"/>
      <c r="G5" s="930">
        <f>E5-F5</f>
        <v>7770</v>
      </c>
      <c r="H5" s="625">
        <f>E5/D5</f>
        <v>1</v>
      </c>
      <c r="I5" s="18"/>
    </row>
    <row r="6" spans="1:9" ht="16.5">
      <c r="A6" s="51"/>
      <c r="B6" s="1032"/>
      <c r="C6" s="578"/>
      <c r="D6" s="16"/>
      <c r="E6" s="16"/>
      <c r="F6" s="108"/>
      <c r="G6" s="155"/>
      <c r="H6" s="135"/>
      <c r="I6" s="18"/>
    </row>
    <row r="7" spans="1:9" ht="16.5">
      <c r="A7" s="66">
        <v>2</v>
      </c>
      <c r="B7" s="20" t="s">
        <v>583</v>
      </c>
      <c r="C7" s="1031">
        <f>SUM(C8:C9)</f>
        <v>11609</v>
      </c>
      <c r="D7" s="560">
        <f>SUM(D8:D9)</f>
        <v>950</v>
      </c>
      <c r="E7" s="560">
        <f>SUM(E8:E9)</f>
        <v>950</v>
      </c>
      <c r="F7" s="560">
        <f>SUM(F8:F9)</f>
        <v>0</v>
      </c>
      <c r="G7" s="560">
        <f>SUM(G8:G9)</f>
        <v>0</v>
      </c>
      <c r="H7" s="712">
        <f>E7/D7</f>
        <v>1</v>
      </c>
      <c r="I7" s="18"/>
    </row>
    <row r="8" spans="1:9" ht="16.5">
      <c r="A8" s="51"/>
      <c r="B8" s="138" t="s">
        <v>713</v>
      </c>
      <c r="C8" s="839">
        <v>11609</v>
      </c>
      <c r="D8" s="1064">
        <v>0</v>
      </c>
      <c r="E8" s="1110">
        <v>0</v>
      </c>
      <c r="F8" s="1111">
        <v>0</v>
      </c>
      <c r="G8" s="1112">
        <f>E8-F8</f>
        <v>0</v>
      </c>
      <c r="H8" s="832">
        <v>0</v>
      </c>
      <c r="I8" s="18"/>
    </row>
    <row r="9" spans="1:9" ht="33">
      <c r="A9" s="51"/>
      <c r="B9" s="1008" t="s">
        <v>907</v>
      </c>
      <c r="C9" s="839">
        <v>0</v>
      </c>
      <c r="D9" s="562">
        <v>950</v>
      </c>
      <c r="E9" s="840">
        <v>950</v>
      </c>
      <c r="F9" s="841"/>
      <c r="G9" s="842"/>
      <c r="H9" s="832">
        <f>E9/D9</f>
        <v>1</v>
      </c>
      <c r="I9" s="18"/>
    </row>
    <row r="10" spans="1:9" ht="16.5">
      <c r="A10" s="51"/>
      <c r="B10" s="1008"/>
      <c r="C10" s="839"/>
      <c r="D10" s="559"/>
      <c r="E10" s="840"/>
      <c r="F10" s="841"/>
      <c r="G10" s="842"/>
      <c r="H10" s="832"/>
      <c r="I10" s="18"/>
    </row>
    <row r="11" spans="1:9" ht="16.5">
      <c r="A11" s="51">
        <v>3</v>
      </c>
      <c r="B11" s="917" t="s">
        <v>856</v>
      </c>
      <c r="C11" s="1113">
        <f>SUM(C12:C13)</f>
        <v>4926</v>
      </c>
      <c r="D11" s="1127">
        <f>SUM(D13)</f>
        <v>2926</v>
      </c>
      <c r="E11" s="1127">
        <f>SUM(E13)</f>
        <v>2926</v>
      </c>
      <c r="F11" s="1127">
        <f>SUM(F13)</f>
        <v>0</v>
      </c>
      <c r="G11" s="1127">
        <f>SUM(G13)</f>
        <v>0</v>
      </c>
      <c r="H11" s="1054">
        <f>E11/D11</f>
        <v>1</v>
      </c>
      <c r="I11" s="18"/>
    </row>
    <row r="12" spans="1:9" ht="33">
      <c r="A12" s="51"/>
      <c r="B12" s="64" t="s">
        <v>857</v>
      </c>
      <c r="C12" s="839">
        <v>2000</v>
      </c>
      <c r="D12" s="562">
        <v>0</v>
      </c>
      <c r="E12" s="562">
        <v>0</v>
      </c>
      <c r="F12" s="562"/>
      <c r="G12" s="562"/>
      <c r="H12" s="832">
        <v>0</v>
      </c>
      <c r="I12" s="18"/>
    </row>
    <row r="13" spans="1:9" ht="33">
      <c r="A13" s="51"/>
      <c r="B13" s="1008" t="s">
        <v>908</v>
      </c>
      <c r="C13" s="839">
        <v>2926</v>
      </c>
      <c r="D13" s="1065">
        <v>2926</v>
      </c>
      <c r="E13" s="1110">
        <v>2926</v>
      </c>
      <c r="F13" s="1111"/>
      <c r="G13" s="1112"/>
      <c r="H13" s="832">
        <f aca="true" t="shared" si="0" ref="H13:H23">E13/D13</f>
        <v>1</v>
      </c>
      <c r="I13" s="18"/>
    </row>
    <row r="14" spans="1:9" ht="16.5">
      <c r="A14" s="51"/>
      <c r="B14" s="577"/>
      <c r="C14" s="578"/>
      <c r="D14" s="16"/>
      <c r="E14" s="581"/>
      <c r="F14" s="99"/>
      <c r="G14" s="132"/>
      <c r="H14" s="832"/>
      <c r="I14" s="18"/>
    </row>
    <row r="15" spans="1:9" ht="17.25" customHeight="1">
      <c r="A15" s="51">
        <v>4</v>
      </c>
      <c r="B15" s="63" t="s">
        <v>569</v>
      </c>
      <c r="C15" s="557">
        <f>SUM(C16:C19)</f>
        <v>4900</v>
      </c>
      <c r="D15" s="557">
        <f>SUM(D16:D19)</f>
        <v>4900</v>
      </c>
      <c r="E15" s="557">
        <f>SUM(E16:E19)</f>
        <v>4900</v>
      </c>
      <c r="F15" s="557">
        <f>SUM(F16:F19)</f>
        <v>0</v>
      </c>
      <c r="G15" s="1172">
        <f>SUM(G16:G19)</f>
        <v>4900</v>
      </c>
      <c r="H15" s="1054">
        <f t="shared" si="0"/>
        <v>1</v>
      </c>
      <c r="I15" s="18"/>
    </row>
    <row r="16" spans="1:9" ht="35.25" customHeight="1">
      <c r="A16" s="51"/>
      <c r="B16" s="1008" t="s">
        <v>909</v>
      </c>
      <c r="C16" s="562">
        <v>400</v>
      </c>
      <c r="D16" s="562">
        <v>400</v>
      </c>
      <c r="E16" s="562">
        <v>400</v>
      </c>
      <c r="F16" s="1170"/>
      <c r="G16" s="1275">
        <f>E16+F16</f>
        <v>400</v>
      </c>
      <c r="H16" s="832">
        <f t="shared" si="0"/>
        <v>1</v>
      </c>
      <c r="I16" s="18"/>
    </row>
    <row r="17" spans="1:9" ht="32.25" customHeight="1">
      <c r="A17" s="51"/>
      <c r="B17" s="1008" t="s">
        <v>910</v>
      </c>
      <c r="C17" s="562">
        <v>1800</v>
      </c>
      <c r="D17" s="562">
        <v>1800</v>
      </c>
      <c r="E17" s="562">
        <v>1800</v>
      </c>
      <c r="F17" s="1170"/>
      <c r="G17" s="1275">
        <f>E17+F17</f>
        <v>1800</v>
      </c>
      <c r="H17" s="832">
        <f t="shared" si="0"/>
        <v>1</v>
      </c>
      <c r="I17" s="18"/>
    </row>
    <row r="18" spans="1:9" ht="32.25" customHeight="1">
      <c r="A18" s="51"/>
      <c r="B18" s="1008" t="s">
        <v>911</v>
      </c>
      <c r="C18" s="562">
        <v>1600</v>
      </c>
      <c r="D18" s="562">
        <v>1600</v>
      </c>
      <c r="E18" s="1171">
        <v>1600</v>
      </c>
      <c r="F18" s="1170"/>
      <c r="G18" s="1275">
        <f>E18+F18</f>
        <v>1600</v>
      </c>
      <c r="H18" s="832">
        <f t="shared" si="0"/>
        <v>1</v>
      </c>
      <c r="I18" s="18"/>
    </row>
    <row r="19" spans="1:9" ht="33.75" customHeight="1">
      <c r="A19" s="51"/>
      <c r="B19" s="1008" t="s">
        <v>912</v>
      </c>
      <c r="C19" s="840">
        <v>1100</v>
      </c>
      <c r="D19" s="562">
        <v>1100</v>
      </c>
      <c r="E19" s="562">
        <v>1100</v>
      </c>
      <c r="F19" s="841">
        <v>0</v>
      </c>
      <c r="G19" s="1275">
        <f>E19+F19</f>
        <v>1100</v>
      </c>
      <c r="H19" s="832">
        <f t="shared" si="0"/>
        <v>1</v>
      </c>
      <c r="I19" s="18"/>
    </row>
    <row r="20" spans="1:9" ht="16.5">
      <c r="A20" s="51"/>
      <c r="B20" s="577"/>
      <c r="C20" s="578"/>
      <c r="D20" s="16"/>
      <c r="E20" s="16"/>
      <c r="F20" s="99"/>
      <c r="G20" s="930"/>
      <c r="H20" s="832"/>
      <c r="I20" s="18"/>
    </row>
    <row r="21" spans="1:9" ht="30.75">
      <c r="A21" s="51">
        <v>5</v>
      </c>
      <c r="B21" s="52" t="s">
        <v>93</v>
      </c>
      <c r="C21" s="557">
        <f>SUM(C22:C23)</f>
        <v>0</v>
      </c>
      <c r="D21" s="557">
        <f>SUM(D22:D23)</f>
        <v>300</v>
      </c>
      <c r="E21" s="557">
        <f>SUM(E22:E23)</f>
        <v>100</v>
      </c>
      <c r="F21" s="557">
        <f>SUM(F22:F23)</f>
        <v>0</v>
      </c>
      <c r="G21" s="1173">
        <f>E21+F21</f>
        <v>100</v>
      </c>
      <c r="H21" s="832">
        <f t="shared" si="0"/>
        <v>0.3333333333333333</v>
      </c>
      <c r="I21" s="18"/>
    </row>
    <row r="22" spans="1:9" ht="16.5">
      <c r="A22" s="51"/>
      <c r="B22" s="1008" t="s">
        <v>902</v>
      </c>
      <c r="C22" s="580">
        <v>0</v>
      </c>
      <c r="D22" s="559">
        <v>100</v>
      </c>
      <c r="E22" s="559">
        <v>100</v>
      </c>
      <c r="F22" s="99"/>
      <c r="G22" s="930">
        <f>E22+F22</f>
        <v>100</v>
      </c>
      <c r="H22" s="832">
        <f t="shared" si="0"/>
        <v>1</v>
      </c>
      <c r="I22" s="18"/>
    </row>
    <row r="23" spans="1:9" ht="16.5">
      <c r="A23" s="51"/>
      <c r="B23" s="1008" t="s">
        <v>711</v>
      </c>
      <c r="C23" s="580">
        <v>0</v>
      </c>
      <c r="D23" s="559">
        <v>200</v>
      </c>
      <c r="E23" s="559">
        <v>0</v>
      </c>
      <c r="F23" s="99"/>
      <c r="G23" s="930">
        <f>E23+F23</f>
        <v>0</v>
      </c>
      <c r="H23" s="832">
        <f t="shared" si="0"/>
        <v>0</v>
      </c>
      <c r="I23" s="18"/>
    </row>
    <row r="24" spans="1:9" ht="16.5">
      <c r="A24" s="51"/>
      <c r="B24" s="1008"/>
      <c r="C24" s="578"/>
      <c r="D24" s="16"/>
      <c r="E24" s="16"/>
      <c r="F24" s="99"/>
      <c r="G24" s="930"/>
      <c r="H24" s="832"/>
      <c r="I24" s="18"/>
    </row>
    <row r="25" spans="1:9" ht="30.75">
      <c r="A25" s="51">
        <v>6</v>
      </c>
      <c r="B25" s="63" t="s">
        <v>438</v>
      </c>
      <c r="C25" s="557">
        <f>SUM(C26:C27)</f>
        <v>5500</v>
      </c>
      <c r="D25" s="560">
        <f>SUM(D26:D27)</f>
        <v>5500</v>
      </c>
      <c r="E25" s="560">
        <f>SUM(E26:E27)</f>
        <v>5500</v>
      </c>
      <c r="F25" s="131">
        <f>SUM(F26:F27)</f>
        <v>0</v>
      </c>
      <c r="G25" s="132">
        <f>SUM(G26:G27)</f>
        <v>5500</v>
      </c>
      <c r="H25" s="712">
        <f>E25/D25</f>
        <v>1</v>
      </c>
      <c r="I25" s="18"/>
    </row>
    <row r="26" spans="1:9" ht="33">
      <c r="A26" s="51"/>
      <c r="B26" s="64" t="s">
        <v>913</v>
      </c>
      <c r="C26" s="839">
        <v>5000</v>
      </c>
      <c r="D26" s="562">
        <v>5000</v>
      </c>
      <c r="E26" s="562">
        <v>5000</v>
      </c>
      <c r="F26" s="562"/>
      <c r="G26" s="1274">
        <f>E26-F26</f>
        <v>5000</v>
      </c>
      <c r="H26" s="832">
        <f>E26/D26</f>
        <v>1</v>
      </c>
      <c r="I26" s="18"/>
    </row>
    <row r="27" spans="1:9" ht="33">
      <c r="A27" s="51"/>
      <c r="B27" s="64" t="s">
        <v>684</v>
      </c>
      <c r="C27" s="839">
        <v>500</v>
      </c>
      <c r="D27" s="839">
        <v>500</v>
      </c>
      <c r="E27" s="839">
        <v>500</v>
      </c>
      <c r="F27" s="839"/>
      <c r="G27" s="1274">
        <f>E27-F27</f>
        <v>500</v>
      </c>
      <c r="H27" s="832">
        <f>E27/D27</f>
        <v>1</v>
      </c>
      <c r="I27" s="18"/>
    </row>
    <row r="28" spans="1:9" ht="16.5">
      <c r="A28" s="51"/>
      <c r="B28" s="579"/>
      <c r="C28" s="106"/>
      <c r="D28" s="121"/>
      <c r="E28" s="539"/>
      <c r="F28" s="99"/>
      <c r="G28" s="132">
        <f>E28-F28</f>
        <v>0</v>
      </c>
      <c r="H28" s="625"/>
      <c r="I28" s="18"/>
    </row>
    <row r="29" spans="1:9" ht="16.5">
      <c r="A29" s="51"/>
      <c r="B29" s="56" t="s">
        <v>22</v>
      </c>
      <c r="C29" s="557">
        <f>SUM(C25+C21+C15+C11+C7+C4)</f>
        <v>34705</v>
      </c>
      <c r="D29" s="557">
        <f>SUM(D25+D21+D15+D11+D7+D4)</f>
        <v>22346</v>
      </c>
      <c r="E29" s="557">
        <f>SUM(E25+E21+E15+E11+E7+E4)</f>
        <v>22146</v>
      </c>
      <c r="F29" s="557">
        <f>SUM(F25+F21+F15+F11+F7+F4)</f>
        <v>0</v>
      </c>
      <c r="G29" s="1172">
        <f>SUM(G25+G21+G15+G11+G7+G4)</f>
        <v>18270</v>
      </c>
      <c r="H29" s="712">
        <f>E29/D29</f>
        <v>0.9910498523225634</v>
      </c>
      <c r="I29" s="18"/>
    </row>
    <row r="30" spans="1:9" ht="16.5">
      <c r="A30" s="51"/>
      <c r="B30" s="56"/>
      <c r="C30" s="106"/>
      <c r="D30" s="121"/>
      <c r="E30" s="539"/>
      <c r="F30" s="99"/>
      <c r="G30" s="132">
        <f>E30-F30</f>
        <v>0</v>
      </c>
      <c r="H30" s="626"/>
      <c r="I30" s="18"/>
    </row>
    <row r="31" spans="1:9" ht="16.5">
      <c r="A31" s="1410" t="s">
        <v>50</v>
      </c>
      <c r="B31" s="1411"/>
      <c r="C31" s="106"/>
      <c r="D31" s="121"/>
      <c r="E31" s="539"/>
      <c r="F31" s="99"/>
      <c r="G31" s="132">
        <f>E31-F31</f>
        <v>0</v>
      </c>
      <c r="H31" s="626"/>
      <c r="I31" s="18"/>
    </row>
    <row r="32" spans="1:9" ht="16.5">
      <c r="A32" s="51"/>
      <c r="B32" s="582"/>
      <c r="C32" s="106"/>
      <c r="D32" s="121"/>
      <c r="E32" s="539"/>
      <c r="F32" s="99"/>
      <c r="G32" s="132">
        <f>E32-F32</f>
        <v>0</v>
      </c>
      <c r="H32" s="626"/>
      <c r="I32" s="18"/>
    </row>
    <row r="33" spans="1:9" ht="16.5">
      <c r="A33" s="51"/>
      <c r="B33" s="56" t="s">
        <v>22</v>
      </c>
      <c r="C33" s="106">
        <v>0</v>
      </c>
      <c r="D33" s="121"/>
      <c r="E33" s="539"/>
      <c r="F33" s="99"/>
      <c r="G33" s="593">
        <f>E33-F33</f>
        <v>0</v>
      </c>
      <c r="H33" s="627"/>
      <c r="I33" s="18"/>
    </row>
    <row r="34" spans="1:8" ht="16.5">
      <c r="A34" s="51"/>
      <c r="B34" s="561"/>
      <c r="C34" s="106"/>
      <c r="D34" s="121"/>
      <c r="E34" s="121"/>
      <c r="F34" s="108"/>
      <c r="G34" s="131">
        <f>E34-F34</f>
        <v>0</v>
      </c>
      <c r="H34" s="626"/>
    </row>
    <row r="35" spans="1:8" ht="17.25" thickBot="1">
      <c r="A35" s="55"/>
      <c r="B35" s="62" t="s">
        <v>48</v>
      </c>
      <c r="C35" s="583">
        <f>SUM(C31+C29)</f>
        <v>34705</v>
      </c>
      <c r="D35" s="583">
        <f>SUM(D31+D29)</f>
        <v>22346</v>
      </c>
      <c r="E35" s="583">
        <f>SUM(E31+E29)</f>
        <v>22146</v>
      </c>
      <c r="F35" s="982">
        <f>SUM(F31+F29)</f>
        <v>0</v>
      </c>
      <c r="G35" s="628">
        <f>SUM(G31+G29)</f>
        <v>18270</v>
      </c>
      <c r="H35" s="713">
        <f>E35/D35</f>
        <v>0.9910498523225634</v>
      </c>
    </row>
    <row r="36" spans="1:8" ht="16.5">
      <c r="A36" s="866"/>
      <c r="B36" s="876"/>
      <c r="C36" s="877"/>
      <c r="D36" s="877"/>
      <c r="E36" s="877"/>
      <c r="F36" s="878"/>
      <c r="G36" s="878"/>
      <c r="H36" s="879"/>
    </row>
  </sheetData>
  <sheetProtection/>
  <mergeCells count="2">
    <mergeCell ref="A2:B2"/>
    <mergeCell ref="A31:B31"/>
  </mergeCells>
  <printOptions/>
  <pageMargins left="0.15748031496062992" right="0.15748031496062992" top="0.8267716535433072" bottom="0.31496062992125984" header="0.31496062992125984" footer="0.31496062992125984"/>
  <pageSetup horizontalDpi="600" verticalDpi="600" orientation="portrait" paperSize="9" scale="90" r:id="rId1"/>
  <headerFooter>
    <oddHeader>&amp;C&amp;"Book Antiqua,Félkövér"&amp;11Keszthely Város Önkormányzata
felhalmozási célú támogatásai államháztartáson kívülre&amp;R&amp;"Book Antiqua,Félkövér"15. melléklet
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6.140625" style="0" bestFit="1" customWidth="1"/>
    <col min="2" max="2" width="37.28125" style="0" customWidth="1"/>
    <col min="3" max="3" width="10.8515625" style="0" customWidth="1"/>
    <col min="4" max="4" width="11.140625" style="0" customWidth="1"/>
    <col min="5" max="5" width="10.421875" style="0" customWidth="1"/>
    <col min="6" max="6" width="8.28125" style="0" customWidth="1"/>
    <col min="7" max="7" width="10.421875" style="0" customWidth="1"/>
    <col min="8" max="8" width="7.421875" style="0" customWidth="1"/>
  </cols>
  <sheetData>
    <row r="1" spans="1:8" ht="45.75" thickBot="1">
      <c r="A1" s="1009" t="s">
        <v>13</v>
      </c>
      <c r="B1" s="511" t="s">
        <v>685</v>
      </c>
      <c r="C1" s="109" t="s">
        <v>178</v>
      </c>
      <c r="D1" s="109" t="s">
        <v>241</v>
      </c>
      <c r="E1" s="109" t="s">
        <v>179</v>
      </c>
      <c r="F1" s="109" t="s">
        <v>84</v>
      </c>
      <c r="G1" s="109" t="s">
        <v>85</v>
      </c>
      <c r="H1" s="110" t="s">
        <v>180</v>
      </c>
    </row>
    <row r="2" spans="1:8" ht="16.5">
      <c r="A2" s="1408" t="s">
        <v>52</v>
      </c>
      <c r="B2" s="1409"/>
      <c r="C2" s="552"/>
      <c r="D2" s="15"/>
      <c r="E2" s="15"/>
      <c r="F2" s="77"/>
      <c r="G2" s="1020"/>
      <c r="H2" s="1021"/>
    </row>
    <row r="3" spans="1:8" ht="16.5">
      <c r="A3" s="51"/>
      <c r="B3" s="577"/>
      <c r="C3" s="578"/>
      <c r="D3" s="16"/>
      <c r="E3" s="16"/>
      <c r="F3" s="1013"/>
      <c r="G3" s="581"/>
      <c r="H3" s="621"/>
    </row>
    <row r="4" spans="1:8" ht="30">
      <c r="A4" s="519">
        <v>1</v>
      </c>
      <c r="B4" s="63" t="s">
        <v>686</v>
      </c>
      <c r="C4" s="1127">
        <f>SUM(C5:C5)</f>
        <v>2000</v>
      </c>
      <c r="D4" s="1127">
        <f>SUM(D5:D5)</f>
        <v>2000</v>
      </c>
      <c r="E4" s="1127">
        <f>SUM(E5:E5)</f>
        <v>2000</v>
      </c>
      <c r="F4" s="1127">
        <f>SUM(F5:F5)</f>
        <v>0</v>
      </c>
      <c r="G4" s="1113">
        <f>SUM(G5:G5)</f>
        <v>2000</v>
      </c>
      <c r="H4" s="820">
        <f>E4/D4</f>
        <v>1</v>
      </c>
    </row>
    <row r="5" spans="1:8" ht="16.5">
      <c r="A5" s="51"/>
      <c r="B5" s="1008" t="s">
        <v>687</v>
      </c>
      <c r="C5" s="580">
        <v>2000</v>
      </c>
      <c r="D5" s="559">
        <v>2000</v>
      </c>
      <c r="E5" s="559">
        <v>2000</v>
      </c>
      <c r="F5" s="1014"/>
      <c r="G5" s="1017">
        <f>C5-F5</f>
        <v>2000</v>
      </c>
      <c r="H5" s="637">
        <f>E5/D5</f>
        <v>1</v>
      </c>
    </row>
    <row r="6" spans="1:8" ht="16.5">
      <c r="A6" s="51"/>
      <c r="B6" s="579"/>
      <c r="C6" s="1033"/>
      <c r="D6" s="1016"/>
      <c r="E6" s="1016"/>
      <c r="F6" s="1015"/>
      <c r="G6" s="1018">
        <f>C6-F6</f>
        <v>0</v>
      </c>
      <c r="H6" s="637"/>
    </row>
    <row r="7" spans="1:8" ht="15.75">
      <c r="A7" s="51"/>
      <c r="B7" s="56" t="s">
        <v>22</v>
      </c>
      <c r="C7" s="1010">
        <f>SUM(C4)</f>
        <v>2000</v>
      </c>
      <c r="D7" s="1010">
        <f>SUM(D4)</f>
        <v>2000</v>
      </c>
      <c r="E7" s="1010">
        <f>SUM(E4)</f>
        <v>2000</v>
      </c>
      <c r="F7" s="1010">
        <f>SUM(F4)</f>
        <v>0</v>
      </c>
      <c r="G7" s="1010">
        <f>SUM(G4)</f>
        <v>2000</v>
      </c>
      <c r="H7" s="650">
        <f>E7/D7</f>
        <v>1</v>
      </c>
    </row>
    <row r="8" spans="1:8" ht="16.5">
      <c r="A8" s="51"/>
      <c r="B8" s="56"/>
      <c r="C8" s="1011"/>
      <c r="D8" s="968"/>
      <c r="E8" s="968"/>
      <c r="F8" s="1015"/>
      <c r="G8" s="1019"/>
      <c r="H8" s="637"/>
    </row>
    <row r="9" spans="1:8" ht="16.5">
      <c r="A9" s="1410" t="s">
        <v>50</v>
      </c>
      <c r="B9" s="1411"/>
      <c r="C9" s="1011"/>
      <c r="D9" s="968"/>
      <c r="E9" s="968"/>
      <c r="F9" s="1015"/>
      <c r="G9" s="1019">
        <f>C9-F9</f>
        <v>0</v>
      </c>
      <c r="H9" s="637"/>
    </row>
    <row r="10" spans="1:8" ht="16.5">
      <c r="A10" s="51"/>
      <c r="B10" s="582"/>
      <c r="C10" s="1011"/>
      <c r="D10" s="968"/>
      <c r="E10" s="968"/>
      <c r="F10" s="1015"/>
      <c r="G10" s="1019"/>
      <c r="H10" s="637"/>
    </row>
    <row r="11" spans="1:8" ht="16.5">
      <c r="A11" s="51"/>
      <c r="B11" s="56" t="s">
        <v>22</v>
      </c>
      <c r="C11" s="1011">
        <v>0</v>
      </c>
      <c r="D11" s="968">
        <v>0</v>
      </c>
      <c r="E11" s="968"/>
      <c r="F11" s="1015"/>
      <c r="G11" s="1019">
        <f>C11-F11</f>
        <v>0</v>
      </c>
      <c r="H11" s="637"/>
    </row>
    <row r="12" spans="1:8" ht="16.5">
      <c r="A12" s="51"/>
      <c r="B12" s="561"/>
      <c r="C12" s="1011"/>
      <c r="D12" s="968"/>
      <c r="E12" s="968"/>
      <c r="F12" s="1015"/>
      <c r="G12" s="1019"/>
      <c r="H12" s="637"/>
    </row>
    <row r="13" spans="1:8" ht="16.5" thickBot="1">
      <c r="A13" s="55"/>
      <c r="B13" s="62" t="s">
        <v>48</v>
      </c>
      <c r="C13" s="1012">
        <f>SUM(C9+C7)</f>
        <v>2000</v>
      </c>
      <c r="D13" s="1012">
        <f>SUM(D9+D7)</f>
        <v>2000</v>
      </c>
      <c r="E13" s="1012">
        <f>SUM(E9+E7)</f>
        <v>2000</v>
      </c>
      <c r="F13" s="1012">
        <f>SUM(F9+F7)</f>
        <v>0</v>
      </c>
      <c r="G13" s="1012">
        <f>SUM(G9+G7)</f>
        <v>2000</v>
      </c>
      <c r="H13" s="1169">
        <f>E13/D13</f>
        <v>1</v>
      </c>
    </row>
    <row r="14" spans="1:7" ht="16.5">
      <c r="A14" s="60"/>
      <c r="B14" s="3"/>
      <c r="C14" s="3"/>
      <c r="D14" s="3"/>
      <c r="E14" s="3"/>
      <c r="F14" s="3"/>
      <c r="G14" s="3"/>
    </row>
    <row r="15" spans="1:7" ht="16.5">
      <c r="A15" s="60"/>
      <c r="B15" s="3"/>
      <c r="C15" s="3"/>
      <c r="D15" s="3"/>
      <c r="E15" s="3"/>
      <c r="F15" s="3"/>
      <c r="G15" s="3"/>
    </row>
  </sheetData>
  <sheetProtection/>
  <mergeCells count="2">
    <mergeCell ref="A2:B2"/>
    <mergeCell ref="A9:B9"/>
  </mergeCells>
  <printOptions/>
  <pageMargins left="0.15748031496062992" right="0.15748031496062992" top="0.984251968503937" bottom="0.7480314960629921" header="0.31496062992125984" footer="0.31496062992125984"/>
  <pageSetup horizontalDpi="600" verticalDpi="600" orientation="portrait" paperSize="9" scale="95" r:id="rId1"/>
  <headerFooter>
    <oddHeader>&amp;C&amp;"Book Antiqua,Félkövér"&amp;11Keszthely Város Önkormányzata
felhalmozási célú támogatásai államháztartáson belülre&amp;R&amp;"Arial,Félkövér"16. sz. melléklet
ezer Ft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3">
      <selection activeCell="J37" sqref="J37"/>
    </sheetView>
  </sheetViews>
  <sheetFormatPr defaultColWidth="9.140625" defaultRowHeight="12.75"/>
  <cols>
    <col min="1" max="1" width="6.28125" style="1" customWidth="1"/>
    <col min="2" max="2" width="81.57421875" style="1" customWidth="1"/>
    <col min="3" max="3" width="14.57421875" style="1" customWidth="1"/>
    <col min="4" max="4" width="16.57421875" style="1" bestFit="1" customWidth="1"/>
    <col min="5" max="5" width="13.8515625" style="1" customWidth="1"/>
    <col min="6" max="6" width="15.421875" style="1" customWidth="1"/>
    <col min="7" max="7" width="12.8515625" style="1" bestFit="1" customWidth="1"/>
    <col min="8" max="8" width="11.00390625" style="1" bestFit="1" customWidth="1"/>
    <col min="9" max="9" width="12.00390625" style="1" bestFit="1" customWidth="1"/>
    <col min="10" max="16384" width="9.140625" style="1" customWidth="1"/>
  </cols>
  <sheetData>
    <row r="1" spans="1:2" ht="13.5">
      <c r="A1" s="1423" t="s">
        <v>148</v>
      </c>
      <c r="B1" s="1423"/>
    </row>
    <row r="2" spans="1:2" ht="13.5">
      <c r="A2" s="205"/>
      <c r="B2" s="205"/>
    </row>
    <row r="3" spans="1:2" ht="14.25" thickBot="1">
      <c r="A3" s="1423" t="s">
        <v>149</v>
      </c>
      <c r="B3" s="1423"/>
    </row>
    <row r="4" spans="1:8" ht="15" customHeight="1">
      <c r="A4" s="1426" t="s">
        <v>13</v>
      </c>
      <c r="B4" s="1417" t="s">
        <v>14</v>
      </c>
      <c r="C4" s="1412" t="s">
        <v>598</v>
      </c>
      <c r="D4" s="1412"/>
      <c r="E4" s="1412"/>
      <c r="F4" s="1412"/>
      <c r="G4" s="1421" t="s">
        <v>1</v>
      </c>
      <c r="H4" s="206"/>
    </row>
    <row r="5" spans="1:8" ht="15.75" thickBot="1">
      <c r="A5" s="1427"/>
      <c r="B5" s="1418"/>
      <c r="C5" s="567" t="s">
        <v>955</v>
      </c>
      <c r="D5" s="1252" t="s">
        <v>956</v>
      </c>
      <c r="E5" s="569" t="s">
        <v>957</v>
      </c>
      <c r="F5" s="568" t="s">
        <v>958</v>
      </c>
      <c r="G5" s="1422"/>
      <c r="H5" s="206"/>
    </row>
    <row r="6" spans="1:8" ht="54.75">
      <c r="A6" s="243">
        <v>1</v>
      </c>
      <c r="B6" s="244" t="s">
        <v>150</v>
      </c>
      <c r="C6" s="986">
        <v>6925</v>
      </c>
      <c r="D6" s="987">
        <v>0</v>
      </c>
      <c r="E6" s="984">
        <v>6925</v>
      </c>
      <c r="F6" s="984">
        <v>41646</v>
      </c>
      <c r="G6" s="985">
        <f>SUM(D6:F6)</f>
        <v>48571</v>
      </c>
      <c r="H6" s="207"/>
    </row>
    <row r="7" spans="1:8" ht="28.5" thickBot="1">
      <c r="A7" s="754">
        <v>2</v>
      </c>
      <c r="B7" s="755" t="s">
        <v>688</v>
      </c>
      <c r="C7" s="984">
        <v>22000</v>
      </c>
      <c r="D7" s="984">
        <v>0</v>
      </c>
      <c r="E7" s="984"/>
      <c r="F7" s="984"/>
      <c r="G7" s="985">
        <f>SUM(D7:F7)</f>
        <v>0</v>
      </c>
      <c r="H7" s="207"/>
    </row>
    <row r="8" spans="1:8" s="2" customFormat="1" ht="15.75" thickBot="1">
      <c r="A8" s="756"/>
      <c r="B8" s="245" t="s">
        <v>151</v>
      </c>
      <c r="C8" s="211">
        <f>SUM(C6:C7)</f>
        <v>28925</v>
      </c>
      <c r="D8" s="211">
        <f>SUM(D6:D7)</f>
        <v>0</v>
      </c>
      <c r="E8" s="211">
        <f>SUM(E6:E7)</f>
        <v>6925</v>
      </c>
      <c r="F8" s="211">
        <f>SUM(F6:F7)</f>
        <v>41646</v>
      </c>
      <c r="G8" s="757">
        <f>SUM(G6:G7)</f>
        <v>48571</v>
      </c>
      <c r="H8" s="212"/>
    </row>
    <row r="9" spans="1:7" ht="15">
      <c r="A9" s="8"/>
      <c r="B9" s="161"/>
      <c r="C9" s="212"/>
      <c r="D9" s="212"/>
      <c r="E9" s="212"/>
      <c r="F9" s="212"/>
      <c r="G9" s="212"/>
    </row>
    <row r="10" spans="1:8" ht="15" customHeight="1">
      <c r="A10" s="1253" t="s">
        <v>152</v>
      </c>
      <c r="B10" s="1254" t="s">
        <v>532</v>
      </c>
      <c r="H10" s="213"/>
    </row>
    <row r="11" ht="15">
      <c r="H11" s="207"/>
    </row>
    <row r="12" spans="1:8" s="2" customFormat="1" ht="18.75" customHeight="1" thickBot="1">
      <c r="A12" s="1425" t="s">
        <v>153</v>
      </c>
      <c r="B12" s="1425"/>
      <c r="C12" s="1"/>
      <c r="D12" s="1"/>
      <c r="E12" s="1"/>
      <c r="F12" s="1"/>
      <c r="G12" s="1"/>
      <c r="H12" s="212"/>
    </row>
    <row r="13" spans="1:8" ht="15">
      <c r="A13" s="1413" t="s">
        <v>13</v>
      </c>
      <c r="B13" s="1428" t="s">
        <v>14</v>
      </c>
      <c r="C13" s="1424" t="s">
        <v>598</v>
      </c>
      <c r="D13" s="1424"/>
      <c r="E13" s="1424"/>
      <c r="F13" s="1424"/>
      <c r="G13" s="1419" t="s">
        <v>1</v>
      </c>
      <c r="H13" s="162"/>
    </row>
    <row r="14" spans="1:8" ht="15.75" thickBot="1">
      <c r="A14" s="1414"/>
      <c r="B14" s="1429"/>
      <c r="C14" s="567" t="s">
        <v>955</v>
      </c>
      <c r="D14" s="568" t="s">
        <v>956</v>
      </c>
      <c r="E14" s="569" t="s">
        <v>957</v>
      </c>
      <c r="F14" s="568" t="s">
        <v>958</v>
      </c>
      <c r="G14" s="1420"/>
      <c r="H14" s="162"/>
    </row>
    <row r="15" spans="1:8" s="2" customFormat="1" ht="15">
      <c r="A15" s="217">
        <v>1</v>
      </c>
      <c r="B15" s="218" t="s">
        <v>154</v>
      </c>
      <c r="C15" s="12">
        <v>5000</v>
      </c>
      <c r="D15" s="12">
        <v>0</v>
      </c>
      <c r="E15" s="12">
        <v>5000</v>
      </c>
      <c r="F15" s="12">
        <v>76438</v>
      </c>
      <c r="G15" s="220">
        <f>SUM(E15:F15)</f>
        <v>81438</v>
      </c>
      <c r="H15" s="215"/>
    </row>
    <row r="16" spans="1:8" s="2" customFormat="1" ht="15.75" thickBot="1">
      <c r="A16" s="222"/>
      <c r="B16" s="76" t="s">
        <v>22</v>
      </c>
      <c r="C16" s="223">
        <f>SUM(C15)</f>
        <v>5000</v>
      </c>
      <c r="D16" s="223">
        <f>SUM(D15)</f>
        <v>0</v>
      </c>
      <c r="E16" s="223">
        <f>SUM(E15)</f>
        <v>5000</v>
      </c>
      <c r="F16" s="223">
        <f>SUM(F15)</f>
        <v>76438</v>
      </c>
      <c r="G16" s="896">
        <f>SUM(E16:F16)</f>
        <v>81438</v>
      </c>
      <c r="H16" s="216"/>
    </row>
    <row r="17" spans="1:9" ht="15">
      <c r="A17" s="8"/>
      <c r="B17" s="8"/>
      <c r="C17" s="226"/>
      <c r="D17" s="226"/>
      <c r="E17" s="226"/>
      <c r="F17" s="226"/>
      <c r="G17" s="207"/>
      <c r="H17" s="221"/>
      <c r="I17" s="162"/>
    </row>
    <row r="18" spans="1:8" s="2" customFormat="1" ht="15.75" thickBot="1">
      <c r="A18" s="1423" t="s">
        <v>155</v>
      </c>
      <c r="B18" s="1423"/>
      <c r="C18" s="1"/>
      <c r="D18" s="1"/>
      <c r="E18" s="1"/>
      <c r="F18" s="1"/>
      <c r="G18" s="1"/>
      <c r="H18" s="8"/>
    </row>
    <row r="19" spans="1:8" ht="15">
      <c r="A19" s="1415" t="s">
        <v>13</v>
      </c>
      <c r="B19" s="1417" t="s">
        <v>14</v>
      </c>
      <c r="C19" s="1412" t="s">
        <v>598</v>
      </c>
      <c r="D19" s="1412"/>
      <c r="E19" s="1412"/>
      <c r="F19" s="1412"/>
      <c r="G19" s="1421" t="s">
        <v>1</v>
      </c>
      <c r="H19" s="162"/>
    </row>
    <row r="20" spans="1:8" ht="15" customHeight="1" thickBot="1">
      <c r="A20" s="1416"/>
      <c r="B20" s="1418"/>
      <c r="C20" s="567" t="s">
        <v>955</v>
      </c>
      <c r="D20" s="568" t="s">
        <v>956</v>
      </c>
      <c r="E20" s="569" t="s">
        <v>957</v>
      </c>
      <c r="F20" s="569" t="s">
        <v>958</v>
      </c>
      <c r="G20" s="1422"/>
      <c r="H20" s="162"/>
    </row>
    <row r="21" spans="1:8" ht="54.75">
      <c r="A21" s="570">
        <v>1</v>
      </c>
      <c r="B21" s="571" t="s">
        <v>156</v>
      </c>
      <c r="C21" s="219">
        <v>1092</v>
      </c>
      <c r="D21" s="208">
        <v>0</v>
      </c>
      <c r="E21" s="13">
        <v>1092</v>
      </c>
      <c r="F21" s="13">
        <v>6586</v>
      </c>
      <c r="G21" s="210">
        <f>SUM(D21:F21)</f>
        <v>7678</v>
      </c>
      <c r="H21" s="162"/>
    </row>
    <row r="22" spans="1:8" ht="28.5" thickBot="1">
      <c r="A22" s="754">
        <v>2</v>
      </c>
      <c r="B22" s="755" t="s">
        <v>688</v>
      </c>
      <c r="C22" s="209">
        <v>500</v>
      </c>
      <c r="D22" s="209">
        <v>0</v>
      </c>
      <c r="E22" s="13">
        <v>0</v>
      </c>
      <c r="F22" s="13"/>
      <c r="G22" s="210">
        <f>SUM(D22:F22)</f>
        <v>0</v>
      </c>
      <c r="H22" s="162"/>
    </row>
    <row r="23" spans="1:8" ht="15.75" thickBot="1">
      <c r="A23" s="214"/>
      <c r="B23" s="245" t="s">
        <v>22</v>
      </c>
      <c r="C23" s="211">
        <f>SUM(C21:C22)</f>
        <v>1592</v>
      </c>
      <c r="D23" s="211">
        <f>SUM(D21:D22)</f>
        <v>0</v>
      </c>
      <c r="E23" s="211">
        <f>SUM(E21:E22)</f>
        <v>1092</v>
      </c>
      <c r="F23" s="211">
        <f>SUM(F21:F22)</f>
        <v>6586</v>
      </c>
      <c r="G23" s="228">
        <f>SUM(D23:F23)</f>
        <v>7678</v>
      </c>
      <c r="H23" s="162"/>
    </row>
    <row r="24" spans="1:8" ht="15">
      <c r="A24" s="8"/>
      <c r="B24" s="161"/>
      <c r="C24" s="212"/>
      <c r="D24" s="212"/>
      <c r="E24" s="212"/>
      <c r="F24" s="212"/>
      <c r="G24" s="212"/>
      <c r="H24" s="162"/>
    </row>
    <row r="25" spans="1:8" ht="15" customHeight="1" thickBot="1">
      <c r="A25" s="1423" t="s">
        <v>157</v>
      </c>
      <c r="B25" s="1423"/>
      <c r="H25" s="162"/>
    </row>
    <row r="26" spans="1:8" ht="15">
      <c r="A26" s="1413" t="s">
        <v>13</v>
      </c>
      <c r="B26" s="1293" t="s">
        <v>14</v>
      </c>
      <c r="C26" s="1412" t="s">
        <v>598</v>
      </c>
      <c r="D26" s="1412"/>
      <c r="E26" s="1412"/>
      <c r="F26" s="1412"/>
      <c r="G26" s="1419" t="s">
        <v>1</v>
      </c>
      <c r="H26" s="162"/>
    </row>
    <row r="27" spans="1:8" ht="15.75" thickBot="1">
      <c r="A27" s="1414"/>
      <c r="B27" s="1294"/>
      <c r="C27" s="567" t="s">
        <v>955</v>
      </c>
      <c r="D27" s="568" t="s">
        <v>956</v>
      </c>
      <c r="E27" s="569" t="s">
        <v>957</v>
      </c>
      <c r="F27" s="568">
        <v>2021</v>
      </c>
      <c r="G27" s="1420"/>
      <c r="H27" s="162"/>
    </row>
    <row r="28" spans="1:8" ht="15">
      <c r="A28" s="572">
        <v>1</v>
      </c>
      <c r="B28" s="227" t="s">
        <v>689</v>
      </c>
      <c r="C28" s="69">
        <v>9125</v>
      </c>
      <c r="D28" s="1068">
        <v>2467</v>
      </c>
      <c r="E28" s="69">
        <v>9125</v>
      </c>
      <c r="F28" s="69">
        <v>9125</v>
      </c>
      <c r="G28" s="210">
        <f aca="true" t="shared" si="0" ref="G28:G33">SUM(D28:F28)</f>
        <v>20717</v>
      </c>
      <c r="H28" s="162"/>
    </row>
    <row r="29" spans="1:8" ht="15">
      <c r="A29" s="224">
        <v>2</v>
      </c>
      <c r="B29" s="573" t="s">
        <v>599</v>
      </c>
      <c r="C29" s="14">
        <v>430</v>
      </c>
      <c r="D29" s="1069">
        <v>430</v>
      </c>
      <c r="E29" s="14">
        <v>430</v>
      </c>
      <c r="F29" s="13">
        <v>0</v>
      </c>
      <c r="G29" s="210">
        <f t="shared" si="0"/>
        <v>860</v>
      </c>
      <c r="H29" s="162"/>
    </row>
    <row r="30" spans="1:8" ht="15">
      <c r="A30" s="225">
        <v>3</v>
      </c>
      <c r="B30" s="227" t="s">
        <v>959</v>
      </c>
      <c r="C30" s="13">
        <v>20</v>
      </c>
      <c r="D30" s="1070">
        <v>20</v>
      </c>
      <c r="E30" s="13">
        <v>20</v>
      </c>
      <c r="F30" s="13">
        <v>20</v>
      </c>
      <c r="G30" s="210">
        <f t="shared" si="0"/>
        <v>60</v>
      </c>
      <c r="H30" s="162"/>
    </row>
    <row r="31" spans="1:8" s="2" customFormat="1" ht="15">
      <c r="A31" s="225">
        <v>4</v>
      </c>
      <c r="B31" s="227" t="s">
        <v>533</v>
      </c>
      <c r="C31" s="13">
        <v>1500</v>
      </c>
      <c r="D31" s="1070">
        <v>1500</v>
      </c>
      <c r="E31" s="13">
        <v>1500</v>
      </c>
      <c r="F31" s="13">
        <v>3000</v>
      </c>
      <c r="G31" s="210">
        <f t="shared" si="0"/>
        <v>6000</v>
      </c>
      <c r="H31" s="216"/>
    </row>
    <row r="32" spans="1:8" ht="15">
      <c r="A32" s="225">
        <v>5</v>
      </c>
      <c r="B32" s="227" t="s">
        <v>690</v>
      </c>
      <c r="C32" s="13">
        <v>4725</v>
      </c>
      <c r="D32" s="1070">
        <v>4678</v>
      </c>
      <c r="E32" s="13">
        <v>1575</v>
      </c>
      <c r="F32" s="13">
        <v>0</v>
      </c>
      <c r="G32" s="210">
        <f t="shared" si="0"/>
        <v>6253</v>
      </c>
      <c r="H32" s="221"/>
    </row>
    <row r="33" spans="1:9" ht="15.75" thickBot="1">
      <c r="A33" s="997">
        <v>7</v>
      </c>
      <c r="B33" s="998" t="s">
        <v>661</v>
      </c>
      <c r="C33" s="999">
        <v>22000</v>
      </c>
      <c r="D33" s="999">
        <v>22000</v>
      </c>
      <c r="E33" s="620">
        <v>22000</v>
      </c>
      <c r="F33" s="620">
        <v>0</v>
      </c>
      <c r="G33" s="210">
        <f t="shared" si="0"/>
        <v>44000</v>
      </c>
      <c r="H33" s="221"/>
      <c r="I33" s="162"/>
    </row>
    <row r="34" spans="1:9" ht="15.75" thickBot="1">
      <c r="A34" s="574"/>
      <c r="B34" s="575" t="s">
        <v>22</v>
      </c>
      <c r="C34" s="576">
        <f>SUM(C28:C33)</f>
        <v>37800</v>
      </c>
      <c r="D34" s="576">
        <f>SUM(D28:D33)</f>
        <v>31095</v>
      </c>
      <c r="E34" s="576">
        <f>SUM(E28:E33)</f>
        <v>34650</v>
      </c>
      <c r="F34" s="576">
        <f>SUM(F28:F33)</f>
        <v>12145</v>
      </c>
      <c r="G34" s="897">
        <f>SUM(G28:G33)</f>
        <v>77890</v>
      </c>
      <c r="H34" s="221"/>
      <c r="I34" s="162"/>
    </row>
    <row r="35" spans="1:9" s="2" customFormat="1" ht="15">
      <c r="A35" s="1"/>
      <c r="B35" s="1"/>
      <c r="C35" s="1"/>
      <c r="D35" s="1"/>
      <c r="E35" s="1"/>
      <c r="F35" s="1"/>
      <c r="G35" s="1"/>
      <c r="H35" s="221"/>
      <c r="I35" s="8"/>
    </row>
    <row r="36" ht="15">
      <c r="B36" s="753"/>
    </row>
    <row r="37" ht="15">
      <c r="B37" s="758"/>
    </row>
  </sheetData>
  <sheetProtection/>
  <mergeCells count="21">
    <mergeCell ref="A18:B18"/>
    <mergeCell ref="A1:B1"/>
    <mergeCell ref="A3:B3"/>
    <mergeCell ref="A4:A5"/>
    <mergeCell ref="B4:B5"/>
    <mergeCell ref="C19:F19"/>
    <mergeCell ref="B13:B14"/>
    <mergeCell ref="C13:F13"/>
    <mergeCell ref="G4:G5"/>
    <mergeCell ref="C4:F4"/>
    <mergeCell ref="A12:B12"/>
    <mergeCell ref="A13:A14"/>
    <mergeCell ref="G13:G14"/>
    <mergeCell ref="C26:F26"/>
    <mergeCell ref="A26:A27"/>
    <mergeCell ref="B26:B27"/>
    <mergeCell ref="A19:A20"/>
    <mergeCell ref="B19:B20"/>
    <mergeCell ref="G26:G27"/>
    <mergeCell ref="G19:G20"/>
    <mergeCell ref="A25:B25"/>
  </mergeCells>
  <printOptions/>
  <pageMargins left="0.35433070866141736" right="0.1968503937007874" top="0.5118110236220472" bottom="0.15748031496062992" header="0.2362204724409449" footer="0.31496062992125984"/>
  <pageSetup horizontalDpi="600" verticalDpi="600" orientation="landscape" paperSize="9" scale="85" r:id="rId1"/>
  <headerFooter>
    <oddHeader xml:space="preserve">&amp;C&amp;"Book Antiqua,Félkövér"&amp;12Kimutatás az önkormányzat többéves kihatással járó várható kötelezettségeiről&amp;R&amp;"Book Antiqua,Félkövér"17. melléklet
ezer Ft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13.7109375" style="0" customWidth="1"/>
    <col min="4" max="4" width="15.421875" style="0" customWidth="1"/>
    <col min="5" max="5" width="13.00390625" style="0" customWidth="1"/>
    <col min="6" max="6" width="15.8515625" style="0" customWidth="1"/>
    <col min="7" max="7" width="17.421875" style="0" customWidth="1"/>
  </cols>
  <sheetData>
    <row r="1" spans="1:7" ht="15">
      <c r="A1" s="1431" t="s">
        <v>158</v>
      </c>
      <c r="B1" s="1433" t="s">
        <v>159</v>
      </c>
      <c r="C1" s="1435" t="s">
        <v>160</v>
      </c>
      <c r="D1" s="1435"/>
      <c r="E1" s="1435" t="s">
        <v>161</v>
      </c>
      <c r="F1" s="1435"/>
      <c r="G1" s="1436" t="s">
        <v>162</v>
      </c>
    </row>
    <row r="2" spans="1:7" ht="15.75" thickBot="1">
      <c r="A2" s="1432"/>
      <c r="B2" s="1434"/>
      <c r="C2" s="229" t="s">
        <v>163</v>
      </c>
      <c r="D2" s="229" t="s">
        <v>164</v>
      </c>
      <c r="E2" s="229" t="s">
        <v>165</v>
      </c>
      <c r="F2" s="229" t="s">
        <v>164</v>
      </c>
      <c r="G2" s="1437"/>
    </row>
    <row r="3" spans="1:7" ht="16.5">
      <c r="A3" s="230" t="s">
        <v>166</v>
      </c>
      <c r="B3" s="246" t="s">
        <v>167</v>
      </c>
      <c r="C3" s="231">
        <v>100</v>
      </c>
      <c r="D3" s="232">
        <v>7109</v>
      </c>
      <c r="E3" s="231"/>
      <c r="F3" s="232"/>
      <c r="G3" s="233">
        <f>D3+F3</f>
        <v>7109</v>
      </c>
    </row>
    <row r="4" spans="1:7" ht="16.5">
      <c r="A4" s="234" t="s">
        <v>168</v>
      </c>
      <c r="B4" s="235" t="s">
        <v>167</v>
      </c>
      <c r="C4" s="236"/>
      <c r="D4" s="237">
        <v>0</v>
      </c>
      <c r="E4" s="236">
        <v>40</v>
      </c>
      <c r="F4" s="237">
        <v>15887</v>
      </c>
      <c r="G4" s="238">
        <f>D4+F4</f>
        <v>15887</v>
      </c>
    </row>
    <row r="5" spans="1:7" ht="16.5">
      <c r="A5" s="234" t="s">
        <v>169</v>
      </c>
      <c r="B5" s="235" t="s">
        <v>167</v>
      </c>
      <c r="C5" s="236">
        <v>100</v>
      </c>
      <c r="D5" s="237">
        <v>13938</v>
      </c>
      <c r="E5" s="236" t="s">
        <v>170</v>
      </c>
      <c r="F5" s="237">
        <v>4934</v>
      </c>
      <c r="G5" s="238">
        <f aca="true" t="shared" si="0" ref="G5:G11">D5+F5</f>
        <v>18872</v>
      </c>
    </row>
    <row r="6" spans="1:7" ht="16.5">
      <c r="A6" s="234" t="s">
        <v>171</v>
      </c>
      <c r="B6" s="246" t="s">
        <v>167</v>
      </c>
      <c r="C6" s="236">
        <v>0</v>
      </c>
      <c r="D6" s="237">
        <v>0</v>
      </c>
      <c r="E6" s="236">
        <v>0</v>
      </c>
      <c r="F6" s="237">
        <v>0</v>
      </c>
      <c r="G6" s="238">
        <f t="shared" si="0"/>
        <v>0</v>
      </c>
    </row>
    <row r="7" spans="1:7" ht="16.5">
      <c r="A7" s="234" t="s">
        <v>172</v>
      </c>
      <c r="B7" s="235" t="s">
        <v>609</v>
      </c>
      <c r="C7" s="236">
        <v>100</v>
      </c>
      <c r="D7" s="247">
        <v>673</v>
      </c>
      <c r="E7" s="248"/>
      <c r="F7" s="247"/>
      <c r="G7" s="238">
        <f t="shared" si="0"/>
        <v>673</v>
      </c>
    </row>
    <row r="8" spans="1:7" ht="16.5">
      <c r="A8" s="234" t="s">
        <v>173</v>
      </c>
      <c r="B8" s="235" t="s">
        <v>609</v>
      </c>
      <c r="C8" s="236">
        <v>100</v>
      </c>
      <c r="D8" s="247">
        <v>0</v>
      </c>
      <c r="E8" s="248"/>
      <c r="F8" s="247"/>
      <c r="G8" s="238">
        <f t="shared" si="0"/>
        <v>0</v>
      </c>
    </row>
    <row r="9" spans="1:7" ht="33">
      <c r="A9" s="234" t="s">
        <v>174</v>
      </c>
      <c r="B9" s="235" t="s">
        <v>175</v>
      </c>
      <c r="C9" s="236">
        <v>100</v>
      </c>
      <c r="D9" s="247">
        <v>39121</v>
      </c>
      <c r="E9" s="248" t="s">
        <v>666</v>
      </c>
      <c r="F9" s="247">
        <v>13282</v>
      </c>
      <c r="G9" s="238">
        <f t="shared" si="0"/>
        <v>52403</v>
      </c>
    </row>
    <row r="10" spans="1:7" ht="49.5">
      <c r="A10" s="239" t="s">
        <v>176</v>
      </c>
      <c r="B10" s="235"/>
      <c r="C10" s="237">
        <v>0</v>
      </c>
      <c r="D10" s="237"/>
      <c r="E10" s="248"/>
      <c r="F10" s="237"/>
      <c r="G10" s="238">
        <f t="shared" si="0"/>
        <v>0</v>
      </c>
    </row>
    <row r="11" spans="1:7" ht="33">
      <c r="A11" s="239" t="s">
        <v>177</v>
      </c>
      <c r="B11" s="240"/>
      <c r="C11" s="241">
        <v>0</v>
      </c>
      <c r="D11" s="241"/>
      <c r="E11" s="241"/>
      <c r="F11" s="241"/>
      <c r="G11" s="1040">
        <f t="shared" si="0"/>
        <v>0</v>
      </c>
    </row>
    <row r="12" spans="1:7" ht="16.5">
      <c r="A12" s="239" t="s">
        <v>610</v>
      </c>
      <c r="B12" s="240" t="s">
        <v>608</v>
      </c>
      <c r="C12" s="899">
        <v>100</v>
      </c>
      <c r="D12" s="899">
        <v>0</v>
      </c>
      <c r="E12" s="899" t="s">
        <v>731</v>
      </c>
      <c r="F12" s="899">
        <v>7375</v>
      </c>
      <c r="G12" s="238">
        <v>6897</v>
      </c>
    </row>
    <row r="13" spans="1:7" ht="15.75" thickBot="1">
      <c r="A13" s="242" t="s">
        <v>22</v>
      </c>
      <c r="B13" s="1430"/>
      <c r="C13" s="1430"/>
      <c r="D13" s="1430"/>
      <c r="E13" s="1430"/>
      <c r="F13" s="1430"/>
      <c r="G13" s="412">
        <f>SUM(G3:G12)</f>
        <v>101841</v>
      </c>
    </row>
  </sheetData>
  <sheetProtection/>
  <mergeCells count="6">
    <mergeCell ref="B13:F13"/>
    <mergeCell ref="A1:A2"/>
    <mergeCell ref="B1:B2"/>
    <mergeCell ref="C1:D1"/>
    <mergeCell ref="E1:F1"/>
    <mergeCell ref="G1:G2"/>
  </mergeCells>
  <printOptions/>
  <pageMargins left="0.8267716535433072" right="0.7086614173228347" top="1.062992125984252" bottom="0.7480314960629921" header="0.31496062992125984" footer="0.31496062992125984"/>
  <pageSetup horizontalDpi="600" verticalDpi="600" orientation="landscape" paperSize="9" r:id="rId1"/>
  <headerFooter>
    <oddHeader xml:space="preserve">&amp;C&amp;"Book Antiqua,Félkövér"&amp;12Keszthely Város Önkormányzata 2019. évi közvetett támogatásai &amp;R&amp;"Book Antiqua,Félkövér"18. melléklet&amp;"Book Antiqua,Normál"
ezer Ft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6.140625" style="0" customWidth="1"/>
    <col min="2" max="2" width="39.28125" style="0" customWidth="1"/>
    <col min="3" max="3" width="14.140625" style="0" bestFit="1" customWidth="1"/>
    <col min="4" max="4" width="16.28125" style="0" customWidth="1"/>
    <col min="5" max="5" width="18.421875" style="0" customWidth="1"/>
    <col min="6" max="6" width="10.57421875" style="0" bestFit="1" customWidth="1"/>
  </cols>
  <sheetData>
    <row r="1" spans="1:7" ht="45.75" thickBot="1">
      <c r="A1" s="1266" t="s">
        <v>13</v>
      </c>
      <c r="B1" s="1267" t="s">
        <v>141</v>
      </c>
      <c r="C1" s="1267" t="s">
        <v>98</v>
      </c>
      <c r="D1" s="1267" t="s">
        <v>263</v>
      </c>
      <c r="E1" s="1268" t="s">
        <v>142</v>
      </c>
      <c r="F1" s="191"/>
      <c r="G1" s="192"/>
    </row>
    <row r="2" spans="1:7" ht="20.25" customHeight="1">
      <c r="A2" s="880">
        <v>1</v>
      </c>
      <c r="B2" s="1265" t="s">
        <v>439</v>
      </c>
      <c r="C2" s="1048">
        <v>11744</v>
      </c>
      <c r="D2" s="882">
        <v>0</v>
      </c>
      <c r="E2" s="883">
        <f aca="true" t="shared" si="0" ref="E2:E11">C2-D2</f>
        <v>11744</v>
      </c>
      <c r="F2" s="196"/>
      <c r="G2" s="171"/>
    </row>
    <row r="3" spans="1:7" ht="20.25" customHeight="1">
      <c r="A3" s="880">
        <v>2</v>
      </c>
      <c r="B3" s="881" t="s">
        <v>94</v>
      </c>
      <c r="C3" s="1048">
        <v>447</v>
      </c>
      <c r="D3" s="882">
        <v>0</v>
      </c>
      <c r="E3" s="883">
        <f t="shared" si="0"/>
        <v>447</v>
      </c>
      <c r="F3" s="196"/>
      <c r="G3" s="171"/>
    </row>
    <row r="4" spans="1:7" ht="16.5">
      <c r="A4" s="884">
        <v>3</v>
      </c>
      <c r="B4" s="885" t="s">
        <v>101</v>
      </c>
      <c r="C4" s="888">
        <v>128853</v>
      </c>
      <c r="D4" s="886">
        <v>121085</v>
      </c>
      <c r="E4" s="883">
        <f t="shared" si="0"/>
        <v>7768</v>
      </c>
      <c r="F4" s="196"/>
      <c r="G4" s="171"/>
    </row>
    <row r="5" spans="1:7" ht="16.5">
      <c r="A5" s="884">
        <v>4</v>
      </c>
      <c r="B5" s="885" t="s">
        <v>143</v>
      </c>
      <c r="C5" s="888">
        <v>9926</v>
      </c>
      <c r="D5" s="888">
        <v>9445</v>
      </c>
      <c r="E5" s="883">
        <f t="shared" si="0"/>
        <v>481</v>
      </c>
      <c r="F5" s="196"/>
      <c r="G5" s="171"/>
    </row>
    <row r="6" spans="1:7" ht="33">
      <c r="A6" s="880">
        <v>5</v>
      </c>
      <c r="B6" s="889" t="s">
        <v>976</v>
      </c>
      <c r="C6" s="1048">
        <v>740</v>
      </c>
      <c r="D6" s="888">
        <v>528</v>
      </c>
      <c r="E6" s="883">
        <f t="shared" si="0"/>
        <v>212</v>
      </c>
      <c r="F6" s="196"/>
      <c r="G6" s="171"/>
    </row>
    <row r="7" spans="1:7" ht="16.5">
      <c r="A7" s="884">
        <v>6</v>
      </c>
      <c r="B7" s="885" t="s">
        <v>144</v>
      </c>
      <c r="C7" s="888">
        <v>59875</v>
      </c>
      <c r="D7" s="888">
        <v>55226</v>
      </c>
      <c r="E7" s="887">
        <f t="shared" si="0"/>
        <v>4649</v>
      </c>
      <c r="F7" s="196"/>
      <c r="G7" s="171"/>
    </row>
    <row r="8" spans="1:7" ht="18.75" customHeight="1">
      <c r="A8" s="884">
        <v>7</v>
      </c>
      <c r="B8" s="885" t="s">
        <v>100</v>
      </c>
      <c r="C8" s="888">
        <v>7560</v>
      </c>
      <c r="D8" s="886">
        <v>7084</v>
      </c>
      <c r="E8" s="883">
        <f t="shared" si="0"/>
        <v>476</v>
      </c>
      <c r="F8" s="196"/>
      <c r="G8" s="171"/>
    </row>
    <row r="9" spans="1:7" ht="33">
      <c r="A9" s="890">
        <v>8</v>
      </c>
      <c r="B9" s="891" t="s">
        <v>525</v>
      </c>
      <c r="C9" s="1049">
        <v>11660</v>
      </c>
      <c r="D9" s="886">
        <v>9919</v>
      </c>
      <c r="E9" s="887">
        <f t="shared" si="0"/>
        <v>1741</v>
      </c>
      <c r="F9" s="171"/>
      <c r="G9" s="171"/>
    </row>
    <row r="10" spans="1:7" ht="16.5">
      <c r="A10" s="890">
        <v>9</v>
      </c>
      <c r="B10" s="891" t="s">
        <v>71</v>
      </c>
      <c r="C10" s="1049">
        <v>2733</v>
      </c>
      <c r="D10" s="886">
        <v>0</v>
      </c>
      <c r="E10" s="887">
        <f t="shared" si="0"/>
        <v>2733</v>
      </c>
      <c r="F10" s="171"/>
      <c r="G10" s="171"/>
    </row>
    <row r="11" spans="1:6" ht="17.25" thickBot="1">
      <c r="A11" s="890">
        <v>10</v>
      </c>
      <c r="B11" s="892" t="s">
        <v>145</v>
      </c>
      <c r="C11" s="1049">
        <v>3729070</v>
      </c>
      <c r="D11" s="893">
        <v>2985838</v>
      </c>
      <c r="E11" s="887">
        <f t="shared" si="0"/>
        <v>743232</v>
      </c>
      <c r="F11" s="197"/>
    </row>
    <row r="12" spans="1:9" ht="30" customHeight="1" thickBot="1">
      <c r="A12" s="1438" t="s">
        <v>146</v>
      </c>
      <c r="B12" s="1439"/>
      <c r="C12" s="1050">
        <f>SUM(C2:C11)</f>
        <v>3962608</v>
      </c>
      <c r="D12" s="894">
        <f>SUM(D2:D11)</f>
        <v>3189125</v>
      </c>
      <c r="E12" s="895">
        <f>SUM(E2:E11)</f>
        <v>773483</v>
      </c>
      <c r="F12" s="198"/>
      <c r="G12" s="198"/>
      <c r="H12" s="198"/>
      <c r="I12" s="198"/>
    </row>
    <row r="13" spans="1:9" ht="13.5">
      <c r="A13" s="199"/>
      <c r="B13" s="171"/>
      <c r="C13" s="200"/>
      <c r="D13" s="193"/>
      <c r="E13" s="171"/>
      <c r="F13" s="171"/>
      <c r="G13" s="171"/>
      <c r="H13" s="171"/>
      <c r="I13" s="171"/>
    </row>
    <row r="14" spans="1:9" ht="13.5">
      <c r="A14" s="199"/>
      <c r="B14" s="171"/>
      <c r="C14" s="193"/>
      <c r="D14" s="193"/>
      <c r="E14" s="195"/>
      <c r="F14" s="171"/>
      <c r="G14" s="171"/>
      <c r="H14" s="171"/>
      <c r="I14" s="171"/>
    </row>
    <row r="15" spans="1:9" ht="15">
      <c r="A15" s="199"/>
      <c r="B15" s="171"/>
      <c r="C15" s="193"/>
      <c r="D15" s="201"/>
      <c r="E15" s="195"/>
      <c r="F15" s="171"/>
      <c r="G15" s="171"/>
      <c r="H15" s="171"/>
      <c r="I15" s="171"/>
    </row>
    <row r="16" spans="1:9" ht="13.5">
      <c r="A16" s="194"/>
      <c r="B16" s="171"/>
      <c r="C16" s="193"/>
      <c r="D16" s="193"/>
      <c r="E16" s="193"/>
      <c r="F16" s="171"/>
      <c r="G16" s="171"/>
      <c r="H16" s="171"/>
      <c r="I16" s="171"/>
    </row>
    <row r="17" spans="1:9" ht="13.5">
      <c r="A17" s="194"/>
      <c r="B17" s="171"/>
      <c r="C17" s="193"/>
      <c r="D17" s="193"/>
      <c r="E17" s="195"/>
      <c r="F17" s="171"/>
      <c r="G17" s="171"/>
      <c r="H17" s="171"/>
      <c r="I17" s="171"/>
    </row>
    <row r="18" spans="1:9" ht="13.5">
      <c r="A18" s="194"/>
      <c r="B18" s="171"/>
      <c r="C18" s="193"/>
      <c r="D18" s="193"/>
      <c r="E18" s="171"/>
      <c r="F18" s="171"/>
      <c r="G18" s="171"/>
      <c r="H18" s="171"/>
      <c r="I18" s="171"/>
    </row>
    <row r="19" spans="1:9" ht="13.5">
      <c r="A19" s="194"/>
      <c r="B19" s="171"/>
      <c r="C19" s="193"/>
      <c r="D19" s="193"/>
      <c r="E19" s="171"/>
      <c r="F19" s="171"/>
      <c r="G19" s="171"/>
      <c r="H19" s="171"/>
      <c r="I19" s="171"/>
    </row>
  </sheetData>
  <sheetProtection/>
  <mergeCells count="1">
    <mergeCell ref="A12:B12"/>
  </mergeCells>
  <printOptions/>
  <pageMargins left="0.6692913385826772" right="0.35433070866141736" top="1.141732283464567" bottom="0.35433070866141736" header="0.5118110236220472" footer="0.31496062992125984"/>
  <pageSetup horizontalDpi="600" verticalDpi="600" orientation="portrait" paperSize="9" r:id="rId1"/>
  <headerFooter>
    <oddHeader>&amp;C&amp;"Book Antiqua,Félkövér"&amp;12Kimutatás az Önkormányzat 
2019. évi költségvetési maradványáról &amp;R&amp;"Book Antiqua,Félkövér"19. melléklet
eFt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40.140625" style="23" customWidth="1"/>
    <col min="2" max="2" width="11.140625" style="22" bestFit="1" customWidth="1"/>
    <col min="3" max="3" width="11.00390625" style="22" customWidth="1"/>
    <col min="4" max="4" width="11.140625" style="22" bestFit="1" customWidth="1"/>
    <col min="5" max="5" width="38.8515625" style="22" customWidth="1"/>
    <col min="6" max="6" width="12.28125" style="24" bestFit="1" customWidth="1"/>
    <col min="7" max="7" width="11.7109375" style="24" customWidth="1"/>
    <col min="8" max="8" width="12.28125" style="22" bestFit="1" customWidth="1"/>
    <col min="9" max="16384" width="9.140625" style="22" customWidth="1"/>
  </cols>
  <sheetData>
    <row r="1" spans="1:9" ht="30.75" thickBot="1">
      <c r="A1" s="306" t="s">
        <v>26</v>
      </c>
      <c r="B1" s="307" t="s">
        <v>178</v>
      </c>
      <c r="C1" s="307" t="s">
        <v>86</v>
      </c>
      <c r="D1" s="307" t="s">
        <v>179</v>
      </c>
      <c r="E1" s="307" t="s">
        <v>27</v>
      </c>
      <c r="F1" s="325" t="s">
        <v>178</v>
      </c>
      <c r="G1" s="307" t="s">
        <v>86</v>
      </c>
      <c r="H1" s="313" t="s">
        <v>179</v>
      </c>
      <c r="I1"/>
    </row>
    <row r="2" spans="1:9" ht="15">
      <c r="A2" s="900" t="s">
        <v>28</v>
      </c>
      <c r="B2" s="901"/>
      <c r="C2" s="901"/>
      <c r="D2" s="901"/>
      <c r="E2" s="902" t="s">
        <v>29</v>
      </c>
      <c r="F2" s="903"/>
      <c r="G2" s="904"/>
      <c r="H2" s="905"/>
      <c r="I2"/>
    </row>
    <row r="3" spans="1:9" ht="13.5">
      <c r="A3" s="308" t="s">
        <v>37</v>
      </c>
      <c r="B3" s="314">
        <v>1315978</v>
      </c>
      <c r="C3" s="314">
        <v>1315978</v>
      </c>
      <c r="D3" s="675">
        <v>1403320</v>
      </c>
      <c r="E3" s="314" t="s">
        <v>30</v>
      </c>
      <c r="F3" s="326">
        <v>1556113</v>
      </c>
      <c r="G3" s="326">
        <v>1673492</v>
      </c>
      <c r="H3" s="336">
        <v>1492354</v>
      </c>
      <c r="I3"/>
    </row>
    <row r="4" spans="1:9" ht="13.5">
      <c r="A4" s="309" t="s">
        <v>448</v>
      </c>
      <c r="B4" s="315">
        <v>1226113</v>
      </c>
      <c r="C4" s="315">
        <v>1428557</v>
      </c>
      <c r="D4" s="675">
        <v>1428557</v>
      </c>
      <c r="E4" s="315" t="s">
        <v>70</v>
      </c>
      <c r="F4" s="326">
        <v>328567</v>
      </c>
      <c r="G4" s="330">
        <v>346780</v>
      </c>
      <c r="H4" s="336">
        <v>297289</v>
      </c>
      <c r="I4"/>
    </row>
    <row r="5" spans="1:9" ht="13.5">
      <c r="A5" s="309" t="s">
        <v>99</v>
      </c>
      <c r="B5" s="315">
        <v>759416</v>
      </c>
      <c r="C5" s="315">
        <v>777521</v>
      </c>
      <c r="D5" s="675">
        <v>707864</v>
      </c>
      <c r="E5" s="315" t="s">
        <v>39</v>
      </c>
      <c r="F5" s="326">
        <v>1609572</v>
      </c>
      <c r="G5" s="330">
        <v>1966203</v>
      </c>
      <c r="H5" s="336">
        <v>1389588</v>
      </c>
      <c r="I5"/>
    </row>
    <row r="6" spans="1:9" ht="13.5">
      <c r="A6" s="309" t="s">
        <v>449</v>
      </c>
      <c r="B6" s="315">
        <v>196265</v>
      </c>
      <c r="C6" s="315">
        <v>242115</v>
      </c>
      <c r="D6" s="675">
        <v>189755</v>
      </c>
      <c r="E6" s="315" t="s">
        <v>539</v>
      </c>
      <c r="F6" s="326">
        <v>95742</v>
      </c>
      <c r="G6" s="330">
        <v>112960</v>
      </c>
      <c r="H6" s="336">
        <v>110813</v>
      </c>
      <c r="I6"/>
    </row>
    <row r="7" spans="1:9" ht="13.5">
      <c r="A7" s="309" t="s">
        <v>453</v>
      </c>
      <c r="B7" s="315">
        <v>1000</v>
      </c>
      <c r="C7" s="315">
        <v>10111</v>
      </c>
      <c r="D7" s="314">
        <v>10132</v>
      </c>
      <c r="E7" s="315" t="s">
        <v>538</v>
      </c>
      <c r="F7" s="326">
        <v>129867</v>
      </c>
      <c r="G7" s="330">
        <v>231859</v>
      </c>
      <c r="H7" s="336">
        <v>204134</v>
      </c>
      <c r="I7"/>
    </row>
    <row r="8" spans="1:9" ht="13.5">
      <c r="A8" s="309" t="s">
        <v>454</v>
      </c>
      <c r="B8" s="316">
        <v>55000</v>
      </c>
      <c r="C8" s="316">
        <v>55000</v>
      </c>
      <c r="D8" s="314">
        <v>0</v>
      </c>
      <c r="E8" s="315" t="s">
        <v>450</v>
      </c>
      <c r="F8" s="326">
        <v>28566</v>
      </c>
      <c r="G8" s="330">
        <v>23770</v>
      </c>
      <c r="H8" s="336">
        <v>19112</v>
      </c>
      <c r="I8"/>
    </row>
    <row r="9" spans="1:9" ht="13.5">
      <c r="A9" s="309" t="s">
        <v>410</v>
      </c>
      <c r="B9" s="315">
        <v>424144</v>
      </c>
      <c r="C9" s="315">
        <v>757791</v>
      </c>
      <c r="D9" s="314">
        <v>757791</v>
      </c>
      <c r="E9" s="315" t="s">
        <v>451</v>
      </c>
      <c r="F9" s="326">
        <v>132071</v>
      </c>
      <c r="G9" s="330">
        <v>134591</v>
      </c>
      <c r="H9" s="336">
        <v>0</v>
      </c>
      <c r="I9"/>
    </row>
    <row r="10" spans="1:9" ht="13.5">
      <c r="A10" s="309" t="s">
        <v>38</v>
      </c>
      <c r="B10" s="315"/>
      <c r="C10" s="315">
        <v>0</v>
      </c>
      <c r="D10" s="314"/>
      <c r="E10" s="315" t="s">
        <v>452</v>
      </c>
      <c r="F10" s="326">
        <v>55000</v>
      </c>
      <c r="G10" s="330">
        <v>55000</v>
      </c>
      <c r="H10" s="336">
        <v>0</v>
      </c>
      <c r="I10"/>
    </row>
    <row r="11" spans="1:9" ht="27">
      <c r="A11" s="309" t="s">
        <v>189</v>
      </c>
      <c r="B11" s="315">
        <v>0</v>
      </c>
      <c r="C11" s="315">
        <v>63462</v>
      </c>
      <c r="D11" s="314">
        <v>62945</v>
      </c>
      <c r="E11" s="315" t="s">
        <v>611</v>
      </c>
      <c r="F11" s="326">
        <v>42418</v>
      </c>
      <c r="G11" s="330">
        <v>105880</v>
      </c>
      <c r="H11" s="336">
        <v>59215</v>
      </c>
      <c r="I11"/>
    </row>
    <row r="12" spans="1:9" ht="15">
      <c r="A12" s="759" t="s">
        <v>33</v>
      </c>
      <c r="B12" s="317">
        <f>SUM(B3:B11)</f>
        <v>3977916</v>
      </c>
      <c r="C12" s="317">
        <f>SUM(C3:C11)</f>
        <v>4650535</v>
      </c>
      <c r="D12" s="317">
        <f>SUM(D3:D11)</f>
        <v>4560364</v>
      </c>
      <c r="E12" s="318" t="s">
        <v>31</v>
      </c>
      <c r="F12" s="327">
        <f>SUM(F3:F11)</f>
        <v>3977916</v>
      </c>
      <c r="G12" s="327">
        <f>SUM(G3:G11)</f>
        <v>4650535</v>
      </c>
      <c r="H12" s="319">
        <f>SUM(H3:H11)</f>
        <v>3572505</v>
      </c>
      <c r="I12"/>
    </row>
    <row r="13" spans="1:9" ht="12.75">
      <c r="A13" s="321"/>
      <c r="B13" s="322"/>
      <c r="C13" s="322"/>
      <c r="D13" s="322"/>
      <c r="E13" s="906"/>
      <c r="F13" s="322"/>
      <c r="G13" s="322"/>
      <c r="H13" s="907"/>
      <c r="I13"/>
    </row>
    <row r="14" spans="1:9" ht="15">
      <c r="A14" s="323" t="s">
        <v>34</v>
      </c>
      <c r="B14" s="315"/>
      <c r="C14" s="315"/>
      <c r="D14" s="315"/>
      <c r="E14" s="320" t="s">
        <v>32</v>
      </c>
      <c r="F14" s="328"/>
      <c r="G14" s="331"/>
      <c r="H14" s="332"/>
      <c r="I14"/>
    </row>
    <row r="15" spans="1:9" ht="13.5">
      <c r="A15" s="428" t="s">
        <v>409</v>
      </c>
      <c r="B15" s="316">
        <v>470401</v>
      </c>
      <c r="C15" s="316">
        <v>453951</v>
      </c>
      <c r="D15" s="316">
        <v>65020</v>
      </c>
      <c r="E15" s="315" t="s">
        <v>89</v>
      </c>
      <c r="F15" s="326">
        <v>3199662</v>
      </c>
      <c r="G15" s="330">
        <v>3200040</v>
      </c>
      <c r="H15" s="336">
        <v>242627</v>
      </c>
      <c r="I15" s="73"/>
    </row>
    <row r="16" spans="1:9" ht="13.5">
      <c r="A16" s="120" t="s">
        <v>540</v>
      </c>
      <c r="B16" s="316">
        <v>0</v>
      </c>
      <c r="C16" s="316">
        <v>33633</v>
      </c>
      <c r="D16" s="316">
        <v>33633</v>
      </c>
      <c r="E16" s="315" t="s">
        <v>73</v>
      </c>
      <c r="F16" s="326">
        <v>552701</v>
      </c>
      <c r="G16" s="330">
        <v>598677</v>
      </c>
      <c r="H16" s="336">
        <v>144647</v>
      </c>
      <c r="I16" s="73"/>
    </row>
    <row r="17" spans="1:9" ht="13.5">
      <c r="A17" s="309" t="s">
        <v>541</v>
      </c>
      <c r="B17" s="315">
        <v>94794</v>
      </c>
      <c r="C17" s="315">
        <v>350947</v>
      </c>
      <c r="D17" s="315">
        <v>117391</v>
      </c>
      <c r="E17" s="315" t="s">
        <v>537</v>
      </c>
      <c r="F17" s="326">
        <v>2000</v>
      </c>
      <c r="G17" s="330">
        <v>2000</v>
      </c>
      <c r="H17" s="336">
        <v>2000</v>
      </c>
      <c r="I17" s="73"/>
    </row>
    <row r="18" spans="1:9" ht="13.5">
      <c r="A18" s="309" t="s">
        <v>458</v>
      </c>
      <c r="B18" s="315">
        <v>0</v>
      </c>
      <c r="C18" s="315">
        <v>0</v>
      </c>
      <c r="D18" s="316"/>
      <c r="E18" s="315" t="s">
        <v>535</v>
      </c>
      <c r="F18" s="326">
        <v>34705</v>
      </c>
      <c r="G18" s="330">
        <v>22346</v>
      </c>
      <c r="H18" s="336">
        <v>22146</v>
      </c>
      <c r="I18" s="73"/>
    </row>
    <row r="19" spans="1:8" ht="13.5">
      <c r="A19" s="309" t="s">
        <v>455</v>
      </c>
      <c r="B19" s="315">
        <v>740</v>
      </c>
      <c r="C19" s="315">
        <v>740</v>
      </c>
      <c r="D19" s="316">
        <v>744</v>
      </c>
      <c r="E19" s="316" t="s">
        <v>536</v>
      </c>
      <c r="F19" s="326">
        <v>240793</v>
      </c>
      <c r="G19" s="330">
        <v>185589</v>
      </c>
      <c r="H19" s="336">
        <v>0</v>
      </c>
    </row>
    <row r="20" spans="1:8" ht="13.5">
      <c r="A20" s="309" t="s">
        <v>456</v>
      </c>
      <c r="B20" s="315">
        <v>3463926</v>
      </c>
      <c r="C20" s="315">
        <v>3169381</v>
      </c>
      <c r="D20" s="316">
        <v>3169381</v>
      </c>
      <c r="E20" s="315" t="s">
        <v>534</v>
      </c>
      <c r="F20" s="329">
        <v>0</v>
      </c>
      <c r="G20" s="330">
        <v>0</v>
      </c>
      <c r="H20" s="336">
        <v>0</v>
      </c>
    </row>
    <row r="21" spans="1:8" ht="13.5">
      <c r="A21" s="309" t="s">
        <v>457</v>
      </c>
      <c r="B21" s="315"/>
      <c r="C21" s="315">
        <v>0</v>
      </c>
      <c r="D21" s="316"/>
      <c r="E21" s="310" t="s">
        <v>459</v>
      </c>
      <c r="F21" s="329">
        <v>0</v>
      </c>
      <c r="G21" s="330">
        <v>0</v>
      </c>
      <c r="H21" s="336">
        <v>0</v>
      </c>
    </row>
    <row r="22" spans="1:8" ht="15.75" thickBot="1">
      <c r="A22" s="333" t="s">
        <v>80</v>
      </c>
      <c r="B22" s="334">
        <f>SUM(B15:B21)</f>
        <v>4029861</v>
      </c>
      <c r="C22" s="334">
        <f>SUM(C15:C21)</f>
        <v>4008652</v>
      </c>
      <c r="D22" s="334">
        <f>SUM(D15:D21)</f>
        <v>3386169</v>
      </c>
      <c r="E22" s="335" t="s">
        <v>35</v>
      </c>
      <c r="F22" s="595">
        <f>SUM(F15:F21)</f>
        <v>4029861</v>
      </c>
      <c r="G22" s="595">
        <f>SUM(G15:G21)</f>
        <v>4008652</v>
      </c>
      <c r="H22" s="98">
        <f>SUM(H15:H21)</f>
        <v>411420</v>
      </c>
    </row>
    <row r="23" spans="1:8" ht="15.75" thickBot="1">
      <c r="A23" s="306" t="s">
        <v>36</v>
      </c>
      <c r="B23" s="311">
        <f>B12+B22</f>
        <v>8007777</v>
      </c>
      <c r="C23" s="311">
        <f>C12+C22</f>
        <v>8659187</v>
      </c>
      <c r="D23" s="311">
        <f>D12+D22</f>
        <v>7946533</v>
      </c>
      <c r="E23" s="312" t="s">
        <v>36</v>
      </c>
      <c r="F23" s="324">
        <f>F12+F22</f>
        <v>8007777</v>
      </c>
      <c r="G23" s="324">
        <f>G12+G22</f>
        <v>8659187</v>
      </c>
      <c r="H23" s="337">
        <f>H12+H22</f>
        <v>3983925</v>
      </c>
    </row>
    <row r="24" spans="1:8" ht="15">
      <c r="A24"/>
      <c r="B24"/>
      <c r="C24"/>
      <c r="D24"/>
      <c r="E24" s="92"/>
      <c r="F24" s="93"/>
      <c r="G24"/>
      <c r="H24"/>
    </row>
    <row r="25" spans="5:6" ht="15">
      <c r="E25" s="92"/>
      <c r="F25" s="93"/>
    </row>
    <row r="26" ht="15">
      <c r="A26" s="753"/>
    </row>
    <row r="32" ht="12.75">
      <c r="F32" s="24" t="s">
        <v>519</v>
      </c>
    </row>
  </sheetData>
  <sheetProtection/>
  <printOptions/>
  <pageMargins left="0.35433070866141736" right="0.15748031496062992" top="1.141732283464567" bottom="0.7480314960629921" header="0.31496062992125984" footer="0.31496062992125984"/>
  <pageSetup horizontalDpi="600" verticalDpi="600" orientation="landscape" paperSize="9" scale="95" r:id="rId1"/>
  <headerFooter>
    <oddHeader>&amp;C&amp;"Book Antiqua,Félkövér"&amp;11Keszthely Város Önkormányzata
költségvetési mérlege közgazdasági tagolásban
2019. év&amp;R&amp;"Book Antiqua,Félkövér"2. melléklet
ezer Ft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4">
      <selection activeCell="I10" sqref="I10:I11"/>
    </sheetView>
  </sheetViews>
  <sheetFormatPr defaultColWidth="9.140625" defaultRowHeight="12.75"/>
  <cols>
    <col min="1" max="1" width="6.28125" style="0" customWidth="1"/>
    <col min="2" max="2" width="37.28125" style="0" customWidth="1"/>
    <col min="3" max="3" width="24.421875" style="0" bestFit="1" customWidth="1"/>
    <col min="4" max="4" width="51.28125" style="0" bestFit="1" customWidth="1"/>
    <col min="5" max="6" width="12.28125" style="0" bestFit="1" customWidth="1"/>
  </cols>
  <sheetData>
    <row r="1" spans="1:7" ht="30.75" thickBot="1">
      <c r="A1" s="176" t="s">
        <v>13</v>
      </c>
      <c r="B1" s="172" t="s">
        <v>113</v>
      </c>
      <c r="C1" s="172" t="s">
        <v>114</v>
      </c>
      <c r="D1" s="1477" t="s">
        <v>115</v>
      </c>
      <c r="E1" s="1478"/>
      <c r="F1" s="177" t="s">
        <v>116</v>
      </c>
      <c r="G1" s="178"/>
    </row>
    <row r="2" spans="1:7" ht="15">
      <c r="A2" s="1479" t="s">
        <v>117</v>
      </c>
      <c r="B2" s="1480"/>
      <c r="C2" s="1480"/>
      <c r="D2" s="1480"/>
      <c r="E2" s="1480"/>
      <c r="F2" s="1481"/>
      <c r="G2" s="171"/>
    </row>
    <row r="3" spans="1:7" ht="33">
      <c r="A3" s="179">
        <v>1</v>
      </c>
      <c r="B3" s="180" t="s">
        <v>118</v>
      </c>
      <c r="C3" s="180" t="s">
        <v>119</v>
      </c>
      <c r="D3" s="1462"/>
      <c r="E3" s="1463"/>
      <c r="F3" s="181">
        <v>256560</v>
      </c>
      <c r="G3" s="171"/>
    </row>
    <row r="4" spans="1:7" ht="33">
      <c r="A4" s="179">
        <v>2</v>
      </c>
      <c r="B4" s="189" t="s">
        <v>120</v>
      </c>
      <c r="C4" s="180" t="s">
        <v>121</v>
      </c>
      <c r="D4" s="1462"/>
      <c r="E4" s="1463"/>
      <c r="F4" s="181">
        <v>15477</v>
      </c>
      <c r="G4" s="171"/>
    </row>
    <row r="5" spans="1:7" ht="36" customHeight="1">
      <c r="A5" s="179">
        <v>3</v>
      </c>
      <c r="B5" s="180" t="s">
        <v>518</v>
      </c>
      <c r="C5" s="180" t="s">
        <v>122</v>
      </c>
      <c r="D5" s="1462"/>
      <c r="E5" s="1463"/>
      <c r="F5" s="181">
        <v>75115</v>
      </c>
      <c r="G5" s="171"/>
    </row>
    <row r="6" spans="1:7" ht="36" customHeight="1">
      <c r="A6" s="179">
        <v>4</v>
      </c>
      <c r="B6" s="180" t="s">
        <v>600</v>
      </c>
      <c r="C6" s="180" t="s">
        <v>601</v>
      </c>
      <c r="D6" s="1482"/>
      <c r="E6" s="1482"/>
      <c r="F6" s="181">
        <v>38010</v>
      </c>
      <c r="G6" s="171"/>
    </row>
    <row r="7" spans="1:7" ht="16.5">
      <c r="A7" s="1445"/>
      <c r="B7" s="1446"/>
      <c r="C7" s="1446"/>
      <c r="D7" s="1446"/>
      <c r="E7" s="1446"/>
      <c r="F7" s="1447"/>
      <c r="G7" s="171"/>
    </row>
    <row r="8" spans="1:7" ht="15">
      <c r="A8" s="1448" t="s">
        <v>123</v>
      </c>
      <c r="B8" s="1449"/>
      <c r="C8" s="1449"/>
      <c r="D8" s="1449"/>
      <c r="E8" s="1449"/>
      <c r="F8" s="1450"/>
      <c r="G8" s="171"/>
    </row>
    <row r="9" spans="1:7" ht="16.5">
      <c r="A9" s="175">
        <v>1</v>
      </c>
      <c r="B9" s="174" t="s">
        <v>124</v>
      </c>
      <c r="C9" s="174" t="s">
        <v>119</v>
      </c>
      <c r="D9" s="1464"/>
      <c r="E9" s="1465"/>
      <c r="F9" s="182">
        <v>1530</v>
      </c>
      <c r="G9" s="173"/>
    </row>
    <row r="10" spans="1:7" ht="16.5">
      <c r="A10" s="1466"/>
      <c r="B10" s="1467"/>
      <c r="C10" s="1467"/>
      <c r="D10" s="1467"/>
      <c r="E10" s="1467"/>
      <c r="F10" s="1468"/>
      <c r="G10" s="173"/>
    </row>
    <row r="11" spans="1:7" ht="16.5">
      <c r="A11" s="1448" t="s">
        <v>125</v>
      </c>
      <c r="B11" s="1449"/>
      <c r="C11" s="1449"/>
      <c r="D11" s="1449"/>
      <c r="E11" s="1449"/>
      <c r="F11" s="1450"/>
      <c r="G11" s="173"/>
    </row>
    <row r="12" spans="1:7" ht="33">
      <c r="A12" s="179">
        <v>1</v>
      </c>
      <c r="B12" s="180" t="s">
        <v>126</v>
      </c>
      <c r="C12" s="180" t="s">
        <v>127</v>
      </c>
      <c r="D12" s="1462"/>
      <c r="E12" s="1463"/>
      <c r="F12" s="181">
        <v>1800</v>
      </c>
      <c r="G12" s="173"/>
    </row>
    <row r="13" spans="1:7" ht="16.5">
      <c r="A13" s="1466"/>
      <c r="B13" s="1467"/>
      <c r="C13" s="1467"/>
      <c r="D13" s="1467"/>
      <c r="E13" s="1467"/>
      <c r="F13" s="1468"/>
      <c r="G13" s="171"/>
    </row>
    <row r="14" spans="1:7" ht="15">
      <c r="A14" s="1469" t="s">
        <v>128</v>
      </c>
      <c r="B14" s="1470"/>
      <c r="C14" s="1470"/>
      <c r="D14" s="1470"/>
      <c r="E14" s="1471"/>
      <c r="F14" s="1472"/>
      <c r="G14" s="171"/>
    </row>
    <row r="15" spans="1:7" ht="16.5">
      <c r="A15" s="1459">
        <v>1</v>
      </c>
      <c r="B15" s="1473" t="s">
        <v>129</v>
      </c>
      <c r="C15" s="1473" t="s">
        <v>130</v>
      </c>
      <c r="D15" s="183" t="s">
        <v>131</v>
      </c>
      <c r="E15" s="184">
        <v>100</v>
      </c>
      <c r="F15" s="1457">
        <v>8000</v>
      </c>
      <c r="G15" s="171"/>
    </row>
    <row r="16" spans="1:7" ht="16.5">
      <c r="A16" s="1460"/>
      <c r="B16" s="1474"/>
      <c r="C16" s="1474"/>
      <c r="D16" s="183" t="s">
        <v>132</v>
      </c>
      <c r="E16" s="184">
        <v>7000</v>
      </c>
      <c r="F16" s="1476"/>
      <c r="G16" s="171"/>
    </row>
    <row r="17" spans="1:7" ht="16.5">
      <c r="A17" s="1461"/>
      <c r="B17" s="1475"/>
      <c r="C17" s="1475"/>
      <c r="D17" s="183" t="s">
        <v>133</v>
      </c>
      <c r="E17" s="184">
        <v>900</v>
      </c>
      <c r="F17" s="1458"/>
      <c r="G17" s="171"/>
    </row>
    <row r="18" spans="1:7" ht="16.5">
      <c r="A18" s="1443">
        <v>2</v>
      </c>
      <c r="B18" s="1455" t="s">
        <v>134</v>
      </c>
      <c r="C18" s="1455" t="s">
        <v>135</v>
      </c>
      <c r="D18" s="183" t="s">
        <v>136</v>
      </c>
      <c r="E18" s="184">
        <v>215580</v>
      </c>
      <c r="F18" s="1457">
        <v>339820</v>
      </c>
      <c r="G18" s="171"/>
    </row>
    <row r="19" spans="1:7" ht="16.5">
      <c r="A19" s="1444"/>
      <c r="B19" s="1456"/>
      <c r="C19" s="1456"/>
      <c r="D19" s="183" t="s">
        <v>972</v>
      </c>
      <c r="E19" s="184">
        <v>105320</v>
      </c>
      <c r="F19" s="1458"/>
      <c r="G19" s="171"/>
    </row>
    <row r="20" spans="1:7" ht="16.5">
      <c r="A20" s="170">
        <v>3</v>
      </c>
      <c r="B20" s="185" t="s">
        <v>137</v>
      </c>
      <c r="C20" s="186" t="s">
        <v>138</v>
      </c>
      <c r="D20" s="183" t="s">
        <v>139</v>
      </c>
      <c r="E20" s="183"/>
      <c r="F20" s="181">
        <v>8950</v>
      </c>
      <c r="G20" s="171"/>
    </row>
    <row r="21" spans="1:7" ht="17.25" thickBot="1">
      <c r="A21" s="1440"/>
      <c r="B21" s="1441"/>
      <c r="C21" s="1441"/>
      <c r="D21" s="1441"/>
      <c r="E21" s="1441"/>
      <c r="F21" s="1442"/>
      <c r="G21" s="171"/>
    </row>
    <row r="22" spans="1:7" ht="15.75" thickBot="1">
      <c r="A22" s="1451" t="s">
        <v>140</v>
      </c>
      <c r="B22" s="1452"/>
      <c r="C22" s="1452"/>
      <c r="D22" s="1453"/>
      <c r="E22" s="1454"/>
      <c r="F22" s="187">
        <f>F3+F4+F5+F6+F9+F12+F15+F18+F20</f>
        <v>745262</v>
      </c>
      <c r="G22" s="171"/>
    </row>
    <row r="23" spans="1:7" ht="15">
      <c r="A23" s="171"/>
      <c r="B23" s="171"/>
      <c r="C23" s="188"/>
      <c r="D23" s="188"/>
      <c r="E23" s="188"/>
      <c r="F23" s="171"/>
      <c r="G23" s="171"/>
    </row>
  </sheetData>
  <sheetProtection/>
  <mergeCells count="25">
    <mergeCell ref="D1:E1"/>
    <mergeCell ref="A2:F2"/>
    <mergeCell ref="D3:E3"/>
    <mergeCell ref="A10:F10"/>
    <mergeCell ref="D4:E4"/>
    <mergeCell ref="D5:E5"/>
    <mergeCell ref="D6:E6"/>
    <mergeCell ref="D12:E12"/>
    <mergeCell ref="D9:E9"/>
    <mergeCell ref="A11:F11"/>
    <mergeCell ref="A13:F13"/>
    <mergeCell ref="A14:F14"/>
    <mergeCell ref="B15:B17"/>
    <mergeCell ref="C15:C17"/>
    <mergeCell ref="F15:F17"/>
    <mergeCell ref="A21:F21"/>
    <mergeCell ref="A18:A19"/>
    <mergeCell ref="A7:F7"/>
    <mergeCell ref="A8:F8"/>
    <mergeCell ref="A22:C22"/>
    <mergeCell ref="D22:E22"/>
    <mergeCell ref="B18:B19"/>
    <mergeCell ref="C18:C19"/>
    <mergeCell ref="F18:F19"/>
    <mergeCell ref="A15:A17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&amp;C&amp;"Book Antiqua,Félkövér"&amp;11Részesedések 
2019. év.&amp;R&amp;"Book Antiqua,Félkövér"&amp;11 20.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9">
      <selection activeCell="B24" sqref="B24"/>
    </sheetView>
  </sheetViews>
  <sheetFormatPr defaultColWidth="9.140625" defaultRowHeight="12.75"/>
  <cols>
    <col min="1" max="1" width="4.7109375" style="4" customWidth="1"/>
    <col min="2" max="2" width="63.8515625" style="3" customWidth="1"/>
    <col min="3" max="3" width="19.7109375" style="3" bestFit="1" customWidth="1"/>
    <col min="4" max="4" width="14.00390625" style="3" customWidth="1"/>
    <col min="5" max="5" width="14.140625" style="3" customWidth="1"/>
    <col min="6" max="6" width="12.28125" style="3" bestFit="1" customWidth="1"/>
    <col min="7" max="7" width="12.57421875" style="3" customWidth="1"/>
    <col min="8" max="8" width="12.421875" style="3" customWidth="1"/>
    <col min="9" max="9" width="14.140625" style="3" bestFit="1" customWidth="1"/>
    <col min="10" max="16384" width="9.140625" style="3" customWidth="1"/>
  </cols>
  <sheetData>
    <row r="1" spans="1:9" ht="36" customHeight="1">
      <c r="A1" s="429"/>
      <c r="B1" s="1495" t="s">
        <v>440</v>
      </c>
      <c r="C1" s="1495"/>
      <c r="D1" s="1495"/>
      <c r="E1" s="1495"/>
      <c r="F1" s="1495"/>
      <c r="G1" s="1495"/>
      <c r="H1" s="1495"/>
      <c r="I1" s="1495"/>
    </row>
    <row r="2" spans="1:9" ht="17.25" thickBot="1">
      <c r="A2" s="429"/>
      <c r="B2" s="413"/>
      <c r="C2" s="413"/>
      <c r="D2" s="413"/>
      <c r="E2" s="413"/>
      <c r="F2" s="413"/>
      <c r="G2" s="413"/>
      <c r="H2" s="413"/>
      <c r="I2" s="413"/>
    </row>
    <row r="3" spans="1:9" s="18" customFormat="1" ht="16.5" customHeight="1" thickBot="1">
      <c r="A3" s="1483" t="s">
        <v>13</v>
      </c>
      <c r="B3" s="1486" t="s">
        <v>14</v>
      </c>
      <c r="C3" s="1489" t="s">
        <v>264</v>
      </c>
      <c r="D3" s="1496" t="s">
        <v>914</v>
      </c>
      <c r="E3" s="1496"/>
      <c r="F3" s="1496"/>
      <c r="G3" s="1496"/>
      <c r="H3" s="1496"/>
      <c r="I3" s="1497"/>
    </row>
    <row r="4" spans="1:9" s="18" customFormat="1" ht="18" customHeight="1">
      <c r="A4" s="1484"/>
      <c r="B4" s="1487"/>
      <c r="C4" s="1490"/>
      <c r="D4" s="1492" t="s">
        <v>441</v>
      </c>
      <c r="E4" s="1493"/>
      <c r="F4" s="1494"/>
      <c r="G4" s="1492" t="s">
        <v>265</v>
      </c>
      <c r="H4" s="1493"/>
      <c r="I4" s="1494"/>
    </row>
    <row r="5" spans="1:9" s="18" customFormat="1" ht="30.75" customHeight="1" thickBot="1">
      <c r="A5" s="1485"/>
      <c r="B5" s="1488"/>
      <c r="C5" s="1491"/>
      <c r="D5" s="1076" t="s">
        <v>178</v>
      </c>
      <c r="E5" s="1077" t="s">
        <v>86</v>
      </c>
      <c r="F5" s="699" t="s">
        <v>179</v>
      </c>
      <c r="G5" s="1076" t="s">
        <v>178</v>
      </c>
      <c r="H5" s="1077" t="s">
        <v>86</v>
      </c>
      <c r="I5" s="699" t="s">
        <v>179</v>
      </c>
    </row>
    <row r="6" spans="1:9" ht="16.5">
      <c r="A6" s="1037">
        <v>1</v>
      </c>
      <c r="B6" s="1034" t="s">
        <v>714</v>
      </c>
      <c r="C6" s="1129" t="s">
        <v>715</v>
      </c>
      <c r="D6" s="1044">
        <v>7840</v>
      </c>
      <c r="E6" s="1038">
        <v>7840</v>
      </c>
      <c r="F6" s="1039">
        <v>6388</v>
      </c>
      <c r="G6" s="1044"/>
      <c r="H6" s="1041"/>
      <c r="I6" s="1039"/>
    </row>
    <row r="7" spans="1:9" ht="33">
      <c r="A7" s="697">
        <v>2</v>
      </c>
      <c r="B7" s="1035" t="s">
        <v>716</v>
      </c>
      <c r="C7" s="1130" t="s">
        <v>636</v>
      </c>
      <c r="D7" s="1045">
        <v>35097</v>
      </c>
      <c r="E7" s="698">
        <v>35097</v>
      </c>
      <c r="F7" s="1040">
        <v>35097</v>
      </c>
      <c r="G7" s="1045"/>
      <c r="H7" s="1042"/>
      <c r="I7" s="1040"/>
    </row>
    <row r="8" spans="1:9" ht="49.5">
      <c r="A8" s="697">
        <v>3</v>
      </c>
      <c r="B8" s="1035" t="s">
        <v>915</v>
      </c>
      <c r="C8" s="1130" t="s">
        <v>637</v>
      </c>
      <c r="D8" s="1045">
        <v>62870</v>
      </c>
      <c r="E8" s="698">
        <v>62870</v>
      </c>
      <c r="F8" s="1040">
        <v>7787</v>
      </c>
      <c r="G8" s="1045"/>
      <c r="H8" s="1042"/>
      <c r="I8" s="1040"/>
    </row>
    <row r="9" spans="1:9" ht="33">
      <c r="A9" s="697">
        <v>4</v>
      </c>
      <c r="B9" s="1035" t="s">
        <v>717</v>
      </c>
      <c r="C9" s="1130" t="s">
        <v>638</v>
      </c>
      <c r="D9" s="1045">
        <v>241170</v>
      </c>
      <c r="E9" s="698">
        <v>248573</v>
      </c>
      <c r="F9" s="1040">
        <v>52036</v>
      </c>
      <c r="G9" s="1045"/>
      <c r="H9" s="1042"/>
      <c r="I9" s="1040"/>
    </row>
    <row r="10" spans="1:9" ht="49.5">
      <c r="A10" s="697">
        <v>5</v>
      </c>
      <c r="B10" s="1035" t="s">
        <v>718</v>
      </c>
      <c r="C10" s="1130" t="s">
        <v>639</v>
      </c>
      <c r="D10" s="1045">
        <v>118283</v>
      </c>
      <c r="E10" s="698">
        <v>118283</v>
      </c>
      <c r="F10" s="1040">
        <v>1495</v>
      </c>
      <c r="G10" s="1045"/>
      <c r="H10" s="1042"/>
      <c r="I10" s="1040"/>
    </row>
    <row r="11" spans="1:9" ht="49.5">
      <c r="A11" s="697">
        <v>6</v>
      </c>
      <c r="B11" s="1035" t="s">
        <v>719</v>
      </c>
      <c r="C11" s="1130" t="s">
        <v>640</v>
      </c>
      <c r="D11" s="1045">
        <v>294405</v>
      </c>
      <c r="E11" s="698">
        <v>299957</v>
      </c>
      <c r="F11" s="1040">
        <v>1651</v>
      </c>
      <c r="G11" s="1045"/>
      <c r="H11" s="1042"/>
      <c r="I11" s="1040"/>
    </row>
    <row r="12" spans="1:9" ht="33">
      <c r="A12" s="697">
        <v>7</v>
      </c>
      <c r="B12" s="1035" t="s">
        <v>641</v>
      </c>
      <c r="C12" s="1130" t="s">
        <v>642</v>
      </c>
      <c r="D12" s="1045">
        <v>833223</v>
      </c>
      <c r="E12" s="698">
        <v>833235</v>
      </c>
      <c r="F12" s="1040">
        <v>16704</v>
      </c>
      <c r="G12" s="1045"/>
      <c r="H12" s="1042"/>
      <c r="I12" s="1040"/>
    </row>
    <row r="13" spans="1:9" ht="33">
      <c r="A13" s="697">
        <v>8</v>
      </c>
      <c r="B13" s="1035" t="s">
        <v>916</v>
      </c>
      <c r="C13" s="1131" t="s">
        <v>720</v>
      </c>
      <c r="D13" s="1045">
        <v>238780</v>
      </c>
      <c r="E13" s="1042">
        <v>238860</v>
      </c>
      <c r="F13" s="1040">
        <v>25705</v>
      </c>
      <c r="G13" s="1045">
        <v>91400</v>
      </c>
      <c r="H13" s="1042">
        <v>91400</v>
      </c>
      <c r="I13" s="1040">
        <v>83638</v>
      </c>
    </row>
    <row r="14" spans="1:9" ht="33">
      <c r="A14" s="697">
        <v>9</v>
      </c>
      <c r="B14" s="1036" t="s">
        <v>721</v>
      </c>
      <c r="C14" s="1130" t="s">
        <v>643</v>
      </c>
      <c r="D14" s="1045">
        <v>118139</v>
      </c>
      <c r="E14" s="1042">
        <v>119639</v>
      </c>
      <c r="F14" s="1040">
        <v>1416</v>
      </c>
      <c r="G14" s="1045"/>
      <c r="H14" s="1042"/>
      <c r="I14" s="1040"/>
    </row>
    <row r="15" spans="1:9" ht="33">
      <c r="A15" s="697">
        <v>10</v>
      </c>
      <c r="B15" s="1036" t="s">
        <v>917</v>
      </c>
      <c r="C15" s="1130" t="s">
        <v>930</v>
      </c>
      <c r="D15" s="1045">
        <v>0</v>
      </c>
      <c r="E15" s="1042">
        <v>6000</v>
      </c>
      <c r="F15" s="1040">
        <v>900</v>
      </c>
      <c r="G15" s="1045"/>
      <c r="H15" s="1042"/>
      <c r="I15" s="1040"/>
    </row>
    <row r="16" spans="1:9" ht="16.5">
      <c r="A16" s="697">
        <v>11</v>
      </c>
      <c r="B16" s="1035" t="s">
        <v>722</v>
      </c>
      <c r="C16" s="1131" t="s">
        <v>644</v>
      </c>
      <c r="D16" s="1045">
        <v>984000</v>
      </c>
      <c r="E16" s="1042">
        <v>984000</v>
      </c>
      <c r="F16" s="1040">
        <v>9212</v>
      </c>
      <c r="G16" s="1045"/>
      <c r="H16" s="1042"/>
      <c r="I16" s="1040"/>
    </row>
    <row r="17" spans="1:9" ht="33">
      <c r="A17" s="697">
        <v>12</v>
      </c>
      <c r="B17" s="1035" t="s">
        <v>723</v>
      </c>
      <c r="C17" s="1130" t="s">
        <v>724</v>
      </c>
      <c r="D17" s="1045">
        <v>259875</v>
      </c>
      <c r="E17" s="1042">
        <v>320096</v>
      </c>
      <c r="F17" s="1040">
        <v>1331</v>
      </c>
      <c r="G17" s="1045"/>
      <c r="H17" s="1042"/>
      <c r="I17" s="1040"/>
    </row>
    <row r="18" spans="1:9" ht="49.5">
      <c r="A18" s="697">
        <v>13</v>
      </c>
      <c r="B18" s="1035" t="s">
        <v>918</v>
      </c>
      <c r="C18" s="1130" t="s">
        <v>725</v>
      </c>
      <c r="D18" s="1045">
        <v>8000</v>
      </c>
      <c r="E18" s="1042">
        <v>8000</v>
      </c>
      <c r="F18" s="1040">
        <v>905</v>
      </c>
      <c r="G18" s="1045"/>
      <c r="H18" s="1042"/>
      <c r="I18" s="1040"/>
    </row>
    <row r="19" spans="1:9" ht="49.5">
      <c r="A19" s="697">
        <v>14</v>
      </c>
      <c r="B19" s="1035" t="s">
        <v>726</v>
      </c>
      <c r="C19" s="1130" t="s">
        <v>931</v>
      </c>
      <c r="D19" s="1045">
        <v>129818</v>
      </c>
      <c r="E19" s="1042">
        <v>130373</v>
      </c>
      <c r="F19" s="1074">
        <v>1880</v>
      </c>
      <c r="G19" s="1047"/>
      <c r="H19" s="1042"/>
      <c r="I19" s="1074"/>
    </row>
    <row r="20" spans="1:9" ht="33">
      <c r="A20" s="697">
        <v>15</v>
      </c>
      <c r="B20" s="1035" t="s">
        <v>919</v>
      </c>
      <c r="C20" s="1130" t="s">
        <v>932</v>
      </c>
      <c r="D20" s="1045">
        <v>3394</v>
      </c>
      <c r="E20" s="1042">
        <v>3394</v>
      </c>
      <c r="F20" s="1040">
        <v>0</v>
      </c>
      <c r="G20" s="1047">
        <v>3394</v>
      </c>
      <c r="H20" s="1042">
        <v>3394</v>
      </c>
      <c r="I20" s="1074">
        <v>3394</v>
      </c>
    </row>
    <row r="21" spans="1:9" ht="33">
      <c r="A21" s="697">
        <v>16</v>
      </c>
      <c r="B21" s="1035" t="s">
        <v>920</v>
      </c>
      <c r="C21" s="1130" t="s">
        <v>933</v>
      </c>
      <c r="D21" s="1045">
        <v>0</v>
      </c>
      <c r="E21" s="1042">
        <v>203500</v>
      </c>
      <c r="F21" s="1074">
        <v>0</v>
      </c>
      <c r="G21" s="1047"/>
      <c r="H21" s="1042">
        <v>203500</v>
      </c>
      <c r="I21" s="1074">
        <v>0</v>
      </c>
    </row>
    <row r="22" spans="1:9" ht="33">
      <c r="A22" s="697">
        <v>17</v>
      </c>
      <c r="B22" s="1035" t="s">
        <v>921</v>
      </c>
      <c r="C22" s="1130" t="s">
        <v>934</v>
      </c>
      <c r="D22" s="1045">
        <v>0</v>
      </c>
      <c r="E22" s="1042">
        <v>30270</v>
      </c>
      <c r="F22" s="1074">
        <v>0</v>
      </c>
      <c r="G22" s="1047"/>
      <c r="H22" s="1042">
        <v>30270</v>
      </c>
      <c r="I22" s="1074">
        <v>0</v>
      </c>
    </row>
    <row r="23" spans="1:9" ht="49.5">
      <c r="A23" s="697">
        <v>18</v>
      </c>
      <c r="B23" s="1035" t="s">
        <v>922</v>
      </c>
      <c r="C23" s="1130" t="s">
        <v>935</v>
      </c>
      <c r="D23" s="1045">
        <v>0</v>
      </c>
      <c r="E23" s="1042">
        <v>49384</v>
      </c>
      <c r="F23" s="1074">
        <v>957</v>
      </c>
      <c r="G23" s="1047"/>
      <c r="H23" s="1042">
        <v>49384</v>
      </c>
      <c r="I23" s="1074">
        <v>49384</v>
      </c>
    </row>
    <row r="24" spans="1:9" ht="49.5">
      <c r="A24" s="697">
        <v>19</v>
      </c>
      <c r="B24" s="1035" t="s">
        <v>973</v>
      </c>
      <c r="C24" s="1238" t="s">
        <v>974</v>
      </c>
      <c r="D24" s="1045">
        <v>0</v>
      </c>
      <c r="E24" s="1042">
        <v>5905</v>
      </c>
      <c r="F24" s="1074">
        <v>0</v>
      </c>
      <c r="G24" s="1047">
        <v>0</v>
      </c>
      <c r="H24" s="1042">
        <v>5905</v>
      </c>
      <c r="I24" s="1074">
        <v>3937</v>
      </c>
    </row>
    <row r="25" spans="1:9" ht="16.5">
      <c r="A25" s="697">
        <v>20</v>
      </c>
      <c r="B25" s="1035" t="s">
        <v>923</v>
      </c>
      <c r="C25" s="1130" t="s">
        <v>936</v>
      </c>
      <c r="D25" s="1045">
        <v>60919</v>
      </c>
      <c r="E25" s="1042">
        <v>61402</v>
      </c>
      <c r="F25" s="1074">
        <v>54318</v>
      </c>
      <c r="G25" s="1047"/>
      <c r="H25" s="1042"/>
      <c r="I25" s="1074"/>
    </row>
    <row r="26" spans="1:9" ht="16.5">
      <c r="A26" s="697">
        <v>21</v>
      </c>
      <c r="B26" s="1035" t="s">
        <v>792</v>
      </c>
      <c r="C26" s="1130"/>
      <c r="D26" s="1045">
        <v>12349</v>
      </c>
      <c r="E26" s="1042">
        <v>12349</v>
      </c>
      <c r="F26" s="1074">
        <v>12339</v>
      </c>
      <c r="G26" s="1046"/>
      <c r="H26" s="1042"/>
      <c r="I26" s="1074"/>
    </row>
    <row r="27" spans="1:9" ht="33">
      <c r="A27" s="697">
        <v>22</v>
      </c>
      <c r="B27" s="1035" t="s">
        <v>924</v>
      </c>
      <c r="C27" s="1130"/>
      <c r="D27" s="1045">
        <v>34030</v>
      </c>
      <c r="E27" s="1043">
        <v>35310</v>
      </c>
      <c r="F27" s="1074">
        <v>25865</v>
      </c>
      <c r="G27" s="1046"/>
      <c r="H27" s="1043"/>
      <c r="I27" s="1074"/>
    </row>
    <row r="28" spans="1:9" ht="33">
      <c r="A28" s="697">
        <v>23</v>
      </c>
      <c r="B28" s="1115" t="s">
        <v>925</v>
      </c>
      <c r="C28" s="1130" t="s">
        <v>937</v>
      </c>
      <c r="D28" s="1045">
        <v>40986</v>
      </c>
      <c r="E28" s="1043">
        <v>40986</v>
      </c>
      <c r="F28" s="1074">
        <v>14977</v>
      </c>
      <c r="G28" s="1046"/>
      <c r="H28" s="1043"/>
      <c r="I28" s="1074"/>
    </row>
    <row r="29" spans="1:9" ht="66">
      <c r="A29" s="697">
        <v>24</v>
      </c>
      <c r="B29" s="1035" t="s">
        <v>926</v>
      </c>
      <c r="C29" s="1130" t="s">
        <v>725</v>
      </c>
      <c r="D29" s="1045">
        <v>88969</v>
      </c>
      <c r="E29" s="1043">
        <v>88969</v>
      </c>
      <c r="F29" s="1074">
        <v>10104</v>
      </c>
      <c r="G29" s="1046"/>
      <c r="H29" s="1043"/>
      <c r="I29" s="1074"/>
    </row>
    <row r="30" spans="1:9" ht="49.5">
      <c r="A30" s="697">
        <v>25</v>
      </c>
      <c r="B30" s="1035" t="s">
        <v>927</v>
      </c>
      <c r="C30" s="1130" t="s">
        <v>725</v>
      </c>
      <c r="D30" s="1045">
        <v>37441</v>
      </c>
      <c r="E30" s="1043">
        <v>84111</v>
      </c>
      <c r="F30" s="1074">
        <v>28884</v>
      </c>
      <c r="G30" s="1046"/>
      <c r="H30" s="1043"/>
      <c r="I30" s="1074"/>
    </row>
    <row r="31" spans="1:9" ht="33">
      <c r="A31" s="697">
        <v>26</v>
      </c>
      <c r="B31" s="1035" t="s">
        <v>928</v>
      </c>
      <c r="C31" s="1130" t="s">
        <v>938</v>
      </c>
      <c r="D31" s="1045">
        <v>48045</v>
      </c>
      <c r="E31" s="1043">
        <v>48045</v>
      </c>
      <c r="F31" s="1074">
        <v>31835</v>
      </c>
      <c r="G31" s="1046"/>
      <c r="H31" s="1043"/>
      <c r="I31" s="1074"/>
    </row>
    <row r="32" spans="1:9" ht="33.75" thickBot="1">
      <c r="A32" s="1264">
        <v>27</v>
      </c>
      <c r="B32" s="1114" t="s">
        <v>929</v>
      </c>
      <c r="C32" s="1132" t="s">
        <v>938</v>
      </c>
      <c r="D32" s="1239">
        <v>20143</v>
      </c>
      <c r="E32" s="1240">
        <v>20143</v>
      </c>
      <c r="F32" s="1241">
        <v>10224</v>
      </c>
      <c r="G32" s="1239"/>
      <c r="H32" s="1240"/>
      <c r="I32" s="1241"/>
    </row>
    <row r="33" spans="1:9" s="18" customFormat="1" ht="15.75" thickBot="1">
      <c r="A33" s="1116"/>
      <c r="B33" s="1117" t="s">
        <v>22</v>
      </c>
      <c r="C33" s="1117"/>
      <c r="D33" s="1128">
        <f aca="true" t="shared" si="0" ref="D33:I33">SUM(D6:D32)</f>
        <v>3677776</v>
      </c>
      <c r="E33" s="1118">
        <f t="shared" si="0"/>
        <v>4096591</v>
      </c>
      <c r="F33" s="1075">
        <f t="shared" si="0"/>
        <v>352010</v>
      </c>
      <c r="G33" s="1128">
        <f t="shared" si="0"/>
        <v>94794</v>
      </c>
      <c r="H33" s="1118">
        <f t="shared" si="0"/>
        <v>383853</v>
      </c>
      <c r="I33" s="1075">
        <f t="shared" si="0"/>
        <v>140353</v>
      </c>
    </row>
    <row r="34" ht="16.5">
      <c r="B34" s="753"/>
    </row>
  </sheetData>
  <sheetProtection/>
  <mergeCells count="7">
    <mergeCell ref="A3:A5"/>
    <mergeCell ref="B3:B5"/>
    <mergeCell ref="C3:C5"/>
    <mergeCell ref="D4:F4"/>
    <mergeCell ref="G4:I4"/>
    <mergeCell ref="B1:I1"/>
    <mergeCell ref="D3:I3"/>
  </mergeCells>
  <printOptions/>
  <pageMargins left="0.2755905511811024" right="0.2362204724409449" top="0.5118110236220472" bottom="0.3937007874015748" header="0.15748031496062992" footer="0.15748031496062992"/>
  <pageSetup horizontalDpi="600" verticalDpi="600" orientation="landscape" paperSize="9" scale="85" r:id="rId1"/>
  <headerFooter>
    <oddHeader>&amp;R&amp;"Book Antiqua,Félkövér"21. melléklet
ezer Ft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46">
      <selection activeCell="A71" sqref="A71"/>
    </sheetView>
  </sheetViews>
  <sheetFormatPr defaultColWidth="9.140625" defaultRowHeight="12.75"/>
  <cols>
    <col min="1" max="1" width="56.57421875" style="0" customWidth="1"/>
    <col min="2" max="2" width="4.57421875" style="0" customWidth="1"/>
    <col min="3" max="3" width="15.28125" style="0" customWidth="1"/>
    <col min="4" max="4" width="15.7109375" style="0" customWidth="1"/>
    <col min="5" max="5" width="10.140625" style="0" bestFit="1" customWidth="1"/>
  </cols>
  <sheetData>
    <row r="1" spans="1:4" ht="15" thickBot="1">
      <c r="A1" s="491"/>
      <c r="B1" s="491"/>
      <c r="C1" s="1498" t="s">
        <v>266</v>
      </c>
      <c r="D1" s="1498"/>
    </row>
    <row r="2" spans="1:4" ht="12.75" customHeight="1">
      <c r="A2" s="1499" t="s">
        <v>267</v>
      </c>
      <c r="B2" s="1502" t="s">
        <v>147</v>
      </c>
      <c r="C2" s="1505" t="s">
        <v>268</v>
      </c>
      <c r="D2" s="1507" t="s">
        <v>269</v>
      </c>
    </row>
    <row r="3" spans="1:4" ht="12.75" customHeight="1">
      <c r="A3" s="1500"/>
      <c r="B3" s="1503"/>
      <c r="C3" s="1506"/>
      <c r="D3" s="1508"/>
    </row>
    <row r="4" spans="1:4" ht="12.75" customHeight="1">
      <c r="A4" s="1501"/>
      <c r="B4" s="1504"/>
      <c r="C4" s="1509" t="s">
        <v>104</v>
      </c>
      <c r="D4" s="1510"/>
    </row>
    <row r="5" spans="1:4" ht="13.5" thickBot="1">
      <c r="A5" s="492" t="s">
        <v>270</v>
      </c>
      <c r="B5" s="493" t="s">
        <v>271</v>
      </c>
      <c r="C5" s="493" t="s">
        <v>272</v>
      </c>
      <c r="D5" s="494" t="s">
        <v>273</v>
      </c>
    </row>
    <row r="6" spans="1:5" ht="15">
      <c r="A6" s="495" t="s">
        <v>274</v>
      </c>
      <c r="B6" s="496" t="s">
        <v>275</v>
      </c>
      <c r="C6" s="700">
        <v>150031</v>
      </c>
      <c r="D6" s="701">
        <v>14899</v>
      </c>
      <c r="E6" s="684"/>
    </row>
    <row r="7" spans="1:5" ht="15">
      <c r="A7" s="478" t="s">
        <v>276</v>
      </c>
      <c r="B7" s="481" t="s">
        <v>277</v>
      </c>
      <c r="C7" s="702">
        <f>C8+C13+C18+C23+C24</f>
        <v>37790627</v>
      </c>
      <c r="D7" s="1251">
        <f>D8+D13+D18+D23+D24</f>
        <v>33333789</v>
      </c>
      <c r="E7" s="684"/>
    </row>
    <row r="8" spans="1:5" ht="15">
      <c r="A8" s="478" t="s">
        <v>278</v>
      </c>
      <c r="B8" s="481" t="s">
        <v>279</v>
      </c>
      <c r="C8" s="702">
        <f>SUM(C9:C12)</f>
        <v>35849424</v>
      </c>
      <c r="D8" s="1251">
        <f>SUM(D9:D12)</f>
        <v>32403514</v>
      </c>
      <c r="E8" s="684"/>
    </row>
    <row r="9" spans="1:4" ht="13.5">
      <c r="A9" s="497" t="s">
        <v>280</v>
      </c>
      <c r="B9" s="481" t="s">
        <v>281</v>
      </c>
      <c r="C9" s="703">
        <v>24389294</v>
      </c>
      <c r="D9" s="704">
        <v>22438150</v>
      </c>
    </row>
    <row r="10" spans="1:4" ht="28.5" customHeight="1">
      <c r="A10" s="497" t="s">
        <v>282</v>
      </c>
      <c r="B10" s="481" t="s">
        <v>283</v>
      </c>
      <c r="C10" s="703">
        <v>0</v>
      </c>
      <c r="D10" s="704">
        <v>0</v>
      </c>
    </row>
    <row r="11" spans="1:4" ht="14.25" customHeight="1">
      <c r="A11" s="497" t="s">
        <v>284</v>
      </c>
      <c r="B11" s="481" t="s">
        <v>285</v>
      </c>
      <c r="C11" s="703">
        <v>4903587</v>
      </c>
      <c r="D11" s="704">
        <v>3933344</v>
      </c>
    </row>
    <row r="12" spans="1:4" ht="13.5">
      <c r="A12" s="497" t="s">
        <v>286</v>
      </c>
      <c r="B12" s="481" t="s">
        <v>287</v>
      </c>
      <c r="C12" s="703">
        <v>6556543</v>
      </c>
      <c r="D12" s="704">
        <v>6032020</v>
      </c>
    </row>
    <row r="13" spans="1:4" ht="15">
      <c r="A13" s="478" t="s">
        <v>288</v>
      </c>
      <c r="B13" s="481" t="s">
        <v>289</v>
      </c>
      <c r="C13" s="702">
        <f>SUM(C14:C17)</f>
        <v>1279986</v>
      </c>
      <c r="D13" s="1251">
        <f>SUM(D14:D17)</f>
        <v>269058</v>
      </c>
    </row>
    <row r="14" spans="1:4" ht="13.5">
      <c r="A14" s="497" t="s">
        <v>290</v>
      </c>
      <c r="B14" s="481" t="s">
        <v>291</v>
      </c>
      <c r="C14" s="703">
        <v>72192</v>
      </c>
      <c r="D14" s="704">
        <v>9248</v>
      </c>
    </row>
    <row r="15" spans="1:4" ht="27">
      <c r="A15" s="497" t="s">
        <v>292</v>
      </c>
      <c r="B15" s="481" t="s">
        <v>293</v>
      </c>
      <c r="C15" s="703"/>
      <c r="D15" s="704"/>
    </row>
    <row r="16" spans="1:4" ht="13.5">
      <c r="A16" s="497" t="s">
        <v>294</v>
      </c>
      <c r="B16" s="481" t="s">
        <v>295</v>
      </c>
      <c r="C16" s="703">
        <v>1068202</v>
      </c>
      <c r="D16" s="704">
        <v>240463</v>
      </c>
    </row>
    <row r="17" spans="1:4" ht="13.5">
      <c r="A17" s="497" t="s">
        <v>296</v>
      </c>
      <c r="B17" s="481" t="s">
        <v>297</v>
      </c>
      <c r="C17" s="703">
        <v>139592</v>
      </c>
      <c r="D17" s="704">
        <v>19347</v>
      </c>
    </row>
    <row r="18" spans="1:4" ht="13.5">
      <c r="A18" s="478" t="s">
        <v>298</v>
      </c>
      <c r="B18" s="481" t="s">
        <v>299</v>
      </c>
      <c r="C18" s="707">
        <v>0</v>
      </c>
      <c r="D18" s="708">
        <v>0</v>
      </c>
    </row>
    <row r="19" spans="1:4" ht="13.5">
      <c r="A19" s="497" t="s">
        <v>300</v>
      </c>
      <c r="B19" s="481" t="s">
        <v>301</v>
      </c>
      <c r="C19" s="703"/>
      <c r="D19" s="704"/>
    </row>
    <row r="20" spans="1:4" ht="13.5">
      <c r="A20" s="497" t="s">
        <v>302</v>
      </c>
      <c r="B20" s="481" t="s">
        <v>303</v>
      </c>
      <c r="C20" s="703"/>
      <c r="D20" s="704"/>
    </row>
    <row r="21" spans="1:4" ht="13.5">
      <c r="A21" s="497" t="s">
        <v>304</v>
      </c>
      <c r="B21" s="481" t="s">
        <v>305</v>
      </c>
      <c r="C21" s="703"/>
      <c r="D21" s="704"/>
    </row>
    <row r="22" spans="1:4" ht="13.5">
      <c r="A22" s="497" t="s">
        <v>306</v>
      </c>
      <c r="B22" s="481" t="s">
        <v>307</v>
      </c>
      <c r="C22" s="703"/>
      <c r="D22" s="709"/>
    </row>
    <row r="23" spans="1:4" ht="13.5">
      <c r="A23" s="478" t="s">
        <v>308</v>
      </c>
      <c r="B23" s="481" t="s">
        <v>309</v>
      </c>
      <c r="C23" s="705">
        <v>661217</v>
      </c>
      <c r="D23" s="706">
        <v>661217</v>
      </c>
    </row>
    <row r="24" spans="1:4" ht="13.5">
      <c r="A24" s="478" t="s">
        <v>314</v>
      </c>
      <c r="B24" s="481" t="s">
        <v>315</v>
      </c>
      <c r="C24" s="707">
        <v>0</v>
      </c>
      <c r="D24" s="708">
        <v>0</v>
      </c>
    </row>
    <row r="25" spans="1:4" ht="13.5">
      <c r="A25" s="497" t="s">
        <v>316</v>
      </c>
      <c r="B25" s="481" t="s">
        <v>317</v>
      </c>
      <c r="C25" s="703"/>
      <c r="D25" s="704"/>
    </row>
    <row r="26" spans="1:4" ht="27">
      <c r="A26" s="497" t="s">
        <v>318</v>
      </c>
      <c r="B26" s="481" t="s">
        <v>319</v>
      </c>
      <c r="C26" s="703"/>
      <c r="D26" s="704"/>
    </row>
    <row r="27" spans="1:4" ht="13.5">
      <c r="A27" s="497" t="s">
        <v>320</v>
      </c>
      <c r="B27" s="481" t="s">
        <v>321</v>
      </c>
      <c r="C27" s="703"/>
      <c r="D27" s="704"/>
    </row>
    <row r="28" spans="1:4" ht="13.5">
      <c r="A28" s="497" t="s">
        <v>322</v>
      </c>
      <c r="B28" s="481" t="s">
        <v>323</v>
      </c>
      <c r="C28" s="703"/>
      <c r="D28" s="704"/>
    </row>
    <row r="29" spans="1:4" ht="15">
      <c r="A29" s="478" t="s">
        <v>324</v>
      </c>
      <c r="B29" s="481" t="s">
        <v>325</v>
      </c>
      <c r="C29" s="1262">
        <f>C30+C35+C40</f>
        <v>745262</v>
      </c>
      <c r="D29" s="1263">
        <f>D30+D35+D40</f>
        <v>745262</v>
      </c>
    </row>
    <row r="30" spans="1:4" ht="15">
      <c r="A30" s="478" t="s">
        <v>326</v>
      </c>
      <c r="B30" s="481" t="s">
        <v>327</v>
      </c>
      <c r="C30" s="1262">
        <f>SUM(C31:C34)</f>
        <v>745262</v>
      </c>
      <c r="D30" s="1263">
        <f>SUM(D31:D34)</f>
        <v>745262</v>
      </c>
    </row>
    <row r="31" spans="1:4" ht="13.5">
      <c r="A31" s="497" t="s">
        <v>328</v>
      </c>
      <c r="B31" s="481" t="s">
        <v>329</v>
      </c>
      <c r="C31" s="703">
        <v>0</v>
      </c>
      <c r="D31" s="704">
        <v>0</v>
      </c>
    </row>
    <row r="32" spans="1:4" ht="13.5">
      <c r="A32" s="497" t="s">
        <v>330</v>
      </c>
      <c r="B32" s="481" t="s">
        <v>331</v>
      </c>
      <c r="C32" s="703"/>
      <c r="D32" s="704"/>
    </row>
    <row r="33" spans="1:4" ht="13.5">
      <c r="A33" s="497" t="s">
        <v>332</v>
      </c>
      <c r="B33" s="481" t="s">
        <v>333</v>
      </c>
      <c r="C33" s="703">
        <v>671495</v>
      </c>
      <c r="D33" s="704">
        <v>671495</v>
      </c>
    </row>
    <row r="34" spans="1:4" ht="13.5">
      <c r="A34" s="497" t="s">
        <v>334</v>
      </c>
      <c r="B34" s="481" t="s">
        <v>335</v>
      </c>
      <c r="C34" s="703">
        <v>73767</v>
      </c>
      <c r="D34" s="704">
        <v>73767</v>
      </c>
    </row>
    <row r="35" spans="1:4" ht="13.5">
      <c r="A35" s="478" t="s">
        <v>336</v>
      </c>
      <c r="B35" s="481" t="s">
        <v>337</v>
      </c>
      <c r="C35" s="707">
        <v>0</v>
      </c>
      <c r="D35" s="708">
        <v>0</v>
      </c>
    </row>
    <row r="36" spans="1:4" ht="13.5">
      <c r="A36" s="497" t="s">
        <v>338</v>
      </c>
      <c r="B36" s="481" t="s">
        <v>339</v>
      </c>
      <c r="C36" s="703"/>
      <c r="D36" s="704"/>
    </row>
    <row r="37" spans="1:4" ht="27">
      <c r="A37" s="497" t="s">
        <v>340</v>
      </c>
      <c r="B37" s="481" t="s">
        <v>341</v>
      </c>
      <c r="C37" s="703"/>
      <c r="D37" s="704"/>
    </row>
    <row r="38" spans="1:4" ht="13.5">
      <c r="A38" s="497" t="s">
        <v>342</v>
      </c>
      <c r="B38" s="481" t="s">
        <v>343</v>
      </c>
      <c r="C38" s="703"/>
      <c r="D38" s="704"/>
    </row>
    <row r="39" spans="1:4" ht="13.5">
      <c r="A39" s="497" t="s">
        <v>344</v>
      </c>
      <c r="B39" s="481" t="s">
        <v>345</v>
      </c>
      <c r="C39" s="703"/>
      <c r="D39" s="704"/>
    </row>
    <row r="40" spans="1:4" ht="13.5">
      <c r="A40" s="478" t="s">
        <v>346</v>
      </c>
      <c r="B40" s="481" t="s">
        <v>347</v>
      </c>
      <c r="C40" s="707">
        <v>0</v>
      </c>
      <c r="D40" s="708">
        <v>0</v>
      </c>
    </row>
    <row r="41" spans="1:4" ht="13.5">
      <c r="A41" s="497" t="s">
        <v>348</v>
      </c>
      <c r="B41" s="481" t="s">
        <v>349</v>
      </c>
      <c r="C41" s="703"/>
      <c r="D41" s="704"/>
    </row>
    <row r="42" spans="1:4" ht="27">
      <c r="A42" s="497" t="s">
        <v>350</v>
      </c>
      <c r="B42" s="481" t="s">
        <v>351</v>
      </c>
      <c r="C42" s="703"/>
      <c r="D42" s="704"/>
    </row>
    <row r="43" spans="1:4" ht="13.5">
      <c r="A43" s="1248" t="s">
        <v>352</v>
      </c>
      <c r="B43" s="479" t="s">
        <v>353</v>
      </c>
      <c r="C43" s="1249"/>
      <c r="D43" s="1250"/>
    </row>
    <row r="44" spans="1:4" ht="13.5">
      <c r="A44" s="497" t="s">
        <v>354</v>
      </c>
      <c r="B44" s="481" t="s">
        <v>355</v>
      </c>
      <c r="C44" s="703"/>
      <c r="D44" s="704"/>
    </row>
    <row r="45" spans="1:5" ht="13.5">
      <c r="A45" s="478" t="s">
        <v>356</v>
      </c>
      <c r="B45" s="481" t="s">
        <v>357</v>
      </c>
      <c r="C45" s="703">
        <v>154474</v>
      </c>
      <c r="D45" s="704">
        <v>123834</v>
      </c>
      <c r="E45" s="684"/>
    </row>
    <row r="46" spans="1:4" ht="27">
      <c r="A46" s="478" t="s">
        <v>358</v>
      </c>
      <c r="B46" s="481" t="s">
        <v>359</v>
      </c>
      <c r="C46" s="702">
        <f>C6+C7+C29+C45</f>
        <v>38840394</v>
      </c>
      <c r="D46" s="1251">
        <f>D6+D7+D29+D45</f>
        <v>34217784</v>
      </c>
    </row>
    <row r="47" spans="1:4" ht="13.5">
      <c r="A47" s="478" t="s">
        <v>110</v>
      </c>
      <c r="B47" s="481" t="s">
        <v>360</v>
      </c>
      <c r="C47" s="1255">
        <v>13162</v>
      </c>
      <c r="D47" s="709">
        <v>13162</v>
      </c>
    </row>
    <row r="48" spans="1:4" ht="13.5">
      <c r="A48" s="478" t="s">
        <v>361</v>
      </c>
      <c r="B48" s="481" t="s">
        <v>362</v>
      </c>
      <c r="C48" s="703">
        <v>0</v>
      </c>
      <c r="D48" s="704">
        <v>0</v>
      </c>
    </row>
    <row r="49" spans="1:4" ht="15.75" thickBot="1">
      <c r="A49" s="498" t="s">
        <v>363</v>
      </c>
      <c r="B49" s="486" t="s">
        <v>364</v>
      </c>
      <c r="C49" s="1256">
        <f>SUM(C47:C48)</f>
        <v>13162</v>
      </c>
      <c r="D49" s="1257">
        <f>SUM(D47:D48)</f>
        <v>13162</v>
      </c>
    </row>
    <row r="50" spans="1:4" ht="13.5">
      <c r="A50" s="495" t="s">
        <v>365</v>
      </c>
      <c r="B50" s="496" t="s">
        <v>366</v>
      </c>
      <c r="C50" s="1258">
        <v>0</v>
      </c>
      <c r="D50" s="1259">
        <v>0</v>
      </c>
    </row>
    <row r="51" spans="1:4" ht="13.5">
      <c r="A51" s="478" t="s">
        <v>367</v>
      </c>
      <c r="B51" s="481" t="s">
        <v>368</v>
      </c>
      <c r="C51" s="1255">
        <v>884</v>
      </c>
      <c r="D51" s="709">
        <v>884</v>
      </c>
    </row>
    <row r="52" spans="1:4" ht="13.5">
      <c r="A52" s="478" t="s">
        <v>198</v>
      </c>
      <c r="B52" s="481" t="s">
        <v>369</v>
      </c>
      <c r="C52" s="1255">
        <v>3907235</v>
      </c>
      <c r="D52" s="709">
        <v>3907235</v>
      </c>
    </row>
    <row r="53" spans="1:4" ht="13.5">
      <c r="A53" s="478" t="s">
        <v>199</v>
      </c>
      <c r="B53" s="481" t="s">
        <v>370</v>
      </c>
      <c r="C53" s="1255"/>
      <c r="D53" s="709"/>
    </row>
    <row r="54" spans="1:4" ht="15">
      <c r="A54" s="478" t="s">
        <v>517</v>
      </c>
      <c r="B54" s="481">
        <v>53</v>
      </c>
      <c r="C54" s="702">
        <f>SUM(C50:C53)</f>
        <v>3908119</v>
      </c>
      <c r="D54" s="1251">
        <f>SUM(D50:D53)</f>
        <v>3908119</v>
      </c>
    </row>
    <row r="55" spans="1:4" ht="13.5">
      <c r="A55" s="478" t="s">
        <v>201</v>
      </c>
      <c r="B55" s="481">
        <v>54</v>
      </c>
      <c r="C55" s="1255">
        <v>489560</v>
      </c>
      <c r="D55" s="709">
        <v>324478</v>
      </c>
    </row>
    <row r="56" spans="1:4" ht="13.5">
      <c r="A56" s="478" t="s">
        <v>371</v>
      </c>
      <c r="B56" s="481">
        <v>55</v>
      </c>
      <c r="C56" s="1255">
        <v>1644</v>
      </c>
      <c r="D56" s="709">
        <v>1644</v>
      </c>
    </row>
    <row r="57" spans="1:4" ht="13.5">
      <c r="A57" s="478" t="s">
        <v>202</v>
      </c>
      <c r="B57" s="481">
        <v>56</v>
      </c>
      <c r="C57" s="1255">
        <v>48168</v>
      </c>
      <c r="D57" s="709">
        <v>48168</v>
      </c>
    </row>
    <row r="58" spans="1:4" ht="15">
      <c r="A58" s="478" t="s">
        <v>372</v>
      </c>
      <c r="B58" s="481">
        <v>57</v>
      </c>
      <c r="C58" s="702">
        <f>SUM(C55:C57)</f>
        <v>539372</v>
      </c>
      <c r="D58" s="1251">
        <f>SUM(D55:D57)</f>
        <v>374290</v>
      </c>
    </row>
    <row r="59" spans="1:4" ht="13.5">
      <c r="A59" s="478" t="s">
        <v>603</v>
      </c>
      <c r="B59" s="481">
        <v>58</v>
      </c>
      <c r="C59" s="705">
        <v>211669</v>
      </c>
      <c r="D59" s="706">
        <v>211669</v>
      </c>
    </row>
    <row r="60" spans="1:4" ht="13.5">
      <c r="A60" s="478" t="s">
        <v>604</v>
      </c>
      <c r="B60" s="481">
        <v>59</v>
      </c>
      <c r="C60" s="705">
        <v>-232677</v>
      </c>
      <c r="D60" s="706">
        <v>-232677</v>
      </c>
    </row>
    <row r="61" spans="1:4" ht="13.5">
      <c r="A61" s="478" t="s">
        <v>605</v>
      </c>
      <c r="B61" s="481">
        <v>60</v>
      </c>
      <c r="C61" s="1255">
        <v>3756</v>
      </c>
      <c r="D61" s="709">
        <v>3756</v>
      </c>
    </row>
    <row r="62" spans="1:4" ht="15">
      <c r="A62" s="478" t="s">
        <v>606</v>
      </c>
      <c r="B62" s="481">
        <v>61</v>
      </c>
      <c r="C62" s="702">
        <f>SUM(C59:C61)</f>
        <v>-17252</v>
      </c>
      <c r="D62" s="1251">
        <f>SUM(D59:D61)</f>
        <v>-17252</v>
      </c>
    </row>
    <row r="63" spans="1:4" ht="15">
      <c r="A63" s="478" t="s">
        <v>373</v>
      </c>
      <c r="B63" s="481">
        <v>62</v>
      </c>
      <c r="C63" s="1260"/>
      <c r="D63" s="1261"/>
    </row>
    <row r="64" spans="1:4" ht="15.75" thickBot="1">
      <c r="A64" s="498" t="s">
        <v>607</v>
      </c>
      <c r="B64" s="486">
        <v>63</v>
      </c>
      <c r="C64" s="710">
        <f>C46+C49+C54+C58+C62+C63</f>
        <v>43283795</v>
      </c>
      <c r="D64" s="711">
        <f>D46+D49+D54+D58+D62+D63</f>
        <v>38496103</v>
      </c>
    </row>
    <row r="65" spans="1:4" ht="15.75">
      <c r="A65" s="454"/>
      <c r="B65" s="436"/>
      <c r="C65" s="455"/>
      <c r="D65" s="455"/>
    </row>
    <row r="66" spans="1:4" ht="15.75">
      <c r="A66" s="753"/>
      <c r="B66" s="436"/>
      <c r="C66" s="455"/>
      <c r="D66" s="455"/>
    </row>
    <row r="67" spans="1:4" ht="15.75">
      <c r="A67" s="456"/>
      <c r="B67" s="436"/>
      <c r="C67" s="455"/>
      <c r="D67" s="455"/>
    </row>
    <row r="68" spans="1:4" ht="15.75">
      <c r="A68" s="459"/>
      <c r="B68" s="459"/>
      <c r="C68" s="459"/>
      <c r="D68" s="459"/>
    </row>
    <row r="69" spans="1:4" ht="15.75">
      <c r="A69" s="459"/>
      <c r="B69" s="459"/>
      <c r="C69" s="459"/>
      <c r="D69" s="459"/>
    </row>
  </sheetData>
  <sheetProtection/>
  <mergeCells count="6">
    <mergeCell ref="C1:D1"/>
    <mergeCell ref="A2:A4"/>
    <mergeCell ref="B2:B4"/>
    <mergeCell ref="C2:C3"/>
    <mergeCell ref="D2:D3"/>
    <mergeCell ref="C4:D4"/>
  </mergeCells>
  <printOptions/>
  <pageMargins left="0.4724409448818898" right="0.15748031496062992" top="1.02" bottom="0.31496062992125984" header="0.31496062992125984" footer="0.31496062992125984"/>
  <pageSetup horizontalDpi="600" verticalDpi="600" orientation="portrait" paperSize="9" r:id="rId1"/>
  <headerFooter>
    <oddHeader>&amp;C&amp;"Book Antiqua,Félkövér"&amp;11VAGYONKIMUTATÁS
a könyvviteli mérlegben értékkel szereplő eszközökről
2019.év&amp;R&amp;"Book Antiqua,Normál"22.&amp;"Arial,Normál" melléklet</oddHeader>
  </headerFooter>
  <rowBreaks count="1" manualBreakCount="1">
    <brk id="49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E25"/>
  <sheetViews>
    <sheetView zoomScale="120" zoomScaleNormal="120" zoomScalePageLayoutView="0" workbookViewId="0" topLeftCell="A1">
      <selection activeCell="H14" sqref="H14:H16"/>
    </sheetView>
  </sheetViews>
  <sheetFormatPr defaultColWidth="9.140625" defaultRowHeight="12.75"/>
  <cols>
    <col min="1" max="1" width="61.00390625" style="440" customWidth="1"/>
    <col min="2" max="2" width="5.28125" style="444" customWidth="1"/>
    <col min="3" max="3" width="15.421875" style="457" customWidth="1"/>
    <col min="4" max="16384" width="9.140625" style="457" customWidth="1"/>
  </cols>
  <sheetData>
    <row r="1" spans="1:3" ht="32.25" customHeight="1">
      <c r="A1" s="1512" t="s">
        <v>374</v>
      </c>
      <c r="B1" s="1512"/>
      <c r="C1" s="1512"/>
    </row>
    <row r="2" spans="1:3" ht="16.5">
      <c r="A2" s="1513">
        <v>2019</v>
      </c>
      <c r="B2" s="1513"/>
      <c r="C2" s="1513"/>
    </row>
    <row r="3" spans="1:3" ht="13.5">
      <c r="A3" s="472"/>
      <c r="B3" s="473"/>
      <c r="C3" s="474"/>
    </row>
    <row r="4" spans="1:3" ht="15" thickBot="1">
      <c r="A4" s="472"/>
      <c r="B4" s="1514" t="s">
        <v>266</v>
      </c>
      <c r="C4" s="1514"/>
    </row>
    <row r="5" spans="1:3" s="441" customFormat="1" ht="31.5" customHeight="1">
      <c r="A5" s="1515" t="s">
        <v>375</v>
      </c>
      <c r="B5" s="1517" t="s">
        <v>147</v>
      </c>
      <c r="C5" s="1519" t="s">
        <v>376</v>
      </c>
    </row>
    <row r="6" spans="1:3" s="441" customFormat="1" ht="12.75">
      <c r="A6" s="1516"/>
      <c r="B6" s="1518"/>
      <c r="C6" s="1520"/>
    </row>
    <row r="7" spans="1:3" s="442" customFormat="1" ht="14.25" thickBot="1">
      <c r="A7" s="475" t="s">
        <v>377</v>
      </c>
      <c r="B7" s="476" t="s">
        <v>271</v>
      </c>
      <c r="C7" s="477" t="s">
        <v>272</v>
      </c>
    </row>
    <row r="8" spans="1:3" ht="15.75" customHeight="1">
      <c r="A8" s="478" t="s">
        <v>204</v>
      </c>
      <c r="B8" s="479" t="s">
        <v>275</v>
      </c>
      <c r="C8" s="480">
        <v>37187420</v>
      </c>
    </row>
    <row r="9" spans="1:3" ht="15.75" customHeight="1">
      <c r="A9" s="478" t="s">
        <v>205</v>
      </c>
      <c r="B9" s="481" t="s">
        <v>277</v>
      </c>
      <c r="C9" s="480">
        <v>-347756</v>
      </c>
    </row>
    <row r="10" spans="1:3" ht="15.75" customHeight="1">
      <c r="A10" s="478" t="s">
        <v>378</v>
      </c>
      <c r="B10" s="481" t="s">
        <v>279</v>
      </c>
      <c r="C10" s="480">
        <v>791507</v>
      </c>
    </row>
    <row r="11" spans="1:3" ht="15.75" customHeight="1">
      <c r="A11" s="478" t="s">
        <v>206</v>
      </c>
      <c r="B11" s="481" t="s">
        <v>281</v>
      </c>
      <c r="C11" s="482">
        <v>-3747549</v>
      </c>
    </row>
    <row r="12" spans="1:3" ht="15.75" customHeight="1">
      <c r="A12" s="478" t="s">
        <v>379</v>
      </c>
      <c r="B12" s="481" t="s">
        <v>283</v>
      </c>
      <c r="C12" s="482">
        <v>0</v>
      </c>
    </row>
    <row r="13" spans="1:3" ht="15.75" customHeight="1">
      <c r="A13" s="478" t="s">
        <v>207</v>
      </c>
      <c r="B13" s="481" t="s">
        <v>285</v>
      </c>
      <c r="C13" s="482">
        <v>-204057</v>
      </c>
    </row>
    <row r="14" spans="1:3" ht="15.75" customHeight="1">
      <c r="A14" s="478" t="s">
        <v>380</v>
      </c>
      <c r="B14" s="481" t="s">
        <v>287</v>
      </c>
      <c r="C14" s="483">
        <f>+C8+C9+C10+C11+C12+C13</f>
        <v>33679565</v>
      </c>
    </row>
    <row r="15" spans="1:3" ht="15.75" customHeight="1">
      <c r="A15" s="478" t="s">
        <v>208</v>
      </c>
      <c r="B15" s="481" t="s">
        <v>289</v>
      </c>
      <c r="C15" s="482">
        <v>29023</v>
      </c>
    </row>
    <row r="16" spans="1:3" ht="15.75" customHeight="1">
      <c r="A16" s="478" t="s">
        <v>381</v>
      </c>
      <c r="B16" s="481" t="s">
        <v>291</v>
      </c>
      <c r="C16" s="482">
        <v>127587</v>
      </c>
    </row>
    <row r="17" spans="1:3" ht="15.75" customHeight="1">
      <c r="A17" s="478" t="s">
        <v>213</v>
      </c>
      <c r="B17" s="481" t="s">
        <v>293</v>
      </c>
      <c r="C17" s="482">
        <v>60341</v>
      </c>
    </row>
    <row r="18" spans="1:3" ht="15.75" customHeight="1">
      <c r="A18" s="478" t="s">
        <v>382</v>
      </c>
      <c r="B18" s="481" t="s">
        <v>295</v>
      </c>
      <c r="C18" s="483">
        <f>+C15+C16+C17</f>
        <v>216951</v>
      </c>
    </row>
    <row r="19" spans="1:3" s="458" customFormat="1" ht="15.75" customHeight="1">
      <c r="A19" s="478" t="s">
        <v>416</v>
      </c>
      <c r="B19" s="481" t="s">
        <v>297</v>
      </c>
      <c r="C19" s="482"/>
    </row>
    <row r="20" spans="1:3" ht="15.75" customHeight="1">
      <c r="A20" s="478" t="s">
        <v>659</v>
      </c>
      <c r="B20" s="481" t="s">
        <v>299</v>
      </c>
      <c r="C20" s="484">
        <v>4599587</v>
      </c>
    </row>
    <row r="21" spans="1:3" ht="15.75" customHeight="1" thickBot="1">
      <c r="A21" s="485" t="s">
        <v>383</v>
      </c>
      <c r="B21" s="486" t="s">
        <v>301</v>
      </c>
      <c r="C21" s="487">
        <f>+C14+C18+C19+C20</f>
        <v>38496103</v>
      </c>
    </row>
    <row r="22" spans="1:5" ht="15.75">
      <c r="A22" s="488"/>
      <c r="B22" s="489"/>
      <c r="C22" s="490"/>
      <c r="D22" s="455"/>
      <c r="E22" s="455"/>
    </row>
    <row r="23" spans="1:5" ht="15.75">
      <c r="A23" s="456"/>
      <c r="B23" s="456"/>
      <c r="C23" s="455"/>
      <c r="D23" s="455"/>
      <c r="E23" s="455"/>
    </row>
    <row r="24" spans="1:5" ht="15.75">
      <c r="A24" s="1511"/>
      <c r="B24" s="1511"/>
      <c r="C24" s="1511"/>
      <c r="D24" s="459"/>
      <c r="E24" s="459"/>
    </row>
    <row r="25" spans="1:5" ht="15.75">
      <c r="A25" s="1511"/>
      <c r="B25" s="1511"/>
      <c r="C25" s="1511"/>
      <c r="D25" s="459"/>
      <c r="E25" s="459"/>
    </row>
  </sheetData>
  <sheetProtection/>
  <mergeCells count="8">
    <mergeCell ref="A24:C24"/>
    <mergeCell ref="A25:C25"/>
    <mergeCell ref="A1:C1"/>
    <mergeCell ref="A2:C2"/>
    <mergeCell ref="B4:C4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&amp;R&amp;"Book Antiqua,Félkövér"23.  mellékle&amp;"Arial,Normál"t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I19" sqref="I19"/>
    </sheetView>
  </sheetViews>
  <sheetFormatPr defaultColWidth="10.28125" defaultRowHeight="12.75"/>
  <cols>
    <col min="1" max="1" width="50.421875" style="437" customWidth="1"/>
    <col min="2" max="2" width="5.8515625" style="437" customWidth="1"/>
    <col min="3" max="3" width="14.7109375" style="437" customWidth="1"/>
    <col min="4" max="4" width="16.421875" style="437" customWidth="1"/>
    <col min="5" max="16384" width="10.28125" style="437" customWidth="1"/>
  </cols>
  <sheetData>
    <row r="1" spans="1:4" ht="15.75">
      <c r="A1" s="1521" t="s">
        <v>975</v>
      </c>
      <c r="B1" s="1522"/>
      <c r="C1" s="1522"/>
      <c r="D1" s="1522"/>
    </row>
    <row r="2" ht="16.5" thickBot="1"/>
    <row r="3" spans="1:4" ht="43.5" customHeight="1" thickBot="1">
      <c r="A3" s="460" t="s">
        <v>14</v>
      </c>
      <c r="B3" s="435" t="s">
        <v>147</v>
      </c>
      <c r="C3" s="461" t="s">
        <v>384</v>
      </c>
      <c r="D3" s="462" t="s">
        <v>385</v>
      </c>
    </row>
    <row r="4" spans="1:4" ht="16.5" thickBot="1">
      <c r="A4" s="445" t="s">
        <v>377</v>
      </c>
      <c r="B4" s="446" t="s">
        <v>271</v>
      </c>
      <c r="C4" s="446" t="s">
        <v>272</v>
      </c>
      <c r="D4" s="447" t="s">
        <v>273</v>
      </c>
    </row>
    <row r="5" spans="1:4" ht="15.75" customHeight="1">
      <c r="A5" s="450" t="s">
        <v>386</v>
      </c>
      <c r="B5" s="448" t="s">
        <v>387</v>
      </c>
      <c r="C5" s="1232">
        <v>2296</v>
      </c>
      <c r="D5" s="714">
        <v>677694</v>
      </c>
    </row>
    <row r="6" spans="1:4" ht="15.75" customHeight="1">
      <c r="A6" s="450" t="s">
        <v>388</v>
      </c>
      <c r="B6" s="449" t="s">
        <v>389</v>
      </c>
      <c r="C6" s="1232">
        <v>160</v>
      </c>
      <c r="D6" s="717">
        <v>5737</v>
      </c>
    </row>
    <row r="7" spans="1:4" ht="15.75" customHeight="1">
      <c r="A7" s="450" t="s">
        <v>390</v>
      </c>
      <c r="B7" s="449" t="s">
        <v>391</v>
      </c>
      <c r="C7" s="1232">
        <v>2628</v>
      </c>
      <c r="D7" s="717">
        <v>95680145</v>
      </c>
    </row>
    <row r="8" spans="1:4" ht="15.75" customHeight="1" thickBot="1">
      <c r="A8" s="451" t="s">
        <v>515</v>
      </c>
      <c r="B8" s="452" t="s">
        <v>392</v>
      </c>
      <c r="C8" s="1233"/>
      <c r="D8" s="715"/>
    </row>
    <row r="9" spans="1:4" ht="15.75" customHeight="1" thickBot="1">
      <c r="A9" s="464" t="s">
        <v>655</v>
      </c>
      <c r="B9" s="465" t="s">
        <v>393</v>
      </c>
      <c r="C9" s="1234">
        <f>SUM(C5:C8)</f>
        <v>5084</v>
      </c>
      <c r="D9" s="716">
        <f>SUM(D5:D8)</f>
        <v>96363576</v>
      </c>
    </row>
    <row r="10" spans="1:4" ht="15.75" customHeight="1">
      <c r="A10" s="463" t="s">
        <v>394</v>
      </c>
      <c r="B10" s="448" t="s">
        <v>395</v>
      </c>
      <c r="C10" s="1235">
        <v>1273</v>
      </c>
      <c r="D10" s="714">
        <v>2964821</v>
      </c>
    </row>
    <row r="11" spans="1:4" ht="15.75" customHeight="1">
      <c r="A11" s="450" t="s">
        <v>396</v>
      </c>
      <c r="B11" s="449" t="s">
        <v>397</v>
      </c>
      <c r="C11" s="1236"/>
      <c r="D11" s="717"/>
    </row>
    <row r="12" spans="1:4" ht="15.75" customHeight="1">
      <c r="A12" s="450" t="s">
        <v>398</v>
      </c>
      <c r="B12" s="449" t="s">
        <v>399</v>
      </c>
      <c r="C12" s="1236"/>
      <c r="D12" s="717"/>
    </row>
    <row r="13" spans="1:4" ht="15.75" customHeight="1" thickBot="1">
      <c r="A13" s="451" t="s">
        <v>400</v>
      </c>
      <c r="B13" s="452" t="s">
        <v>401</v>
      </c>
      <c r="C13" s="1237"/>
      <c r="D13" s="715"/>
    </row>
    <row r="14" spans="1:4" ht="15.75" customHeight="1" thickBot="1">
      <c r="A14" s="464" t="s">
        <v>656</v>
      </c>
      <c r="B14" s="465" t="s">
        <v>293</v>
      </c>
      <c r="C14" s="1234">
        <f>SUM(C10:C13)</f>
        <v>1273</v>
      </c>
      <c r="D14" s="682">
        <f>SUM(D10:D13)</f>
        <v>2964821</v>
      </c>
    </row>
    <row r="15" spans="1:4" ht="15.75" customHeight="1">
      <c r="A15" s="463" t="s">
        <v>402</v>
      </c>
      <c r="B15" s="448" t="s">
        <v>295</v>
      </c>
      <c r="C15" s="676"/>
      <c r="D15" s="677"/>
    </row>
    <row r="16" spans="1:4" ht="15.75" customHeight="1">
      <c r="A16" s="450" t="s">
        <v>403</v>
      </c>
      <c r="B16" s="449" t="s">
        <v>297</v>
      </c>
      <c r="C16" s="678"/>
      <c r="D16" s="679"/>
    </row>
    <row r="17" spans="1:4" ht="15.75" customHeight="1" thickBot="1">
      <c r="A17" s="450" t="s">
        <v>404</v>
      </c>
      <c r="B17" s="988" t="s">
        <v>299</v>
      </c>
      <c r="C17" s="989"/>
      <c r="D17" s="990"/>
    </row>
    <row r="18" spans="1:4" ht="15.75" customHeight="1" thickBot="1">
      <c r="A18" s="464" t="s">
        <v>658</v>
      </c>
      <c r="B18" s="993" t="s">
        <v>301</v>
      </c>
      <c r="C18" s="994"/>
      <c r="D18" s="995"/>
    </row>
    <row r="19" spans="1:4" ht="15.75" customHeight="1">
      <c r="A19" s="463" t="s">
        <v>657</v>
      </c>
      <c r="B19" s="448" t="s">
        <v>303</v>
      </c>
      <c r="C19" s="676"/>
      <c r="D19" s="677"/>
    </row>
    <row r="20" spans="1:4" ht="15.75" customHeight="1">
      <c r="A20" s="450" t="s">
        <v>406</v>
      </c>
      <c r="B20" s="449" t="s">
        <v>305</v>
      </c>
      <c r="C20" s="678"/>
      <c r="D20" s="679"/>
    </row>
    <row r="21" spans="1:4" ht="15.75" customHeight="1">
      <c r="A21" s="450" t="s">
        <v>407</v>
      </c>
      <c r="B21" s="449" t="s">
        <v>307</v>
      </c>
      <c r="C21" s="678"/>
      <c r="D21" s="679"/>
    </row>
    <row r="22" spans="1:4" ht="15.75" customHeight="1" thickBot="1">
      <c r="A22" s="992" t="s">
        <v>408</v>
      </c>
      <c r="B22" s="988" t="s">
        <v>309</v>
      </c>
      <c r="C22" s="989"/>
      <c r="D22" s="990"/>
    </row>
    <row r="23" spans="1:4" ht="15.75" customHeight="1" thickBot="1">
      <c r="A23" s="991" t="s">
        <v>405</v>
      </c>
      <c r="B23" s="993" t="s">
        <v>310</v>
      </c>
      <c r="C23" s="994"/>
      <c r="D23" s="995"/>
    </row>
    <row r="24" spans="1:4" ht="15.75" customHeight="1">
      <c r="A24" s="463"/>
      <c r="B24" s="448" t="s">
        <v>311</v>
      </c>
      <c r="C24" s="676"/>
      <c r="D24" s="677"/>
    </row>
    <row r="25" spans="1:4" ht="15.75" customHeight="1">
      <c r="A25" s="450"/>
      <c r="B25" s="449" t="s">
        <v>312</v>
      </c>
      <c r="C25" s="678"/>
      <c r="D25" s="679"/>
    </row>
    <row r="26" spans="1:4" ht="15.75" customHeight="1">
      <c r="A26" s="450"/>
      <c r="B26" s="449" t="s">
        <v>313</v>
      </c>
      <c r="C26" s="678"/>
      <c r="D26" s="679"/>
    </row>
    <row r="27" spans="1:4" ht="15.75" customHeight="1">
      <c r="A27" s="450"/>
      <c r="B27" s="449" t="s">
        <v>315</v>
      </c>
      <c r="C27" s="678"/>
      <c r="D27" s="679"/>
    </row>
    <row r="28" spans="1:4" ht="15.75" customHeight="1">
      <c r="A28" s="450"/>
      <c r="B28" s="449" t="s">
        <v>317</v>
      </c>
      <c r="C28" s="678"/>
      <c r="D28" s="679"/>
    </row>
    <row r="29" spans="1:4" ht="15.75" customHeight="1">
      <c r="A29" s="450"/>
      <c r="B29" s="449" t="s">
        <v>319</v>
      </c>
      <c r="C29" s="678"/>
      <c r="D29" s="679"/>
    </row>
    <row r="30" spans="1:4" ht="15.75" customHeight="1">
      <c r="A30" s="450"/>
      <c r="B30" s="449" t="s">
        <v>321</v>
      </c>
      <c r="C30" s="678"/>
      <c r="D30" s="679"/>
    </row>
    <row r="31" spans="1:4" ht="15.75" customHeight="1">
      <c r="A31" s="450"/>
      <c r="B31" s="449" t="s">
        <v>323</v>
      </c>
      <c r="C31" s="678"/>
      <c r="D31" s="679"/>
    </row>
    <row r="32" spans="1:4" ht="15.75" customHeight="1">
      <c r="A32" s="450"/>
      <c r="B32" s="449" t="s">
        <v>325</v>
      </c>
      <c r="C32" s="678"/>
      <c r="D32" s="679"/>
    </row>
    <row r="33" spans="1:4" ht="15.75" customHeight="1">
      <c r="A33" s="450"/>
      <c r="B33" s="449" t="s">
        <v>327</v>
      </c>
      <c r="C33" s="678"/>
      <c r="D33" s="679"/>
    </row>
    <row r="34" spans="1:4" ht="15.75" customHeight="1">
      <c r="A34" s="450"/>
      <c r="B34" s="449" t="s">
        <v>329</v>
      </c>
      <c r="C34" s="678"/>
      <c r="D34" s="679"/>
    </row>
    <row r="35" spans="1:4" ht="15.75" customHeight="1">
      <c r="A35" s="450"/>
      <c r="B35" s="449" t="s">
        <v>331</v>
      </c>
      <c r="C35" s="678"/>
      <c r="D35" s="679"/>
    </row>
    <row r="36" spans="1:4" ht="15.75" customHeight="1">
      <c r="A36" s="450"/>
      <c r="B36" s="449" t="s">
        <v>333</v>
      </c>
      <c r="C36" s="678"/>
      <c r="D36" s="679"/>
    </row>
    <row r="37" spans="1:4" ht="15.75" customHeight="1" thickBot="1">
      <c r="A37" s="451"/>
      <c r="B37" s="452" t="s">
        <v>335</v>
      </c>
      <c r="C37" s="680"/>
      <c r="D37" s="681"/>
    </row>
    <row r="38" spans="1:6" ht="15.75" customHeight="1" thickBot="1">
      <c r="A38" s="1523" t="s">
        <v>660</v>
      </c>
      <c r="B38" s="1524"/>
      <c r="C38" s="683"/>
      <c r="D38" s="682">
        <f>D9+D14</f>
        <v>99328397</v>
      </c>
      <c r="F38" s="453"/>
    </row>
    <row r="39" ht="15.75">
      <c r="A39" s="466"/>
    </row>
    <row r="40" spans="1:4" ht="15.75">
      <c r="A40" s="438"/>
      <c r="B40" s="439"/>
      <c r="C40" s="1525"/>
      <c r="D40" s="1525"/>
    </row>
    <row r="41" spans="1:4" ht="15.75">
      <c r="A41" s="439"/>
      <c r="B41" s="439"/>
      <c r="C41" s="1525"/>
      <c r="D41" s="1525"/>
    </row>
    <row r="42" spans="1:2" ht="15.75">
      <c r="A42" s="443"/>
      <c r="B42" s="443"/>
    </row>
    <row r="43" spans="1:3" ht="15.75">
      <c r="A43" s="443"/>
      <c r="B43" s="443"/>
      <c r="C43" s="443"/>
    </row>
  </sheetData>
  <sheetProtection/>
  <mergeCells count="4">
    <mergeCell ref="A1:D1"/>
    <mergeCell ref="A38:B38"/>
    <mergeCell ref="C40:D40"/>
    <mergeCell ref="C41:D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&amp;R&amp;"Book Antiqua,Félkövér"24.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N16" sqref="N13:N16"/>
    </sheetView>
  </sheetViews>
  <sheetFormatPr defaultColWidth="9.140625" defaultRowHeight="12.75"/>
  <cols>
    <col min="1" max="1" width="45.00390625" style="0" customWidth="1"/>
    <col min="2" max="3" width="14.140625" style="0" bestFit="1" customWidth="1"/>
    <col min="4" max="4" width="12.28125" style="0" bestFit="1" customWidth="1"/>
  </cols>
  <sheetData>
    <row r="1" spans="1:5" ht="15">
      <c r="A1" s="1526" t="s">
        <v>417</v>
      </c>
      <c r="B1" s="1528" t="s">
        <v>418</v>
      </c>
      <c r="C1" s="1528"/>
      <c r="D1" s="1529" t="s">
        <v>419</v>
      </c>
      <c r="E1" s="505"/>
    </row>
    <row r="2" spans="1:5" ht="15.75" thickBot="1">
      <c r="A2" s="1527"/>
      <c r="B2" s="504">
        <v>43466</v>
      </c>
      <c r="C2" s="504">
        <v>43830</v>
      </c>
      <c r="D2" s="1530"/>
      <c r="E2" s="505"/>
    </row>
    <row r="3" spans="1:5" ht="16.5">
      <c r="A3" s="503" t="s">
        <v>516</v>
      </c>
      <c r="B3" s="501">
        <v>3529747</v>
      </c>
      <c r="C3" s="996">
        <v>3679232</v>
      </c>
      <c r="D3" s="182">
        <f>C3-B3</f>
        <v>149485</v>
      </c>
      <c r="E3" s="505"/>
    </row>
    <row r="4" spans="1:5" ht="16.5">
      <c r="A4" s="503" t="s">
        <v>422</v>
      </c>
      <c r="B4" s="501">
        <v>7581</v>
      </c>
      <c r="C4" s="996">
        <v>10827</v>
      </c>
      <c r="D4" s="182">
        <f aca="true" t="shared" si="0" ref="D4:D12">C4-B4</f>
        <v>3246</v>
      </c>
      <c r="E4" s="502"/>
    </row>
    <row r="5" spans="1:5" ht="16.5">
      <c r="A5" s="499" t="s">
        <v>94</v>
      </c>
      <c r="B5" s="501">
        <v>2</v>
      </c>
      <c r="C5" s="996">
        <v>17</v>
      </c>
      <c r="D5" s="182">
        <f t="shared" si="0"/>
        <v>15</v>
      </c>
      <c r="E5" s="502"/>
    </row>
    <row r="6" spans="1:5" ht="16.5">
      <c r="A6" s="499" t="s">
        <v>101</v>
      </c>
      <c r="B6" s="898">
        <v>180777</v>
      </c>
      <c r="C6" s="933">
        <v>127780</v>
      </c>
      <c r="D6" s="182">
        <f>C6-B6</f>
        <v>-52997</v>
      </c>
      <c r="E6" s="502"/>
    </row>
    <row r="7" spans="1:5" ht="16.5">
      <c r="A7" s="499" t="s">
        <v>102</v>
      </c>
      <c r="B7" s="898">
        <v>34033</v>
      </c>
      <c r="C7" s="933">
        <v>9549</v>
      </c>
      <c r="D7" s="181">
        <f>C7-B7</f>
        <v>-24484</v>
      </c>
      <c r="E7" s="502"/>
    </row>
    <row r="8" spans="1:5" ht="33">
      <c r="A8" s="499" t="s">
        <v>420</v>
      </c>
      <c r="B8" s="898">
        <v>4</v>
      </c>
      <c r="C8" s="933">
        <v>3</v>
      </c>
      <c r="D8" s="181">
        <f t="shared" si="0"/>
        <v>-1</v>
      </c>
      <c r="E8" s="502"/>
    </row>
    <row r="9" spans="1:5" ht="33">
      <c r="A9" s="499" t="s">
        <v>960</v>
      </c>
      <c r="B9" s="933">
        <v>88186</v>
      </c>
      <c r="C9" s="933">
        <v>61088</v>
      </c>
      <c r="D9" s="181">
        <f>C9-B9</f>
        <v>-27098</v>
      </c>
      <c r="E9" s="502"/>
    </row>
    <row r="10" spans="1:5" ht="16.5">
      <c r="A10" s="499" t="s">
        <v>100</v>
      </c>
      <c r="B10" s="898">
        <v>71242</v>
      </c>
      <c r="C10" s="933">
        <v>7408</v>
      </c>
      <c r="D10" s="181">
        <f t="shared" si="0"/>
        <v>-63834</v>
      </c>
      <c r="E10" s="502"/>
    </row>
    <row r="11" spans="1:5" ht="16.5">
      <c r="A11" s="500" t="s">
        <v>525</v>
      </c>
      <c r="B11" s="934">
        <v>20104</v>
      </c>
      <c r="C11" s="934">
        <v>11409</v>
      </c>
      <c r="D11" s="181">
        <f t="shared" si="0"/>
        <v>-8695</v>
      </c>
      <c r="E11" s="502"/>
    </row>
    <row r="12" spans="1:5" ht="17.25" thickBot="1">
      <c r="A12" s="500" t="s">
        <v>71</v>
      </c>
      <c r="B12" s="935">
        <v>832</v>
      </c>
      <c r="C12" s="934">
        <v>806</v>
      </c>
      <c r="D12" s="181">
        <f t="shared" si="0"/>
        <v>-26</v>
      </c>
      <c r="E12" s="502"/>
    </row>
    <row r="13" spans="1:5" ht="17.25" thickBot="1">
      <c r="A13" s="506" t="s">
        <v>22</v>
      </c>
      <c r="B13" s="507">
        <f>SUM(B3:B12)</f>
        <v>3932508</v>
      </c>
      <c r="C13" s="507">
        <f>SUM(C3:C12)</f>
        <v>3908119</v>
      </c>
      <c r="D13" s="187">
        <f>SUM(D3:D12)</f>
        <v>-24389</v>
      </c>
      <c r="E13" s="502"/>
    </row>
    <row r="14" spans="1:5" ht="16.5">
      <c r="A14" s="190"/>
      <c r="B14" s="190"/>
      <c r="C14" s="190"/>
      <c r="D14" s="190"/>
      <c r="E14" s="190"/>
    </row>
    <row r="15" spans="1:5" ht="16.5">
      <c r="A15" s="753"/>
      <c r="B15" s="190"/>
      <c r="C15" s="190"/>
      <c r="D15" s="190"/>
      <c r="E15" s="190"/>
    </row>
    <row r="16" spans="1:5" ht="16.5">
      <c r="A16" s="190"/>
      <c r="B16" s="190"/>
      <c r="C16" s="190"/>
      <c r="D16" s="190"/>
      <c r="E16" s="190"/>
    </row>
    <row r="17" spans="1:5" ht="16.5">
      <c r="A17" s="190"/>
      <c r="B17" s="190"/>
      <c r="C17" s="190"/>
      <c r="D17" s="190"/>
      <c r="E17" s="190"/>
    </row>
    <row r="18" spans="1:5" ht="16.5">
      <c r="A18" s="190"/>
      <c r="B18" s="190"/>
      <c r="C18" s="190"/>
      <c r="D18" s="190"/>
      <c r="E18" s="190"/>
    </row>
    <row r="19" spans="1:5" ht="16.5">
      <c r="A19" s="190"/>
      <c r="B19" s="190"/>
      <c r="C19" s="190"/>
      <c r="D19" s="190"/>
      <c r="E19" s="190"/>
    </row>
    <row r="20" spans="1:5" ht="16.5">
      <c r="A20" s="190"/>
      <c r="B20" s="190"/>
      <c r="C20" s="190"/>
      <c r="D20" s="190"/>
      <c r="E20" s="190"/>
    </row>
    <row r="21" spans="1:5" ht="16.5">
      <c r="A21" s="190"/>
      <c r="B21" s="190"/>
      <c r="C21" s="190"/>
      <c r="D21" s="190"/>
      <c r="E21" s="190"/>
    </row>
    <row r="22" spans="1:5" ht="16.5">
      <c r="A22" s="190"/>
      <c r="B22" s="190"/>
      <c r="C22" s="190"/>
      <c r="D22" s="190"/>
      <c r="E22" s="190"/>
    </row>
    <row r="23" spans="1:5" ht="16.5">
      <c r="A23" s="190"/>
      <c r="B23" s="190"/>
      <c r="C23" s="190"/>
      <c r="D23" s="190"/>
      <c r="E23" s="190"/>
    </row>
    <row r="24" spans="1:5" ht="16.5">
      <c r="A24" s="190"/>
      <c r="B24" s="190"/>
      <c r="C24" s="190"/>
      <c r="D24" s="190"/>
      <c r="E24" s="190"/>
    </row>
    <row r="25" spans="1:5" ht="16.5">
      <c r="A25" s="190"/>
      <c r="B25" s="190"/>
      <c r="C25" s="190"/>
      <c r="D25" s="190"/>
      <c r="E25" s="190"/>
    </row>
    <row r="26" spans="1:5" ht="16.5">
      <c r="A26" s="190"/>
      <c r="B26" s="190"/>
      <c r="C26" s="190"/>
      <c r="D26" s="190"/>
      <c r="E26" s="190"/>
    </row>
    <row r="27" spans="1:5" ht="16.5">
      <c r="A27" s="190"/>
      <c r="B27" s="190"/>
      <c r="C27" s="190"/>
      <c r="D27" s="190"/>
      <c r="E27" s="190"/>
    </row>
    <row r="28" spans="1:5" ht="16.5">
      <c r="A28" s="190"/>
      <c r="B28" s="190"/>
      <c r="C28" s="190"/>
      <c r="D28" s="190"/>
      <c r="E28" s="190"/>
    </row>
    <row r="29" spans="1:5" ht="16.5">
      <c r="A29" s="190"/>
      <c r="B29" s="190"/>
      <c r="C29" s="190"/>
      <c r="D29" s="190"/>
      <c r="E29" s="190"/>
    </row>
    <row r="30" spans="1:5" ht="16.5">
      <c r="A30" s="190"/>
      <c r="B30" s="190"/>
      <c r="C30" s="190"/>
      <c r="D30" s="190"/>
      <c r="E30" s="190"/>
    </row>
    <row r="31" spans="1:5" ht="16.5">
      <c r="A31" s="190"/>
      <c r="B31" s="190"/>
      <c r="C31" s="190"/>
      <c r="D31" s="190"/>
      <c r="E31" s="190"/>
    </row>
  </sheetData>
  <sheetProtection/>
  <mergeCells count="3">
    <mergeCell ref="A1:A2"/>
    <mergeCell ref="B1:C1"/>
    <mergeCell ref="D1:D2"/>
  </mergeCells>
  <printOptions/>
  <pageMargins left="0.7086614173228347" right="0.7086614173228347" top="1.4960629921259843" bottom="0.7480314960629921" header="0.7086614173228347" footer="0.31496062992125984"/>
  <pageSetup horizontalDpi="600" verticalDpi="600" orientation="portrait" paperSize="9" r:id="rId1"/>
  <headerFooter>
    <oddHeader xml:space="preserve">&amp;C&amp;"Book Antiqua,Félkövér"&amp;12Pénzeszközök változásának bemutatása&amp;R&amp;"Book Antiqua,Félkövér"25. melléklet
ezer Ft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0">
      <selection activeCell="J19" sqref="J19"/>
    </sheetView>
  </sheetViews>
  <sheetFormatPr defaultColWidth="9.140625" defaultRowHeight="12.75"/>
  <cols>
    <col min="1" max="1" width="3.57421875" style="21" customWidth="1"/>
    <col min="2" max="2" width="52.421875" style="3" customWidth="1"/>
    <col min="3" max="3" width="14.28125" style="10" customWidth="1"/>
    <col min="4" max="4" width="15.8515625" style="10" customWidth="1"/>
    <col min="5" max="5" width="14.140625" style="10" bestFit="1" customWidth="1"/>
    <col min="6" max="6" width="9.140625" style="10" bestFit="1" customWidth="1"/>
    <col min="7" max="8" width="12.00390625" style="3" bestFit="1" customWidth="1"/>
    <col min="9" max="16384" width="9.140625" style="3" customWidth="1"/>
  </cols>
  <sheetData>
    <row r="1" spans="1:8" ht="16.5">
      <c r="A1" s="1291" t="s">
        <v>13</v>
      </c>
      <c r="B1" s="1293" t="s">
        <v>14</v>
      </c>
      <c r="C1" s="1295" t="s">
        <v>178</v>
      </c>
      <c r="D1" s="1295" t="s">
        <v>86</v>
      </c>
      <c r="E1" s="1295" t="s">
        <v>179</v>
      </c>
      <c r="F1" s="1295" t="s">
        <v>180</v>
      </c>
      <c r="G1" s="1289" t="s">
        <v>242</v>
      </c>
      <c r="H1" s="1290"/>
    </row>
    <row r="2" spans="1:8" ht="45.75" thickBot="1">
      <c r="A2" s="1292"/>
      <c r="B2" s="1294"/>
      <c r="C2" s="1296"/>
      <c r="D2" s="1296"/>
      <c r="E2" s="1296"/>
      <c r="F2" s="1296"/>
      <c r="G2" s="594" t="s">
        <v>462</v>
      </c>
      <c r="H2" s="612" t="s">
        <v>463</v>
      </c>
    </row>
    <row r="3" spans="1:8" s="18" customFormat="1" ht="15.75">
      <c r="A3" s="19" t="s">
        <v>60</v>
      </c>
      <c r="B3" s="258" t="s">
        <v>59</v>
      </c>
      <c r="C3" s="596">
        <f>C4+C11+C13+C23+C24</f>
        <v>3553772</v>
      </c>
      <c r="D3" s="596">
        <f>D4+D11+D13+D23+D24</f>
        <v>3829282</v>
      </c>
      <c r="E3" s="596">
        <f>E4+E11+E13+E23+E24</f>
        <v>3739628</v>
      </c>
      <c r="F3" s="663">
        <f>E3/D3</f>
        <v>0.976587255783199</v>
      </c>
      <c r="G3" s="664">
        <f>G4+G13+G23+G11+G24</f>
        <v>1666256</v>
      </c>
      <c r="H3" s="665">
        <f>E3-G3</f>
        <v>2073372</v>
      </c>
    </row>
    <row r="4" spans="1:8" s="18" customFormat="1" ht="16.5">
      <c r="A4" s="252">
        <v>1</v>
      </c>
      <c r="B4" s="16" t="s">
        <v>411</v>
      </c>
      <c r="C4" s="597">
        <f>SUM(C5:C10)</f>
        <v>1226113</v>
      </c>
      <c r="D4" s="597">
        <f>SUM(D5:D10)</f>
        <v>1428557</v>
      </c>
      <c r="E4" s="597">
        <f>SUM(E5:E10)</f>
        <v>1428557</v>
      </c>
      <c r="F4" s="872">
        <f aca="true" t="shared" si="0" ref="F4:F54">E4/D4</f>
        <v>1</v>
      </c>
      <c r="G4" s="667">
        <f>SUM(G5:G10)</f>
        <v>1271191</v>
      </c>
      <c r="H4" s="668">
        <f aca="true" t="shared" si="1" ref="H4:H54">E4-G4</f>
        <v>157366</v>
      </c>
    </row>
    <row r="5" spans="1:8" s="18" customFormat="1" ht="16.5">
      <c r="A5" s="252"/>
      <c r="B5" s="262" t="s">
        <v>464</v>
      </c>
      <c r="C5" s="598">
        <v>268154</v>
      </c>
      <c r="D5" s="598">
        <v>277816</v>
      </c>
      <c r="E5" s="597">
        <v>277816</v>
      </c>
      <c r="F5" s="872">
        <f t="shared" si="0"/>
        <v>1</v>
      </c>
      <c r="G5" s="250">
        <v>277816</v>
      </c>
      <c r="H5" s="668">
        <f t="shared" si="1"/>
        <v>0</v>
      </c>
    </row>
    <row r="6" spans="1:8" s="18" customFormat="1" ht="16.5">
      <c r="A6" s="252"/>
      <c r="B6" s="262" t="s">
        <v>465</v>
      </c>
      <c r="C6" s="598">
        <v>376605</v>
      </c>
      <c r="D6" s="598">
        <v>383622</v>
      </c>
      <c r="E6" s="597">
        <v>383622</v>
      </c>
      <c r="F6" s="872">
        <f t="shared" si="0"/>
        <v>1</v>
      </c>
      <c r="G6" s="250">
        <v>383622</v>
      </c>
      <c r="H6" s="668">
        <f t="shared" si="1"/>
        <v>0</v>
      </c>
    </row>
    <row r="7" spans="1:8" s="18" customFormat="1" ht="33.75" customHeight="1">
      <c r="A7" s="252"/>
      <c r="B7" s="139" t="s">
        <v>466</v>
      </c>
      <c r="C7" s="598">
        <v>524316</v>
      </c>
      <c r="D7" s="598">
        <v>587378</v>
      </c>
      <c r="E7" s="597">
        <v>587378</v>
      </c>
      <c r="F7" s="872">
        <f t="shared" si="0"/>
        <v>1</v>
      </c>
      <c r="G7" s="250">
        <v>492787</v>
      </c>
      <c r="H7" s="668">
        <f t="shared" si="1"/>
        <v>94591</v>
      </c>
    </row>
    <row r="8" spans="1:8" s="18" customFormat="1" ht="16.5">
      <c r="A8" s="252"/>
      <c r="B8" s="139" t="s">
        <v>467</v>
      </c>
      <c r="C8" s="598">
        <v>57038</v>
      </c>
      <c r="D8" s="598">
        <v>70304</v>
      </c>
      <c r="E8" s="597">
        <v>70304</v>
      </c>
      <c r="F8" s="872">
        <f t="shared" si="0"/>
        <v>1</v>
      </c>
      <c r="G8" s="250">
        <v>34867</v>
      </c>
      <c r="H8" s="668">
        <f t="shared" si="1"/>
        <v>35437</v>
      </c>
    </row>
    <row r="9" spans="1:8" s="18" customFormat="1" ht="16.5">
      <c r="A9" s="252"/>
      <c r="B9" s="139" t="s">
        <v>95</v>
      </c>
      <c r="C9" s="598">
        <v>0</v>
      </c>
      <c r="D9" s="598">
        <v>103906</v>
      </c>
      <c r="E9" s="597">
        <v>103906</v>
      </c>
      <c r="F9" s="872">
        <f t="shared" si="0"/>
        <v>1</v>
      </c>
      <c r="G9" s="250">
        <v>76568</v>
      </c>
      <c r="H9" s="668">
        <f t="shared" si="1"/>
        <v>27338</v>
      </c>
    </row>
    <row r="10" spans="1:8" s="18" customFormat="1" ht="16.5">
      <c r="A10" s="252"/>
      <c r="B10" s="139" t="s">
        <v>691</v>
      </c>
      <c r="C10" s="598">
        <v>0</v>
      </c>
      <c r="D10" s="598">
        <v>5531</v>
      </c>
      <c r="E10" s="597">
        <v>5531</v>
      </c>
      <c r="F10" s="872">
        <f t="shared" si="0"/>
        <v>1</v>
      </c>
      <c r="G10" s="250">
        <v>5531</v>
      </c>
      <c r="H10" s="668">
        <f t="shared" si="1"/>
        <v>0</v>
      </c>
    </row>
    <row r="11" spans="1:8" s="18" customFormat="1" ht="16.5">
      <c r="A11" s="252">
        <v>2</v>
      </c>
      <c r="B11" s="599" t="s">
        <v>468</v>
      </c>
      <c r="C11" s="600">
        <f>SUM(C12:C12)</f>
        <v>196265</v>
      </c>
      <c r="D11" s="600">
        <f>SUM(D12:D12)</f>
        <v>242115</v>
      </c>
      <c r="E11" s="600">
        <f>SUM(E12:E12)</f>
        <v>189755</v>
      </c>
      <c r="F11" s="666">
        <f t="shared" si="0"/>
        <v>0.7837391322305516</v>
      </c>
      <c r="G11" s="250">
        <f>SUM(G12)</f>
        <v>84937</v>
      </c>
      <c r="H11" s="668">
        <f t="shared" si="1"/>
        <v>104818</v>
      </c>
    </row>
    <row r="12" spans="1:8" s="18" customFormat="1" ht="16.5">
      <c r="A12" s="252"/>
      <c r="B12" s="262" t="s">
        <v>469</v>
      </c>
      <c r="C12" s="600">
        <v>196265</v>
      </c>
      <c r="D12" s="600">
        <v>242115</v>
      </c>
      <c r="E12" s="597">
        <v>189755</v>
      </c>
      <c r="F12" s="666">
        <f t="shared" si="0"/>
        <v>0.7837391322305516</v>
      </c>
      <c r="G12" s="270">
        <v>84937</v>
      </c>
      <c r="H12" s="668">
        <f t="shared" si="1"/>
        <v>104818</v>
      </c>
    </row>
    <row r="13" spans="1:8" ht="16.5">
      <c r="A13" s="252">
        <v>3</v>
      </c>
      <c r="B13" s="16" t="s">
        <v>24</v>
      </c>
      <c r="C13" s="600">
        <f>SUM(C14:C22)</f>
        <v>1315978</v>
      </c>
      <c r="D13" s="600">
        <f>SUM(D14:D22)</f>
        <v>1315978</v>
      </c>
      <c r="E13" s="600">
        <f>SUM(E14:E22)</f>
        <v>1403320</v>
      </c>
      <c r="F13" s="666">
        <f t="shared" si="0"/>
        <v>1.066370410447591</v>
      </c>
      <c r="G13" s="270">
        <f>SUM(G14:G22)</f>
        <v>262315</v>
      </c>
      <c r="H13" s="668">
        <f t="shared" si="1"/>
        <v>1141005</v>
      </c>
    </row>
    <row r="14" spans="1:8" ht="16.5">
      <c r="A14" s="252"/>
      <c r="B14" s="262" t="s">
        <v>25</v>
      </c>
      <c r="C14" s="598">
        <v>70000</v>
      </c>
      <c r="D14" s="598">
        <v>70000</v>
      </c>
      <c r="E14" s="1531">
        <v>75294</v>
      </c>
      <c r="F14" s="666">
        <f t="shared" si="0"/>
        <v>1.0756285714285714</v>
      </c>
      <c r="G14" s="250">
        <v>75294</v>
      </c>
      <c r="H14" s="668">
        <f t="shared" si="1"/>
        <v>0</v>
      </c>
    </row>
    <row r="15" spans="1:8" ht="16.5">
      <c r="A15" s="254"/>
      <c r="B15" s="262" t="s">
        <v>470</v>
      </c>
      <c r="C15" s="601">
        <v>178</v>
      </c>
      <c r="D15" s="601">
        <v>178</v>
      </c>
      <c r="E15" s="1531">
        <v>356</v>
      </c>
      <c r="F15" s="666">
        <f t="shared" si="0"/>
        <v>2</v>
      </c>
      <c r="G15" s="250"/>
      <c r="H15" s="668">
        <f>E15-G15</f>
        <v>356</v>
      </c>
    </row>
    <row r="16" spans="1:8" ht="16.5">
      <c r="A16" s="252"/>
      <c r="B16" s="262" t="s">
        <v>471</v>
      </c>
      <c r="C16" s="598">
        <v>210000</v>
      </c>
      <c r="D16" s="598">
        <v>210000</v>
      </c>
      <c r="E16" s="1531">
        <v>205603</v>
      </c>
      <c r="F16" s="666">
        <f t="shared" si="0"/>
        <v>0.9790619047619048</v>
      </c>
      <c r="G16" s="99"/>
      <c r="H16" s="668">
        <f t="shared" si="1"/>
        <v>205603</v>
      </c>
    </row>
    <row r="17" spans="1:8" ht="16.5">
      <c r="A17" s="252"/>
      <c r="B17" s="262" t="s">
        <v>171</v>
      </c>
      <c r="C17" s="598">
        <v>20000</v>
      </c>
      <c r="D17" s="598">
        <v>20000</v>
      </c>
      <c r="E17" s="1531">
        <v>17089</v>
      </c>
      <c r="F17" s="666">
        <f t="shared" si="0"/>
        <v>0.85445</v>
      </c>
      <c r="G17" s="99"/>
      <c r="H17" s="668">
        <f t="shared" si="1"/>
        <v>17089</v>
      </c>
    </row>
    <row r="18" spans="1:8" ht="16.5">
      <c r="A18" s="252"/>
      <c r="B18" s="262" t="s">
        <v>472</v>
      </c>
      <c r="C18" s="598">
        <v>15000</v>
      </c>
      <c r="D18" s="598">
        <v>15000</v>
      </c>
      <c r="E18" s="1531">
        <v>16333</v>
      </c>
      <c r="F18" s="666">
        <f t="shared" si="0"/>
        <v>1.0888666666666666</v>
      </c>
      <c r="G18" s="99"/>
      <c r="H18" s="668">
        <f t="shared" si="1"/>
        <v>16333</v>
      </c>
    </row>
    <row r="19" spans="1:8" ht="16.5">
      <c r="A19" s="252"/>
      <c r="B19" s="262" t="s">
        <v>473</v>
      </c>
      <c r="C19" s="598">
        <v>77000</v>
      </c>
      <c r="D19" s="598">
        <v>77000</v>
      </c>
      <c r="E19" s="1531">
        <v>73083</v>
      </c>
      <c r="F19" s="666">
        <f t="shared" si="0"/>
        <v>0.9491298701298702</v>
      </c>
      <c r="G19" s="669"/>
      <c r="H19" s="668">
        <f t="shared" si="1"/>
        <v>73083</v>
      </c>
    </row>
    <row r="20" spans="1:8" ht="16.5">
      <c r="A20" s="254"/>
      <c r="B20" s="262" t="s">
        <v>475</v>
      </c>
      <c r="C20" s="601">
        <v>920000</v>
      </c>
      <c r="D20" s="601">
        <v>920000</v>
      </c>
      <c r="E20" s="1531">
        <v>1009000</v>
      </c>
      <c r="F20" s="666">
        <f t="shared" si="0"/>
        <v>1.0967391304347827</v>
      </c>
      <c r="G20" s="250">
        <v>187021</v>
      </c>
      <c r="H20" s="668">
        <f t="shared" si="1"/>
        <v>821979</v>
      </c>
    </row>
    <row r="21" spans="1:8" ht="16.5">
      <c r="A21" s="254"/>
      <c r="B21" s="262" t="s">
        <v>474</v>
      </c>
      <c r="C21" s="601">
        <v>500</v>
      </c>
      <c r="D21" s="601">
        <v>500</v>
      </c>
      <c r="E21" s="1531">
        <v>996</v>
      </c>
      <c r="F21" s="666">
        <f t="shared" si="0"/>
        <v>1.992</v>
      </c>
      <c r="G21" s="99"/>
      <c r="H21" s="668">
        <f t="shared" si="1"/>
        <v>996</v>
      </c>
    </row>
    <row r="22" spans="1:8" ht="16.5">
      <c r="A22" s="252"/>
      <c r="B22" s="262" t="s">
        <v>476</v>
      </c>
      <c r="C22" s="598">
        <v>3300</v>
      </c>
      <c r="D22" s="598">
        <v>3300</v>
      </c>
      <c r="E22" s="1531">
        <v>5566</v>
      </c>
      <c r="F22" s="666">
        <f t="shared" si="0"/>
        <v>1.6866666666666668</v>
      </c>
      <c r="G22" s="99"/>
      <c r="H22" s="668">
        <f t="shared" si="1"/>
        <v>5566</v>
      </c>
    </row>
    <row r="23" spans="1:8" ht="16.5">
      <c r="A23" s="259">
        <v>4</v>
      </c>
      <c r="B23" s="77" t="s">
        <v>190</v>
      </c>
      <c r="C23" s="602">
        <v>759416</v>
      </c>
      <c r="D23" s="602">
        <v>777521</v>
      </c>
      <c r="E23" s="1532">
        <v>707864</v>
      </c>
      <c r="F23" s="666">
        <f t="shared" si="0"/>
        <v>0.9104114229712124</v>
      </c>
      <c r="G23" s="270">
        <v>46417</v>
      </c>
      <c r="H23" s="668">
        <f t="shared" si="1"/>
        <v>661447</v>
      </c>
    </row>
    <row r="24" spans="1:8" ht="16.5">
      <c r="A24" s="254">
        <v>5</v>
      </c>
      <c r="B24" s="599" t="s">
        <v>477</v>
      </c>
      <c r="C24" s="603">
        <f>SUM(C25:C26)</f>
        <v>56000</v>
      </c>
      <c r="D24" s="603">
        <f>SUM(D25:D26)</f>
        <v>65111</v>
      </c>
      <c r="E24" s="601">
        <f>SUM(E25:E26)</f>
        <v>10132</v>
      </c>
      <c r="F24" s="666">
        <f t="shared" si="0"/>
        <v>0.15561118704980725</v>
      </c>
      <c r="G24" s="670">
        <v>1396</v>
      </c>
      <c r="H24" s="668">
        <f t="shared" si="1"/>
        <v>8736</v>
      </c>
    </row>
    <row r="25" spans="1:8" ht="16.5">
      <c r="A25" s="254"/>
      <c r="B25" s="262" t="s">
        <v>478</v>
      </c>
      <c r="C25" s="603">
        <v>55000</v>
      </c>
      <c r="D25" s="603">
        <v>55000</v>
      </c>
      <c r="E25" s="597">
        <v>0</v>
      </c>
      <c r="F25" s="666">
        <f t="shared" si="0"/>
        <v>0</v>
      </c>
      <c r="G25" s="270">
        <v>0</v>
      </c>
      <c r="H25" s="668">
        <f t="shared" si="1"/>
        <v>0</v>
      </c>
    </row>
    <row r="26" spans="1:8" ht="16.5">
      <c r="A26" s="254"/>
      <c r="B26" s="262" t="s">
        <v>479</v>
      </c>
      <c r="C26" s="603">
        <v>1000</v>
      </c>
      <c r="D26" s="603">
        <v>10111</v>
      </c>
      <c r="E26" s="597">
        <v>10132</v>
      </c>
      <c r="F26" s="666">
        <f t="shared" si="0"/>
        <v>1.0020769459005043</v>
      </c>
      <c r="G26" s="270">
        <v>0</v>
      </c>
      <c r="H26" s="668">
        <f t="shared" si="1"/>
        <v>10132</v>
      </c>
    </row>
    <row r="27" spans="1:8" ht="16.5">
      <c r="A27" s="252"/>
      <c r="B27" s="16"/>
      <c r="C27" s="598"/>
      <c r="D27" s="598"/>
      <c r="E27" s="597">
        <f>SUM(C27:D27)</f>
        <v>0</v>
      </c>
      <c r="F27" s="663"/>
      <c r="G27" s="250"/>
      <c r="H27" s="665">
        <f t="shared" si="1"/>
        <v>0</v>
      </c>
    </row>
    <row r="28" spans="1:8" ht="16.5">
      <c r="A28" s="19" t="s">
        <v>61</v>
      </c>
      <c r="B28" s="258" t="s">
        <v>62</v>
      </c>
      <c r="C28" s="604">
        <f aca="true" t="shared" si="2" ref="C28:H28">SUM(C29+C30+C31+C32+C33)</f>
        <v>3935498</v>
      </c>
      <c r="D28" s="604">
        <f t="shared" si="2"/>
        <v>4544655</v>
      </c>
      <c r="E28" s="604">
        <f t="shared" si="2"/>
        <v>3513290</v>
      </c>
      <c r="F28" s="663">
        <f t="shared" si="0"/>
        <v>0.7730597812155158</v>
      </c>
      <c r="G28" s="671">
        <f t="shared" si="2"/>
        <v>1683222</v>
      </c>
      <c r="H28" s="673">
        <f t="shared" si="2"/>
        <v>1830068</v>
      </c>
    </row>
    <row r="29" spans="1:8" ht="16.5">
      <c r="A29" s="252">
        <v>1</v>
      </c>
      <c r="B29" s="16" t="s">
        <v>0</v>
      </c>
      <c r="C29" s="600">
        <v>1556113</v>
      </c>
      <c r="D29" s="600">
        <v>1673492</v>
      </c>
      <c r="E29" s="597">
        <v>1492354</v>
      </c>
      <c r="F29" s="666">
        <f t="shared" si="0"/>
        <v>0.8917604625537499</v>
      </c>
      <c r="G29" s="250">
        <v>807066</v>
      </c>
      <c r="H29" s="668">
        <f t="shared" si="1"/>
        <v>685288</v>
      </c>
    </row>
    <row r="30" spans="1:8" ht="33">
      <c r="A30" s="252">
        <v>2</v>
      </c>
      <c r="B30" s="70" t="s">
        <v>480</v>
      </c>
      <c r="C30" s="600">
        <v>328567</v>
      </c>
      <c r="D30" s="600">
        <v>346780</v>
      </c>
      <c r="E30" s="597">
        <v>297289</v>
      </c>
      <c r="F30" s="666">
        <f t="shared" si="0"/>
        <v>0.8572841571024857</v>
      </c>
      <c r="G30" s="250">
        <v>167661</v>
      </c>
      <c r="H30" s="668">
        <f t="shared" si="1"/>
        <v>129628</v>
      </c>
    </row>
    <row r="31" spans="1:8" ht="16.5">
      <c r="A31" s="252">
        <v>3</v>
      </c>
      <c r="B31" s="16" t="s">
        <v>9</v>
      </c>
      <c r="C31" s="600">
        <v>1609572</v>
      </c>
      <c r="D31" s="600">
        <v>1966203</v>
      </c>
      <c r="E31" s="597">
        <v>1389588</v>
      </c>
      <c r="F31" s="666">
        <f t="shared" si="0"/>
        <v>0.7067367916741049</v>
      </c>
      <c r="G31" s="250">
        <v>544063</v>
      </c>
      <c r="H31" s="668">
        <f t="shared" si="1"/>
        <v>845525</v>
      </c>
    </row>
    <row r="32" spans="1:8" ht="16.5">
      <c r="A32" s="252">
        <v>4</v>
      </c>
      <c r="B32" s="16" t="s">
        <v>15</v>
      </c>
      <c r="C32" s="600">
        <v>28566</v>
      </c>
      <c r="D32" s="600">
        <v>23770</v>
      </c>
      <c r="E32" s="597">
        <v>19112</v>
      </c>
      <c r="F32" s="666">
        <f t="shared" si="0"/>
        <v>0.8040387042490534</v>
      </c>
      <c r="G32" s="250">
        <v>0</v>
      </c>
      <c r="H32" s="668">
        <f t="shared" si="1"/>
        <v>19112</v>
      </c>
    </row>
    <row r="33" spans="1:8" ht="16.5">
      <c r="A33" s="252">
        <v>5</v>
      </c>
      <c r="B33" s="16" t="s">
        <v>6</v>
      </c>
      <c r="C33" s="600">
        <f>SUM(C34:C38)</f>
        <v>412680</v>
      </c>
      <c r="D33" s="600">
        <f>SUM(D34:D38)</f>
        <v>534410</v>
      </c>
      <c r="E33" s="600">
        <f>SUM(E34:E38)</f>
        <v>314947</v>
      </c>
      <c r="F33" s="666">
        <f t="shared" si="0"/>
        <v>0.589335903145525</v>
      </c>
      <c r="G33" s="250">
        <f>SUM(G34:G38)</f>
        <v>164432</v>
      </c>
      <c r="H33" s="668">
        <f t="shared" si="1"/>
        <v>150515</v>
      </c>
    </row>
    <row r="34" spans="1:8" ht="16.5">
      <c r="A34" s="252"/>
      <c r="B34" s="262" t="s">
        <v>481</v>
      </c>
      <c r="C34" s="600">
        <v>95742</v>
      </c>
      <c r="D34" s="600">
        <v>112960</v>
      </c>
      <c r="E34" s="597">
        <v>110813</v>
      </c>
      <c r="F34" s="666">
        <f t="shared" si="0"/>
        <v>0.9809932719546742</v>
      </c>
      <c r="G34" s="250">
        <v>85397</v>
      </c>
      <c r="H34" s="668">
        <f t="shared" si="1"/>
        <v>25416</v>
      </c>
    </row>
    <row r="35" spans="1:8" ht="16.5">
      <c r="A35" s="252"/>
      <c r="B35" s="262" t="s">
        <v>482</v>
      </c>
      <c r="C35" s="600">
        <v>55000</v>
      </c>
      <c r="D35" s="600">
        <v>55000</v>
      </c>
      <c r="E35" s="597">
        <v>0</v>
      </c>
      <c r="F35" s="872">
        <f t="shared" si="0"/>
        <v>0</v>
      </c>
      <c r="G35" s="250"/>
      <c r="H35" s="668">
        <f t="shared" si="1"/>
        <v>0</v>
      </c>
    </row>
    <row r="36" spans="1:8" ht="16.5">
      <c r="A36" s="252"/>
      <c r="B36" s="262" t="s">
        <v>430</v>
      </c>
      <c r="C36" s="600">
        <v>129867</v>
      </c>
      <c r="D36" s="600">
        <v>231859</v>
      </c>
      <c r="E36" s="597">
        <v>204134</v>
      </c>
      <c r="F36" s="666">
        <f t="shared" si="0"/>
        <v>0.8804230157121354</v>
      </c>
      <c r="G36" s="250">
        <v>79035</v>
      </c>
      <c r="H36" s="668">
        <f t="shared" si="1"/>
        <v>125099</v>
      </c>
    </row>
    <row r="37" spans="1:8" ht="16.5">
      <c r="A37" s="252"/>
      <c r="B37" s="262" t="s">
        <v>16</v>
      </c>
      <c r="C37" s="598">
        <v>52627</v>
      </c>
      <c r="D37" s="598">
        <v>118654</v>
      </c>
      <c r="E37" s="597">
        <v>0</v>
      </c>
      <c r="F37" s="666">
        <f t="shared" si="0"/>
        <v>0</v>
      </c>
      <c r="G37" s="250"/>
      <c r="H37" s="668">
        <f t="shared" si="1"/>
        <v>0</v>
      </c>
    </row>
    <row r="38" spans="1:8" ht="16.5">
      <c r="A38" s="252"/>
      <c r="B38" s="262" t="s">
        <v>17</v>
      </c>
      <c r="C38" s="598">
        <v>79444</v>
      </c>
      <c r="D38" s="598">
        <v>15937</v>
      </c>
      <c r="E38" s="597">
        <v>0</v>
      </c>
      <c r="F38" s="666">
        <f t="shared" si="0"/>
        <v>0</v>
      </c>
      <c r="G38" s="250">
        <v>0</v>
      </c>
      <c r="H38" s="668">
        <f t="shared" si="1"/>
        <v>0</v>
      </c>
    </row>
    <row r="39" spans="1:8" ht="16.5">
      <c r="A39" s="252"/>
      <c r="B39" s="16"/>
      <c r="C39" s="598"/>
      <c r="D39" s="598"/>
      <c r="E39" s="597">
        <f>SUM(C39:D39)</f>
        <v>0</v>
      </c>
      <c r="F39" s="663"/>
      <c r="G39" s="99"/>
      <c r="H39" s="665">
        <f t="shared" si="1"/>
        <v>0</v>
      </c>
    </row>
    <row r="40" spans="1:8" s="18" customFormat="1" ht="15.75">
      <c r="A40" s="17"/>
      <c r="B40" s="253" t="s">
        <v>483</v>
      </c>
      <c r="C40" s="605">
        <f>C3-C28</f>
        <v>-381726</v>
      </c>
      <c r="D40" s="605">
        <f>D3-D28</f>
        <v>-715373</v>
      </c>
      <c r="E40" s="605">
        <f>E3-E28</f>
        <v>226338</v>
      </c>
      <c r="F40" s="870">
        <f t="shared" si="0"/>
        <v>-0.31639158872364487</v>
      </c>
      <c r="G40" s="261">
        <f>G3-G28</f>
        <v>-16966</v>
      </c>
      <c r="H40" s="871">
        <f t="shared" si="1"/>
        <v>243304</v>
      </c>
    </row>
    <row r="41" spans="1:8" s="18" customFormat="1" ht="16.5">
      <c r="A41" s="19"/>
      <c r="B41" s="258"/>
      <c r="C41" s="869"/>
      <c r="D41" s="869"/>
      <c r="E41" s="607">
        <f>SUM(C41:D41)</f>
        <v>0</v>
      </c>
      <c r="F41" s="663"/>
      <c r="G41" s="260"/>
      <c r="H41" s="665">
        <f t="shared" si="1"/>
        <v>0</v>
      </c>
    </row>
    <row r="42" spans="1:8" s="18" customFormat="1" ht="15.75">
      <c r="A42" s="19" t="s">
        <v>63</v>
      </c>
      <c r="B42" s="258" t="s">
        <v>21</v>
      </c>
      <c r="C42" s="869">
        <f>SUM(C43:C43)</f>
        <v>42418</v>
      </c>
      <c r="D42" s="869">
        <f>SUM(D43:D43)</f>
        <v>105880</v>
      </c>
      <c r="E42" s="869">
        <f>SUM(E43:E43)</f>
        <v>59215</v>
      </c>
      <c r="F42" s="663">
        <f t="shared" si="0"/>
        <v>0.5592652058934643</v>
      </c>
      <c r="G42" s="260">
        <f>SUM(G43:G43)</f>
        <v>59215</v>
      </c>
      <c r="H42" s="613">
        <f>SUM(H43:H43)</f>
        <v>0</v>
      </c>
    </row>
    <row r="43" spans="1:8" s="18" customFormat="1" ht="16.5">
      <c r="A43" s="252"/>
      <c r="B43" s="70" t="s">
        <v>96</v>
      </c>
      <c r="C43" s="247">
        <v>42418</v>
      </c>
      <c r="D43" s="247">
        <v>105880</v>
      </c>
      <c r="E43" s="597">
        <v>59215</v>
      </c>
      <c r="F43" s="666">
        <f t="shared" si="0"/>
        <v>0.5592652058934643</v>
      </c>
      <c r="G43" s="250">
        <v>59215</v>
      </c>
      <c r="H43" s="668">
        <f>E43-G43</f>
        <v>0</v>
      </c>
    </row>
    <row r="44" spans="1:8" s="18" customFormat="1" ht="16.5">
      <c r="A44" s="259"/>
      <c r="B44" s="606"/>
      <c r="C44" s="247"/>
      <c r="D44" s="247"/>
      <c r="E44" s="607"/>
      <c r="F44" s="663"/>
      <c r="G44" s="249"/>
      <c r="H44" s="668"/>
    </row>
    <row r="45" spans="1:8" ht="16.5">
      <c r="A45" s="19" t="s">
        <v>64</v>
      </c>
      <c r="B45" s="258" t="s">
        <v>19</v>
      </c>
      <c r="C45" s="608">
        <f>SUM(C46:C47)</f>
        <v>424144</v>
      </c>
      <c r="D45" s="608">
        <f>SUM(D46:D47)</f>
        <v>821253</v>
      </c>
      <c r="E45" s="608">
        <f>SUM(E46:E47)</f>
        <v>820736</v>
      </c>
      <c r="F45" s="663">
        <f t="shared" si="0"/>
        <v>0.9993704741413426</v>
      </c>
      <c r="G45" s="260">
        <f>SUM(G46:G47)</f>
        <v>62945</v>
      </c>
      <c r="H45" s="665">
        <f t="shared" si="1"/>
        <v>757791</v>
      </c>
    </row>
    <row r="46" spans="1:8" ht="16.5">
      <c r="A46" s="252">
        <v>1</v>
      </c>
      <c r="B46" s="70" t="s">
        <v>413</v>
      </c>
      <c r="C46" s="600">
        <v>424144</v>
      </c>
      <c r="D46" s="600">
        <v>757791</v>
      </c>
      <c r="E46" s="597">
        <v>757791</v>
      </c>
      <c r="F46" s="872">
        <f t="shared" si="0"/>
        <v>1</v>
      </c>
      <c r="G46" s="250"/>
      <c r="H46" s="668">
        <f t="shared" si="1"/>
        <v>757791</v>
      </c>
    </row>
    <row r="47" spans="1:8" ht="16.5">
      <c r="A47" s="254">
        <v>2</v>
      </c>
      <c r="B47" s="148" t="s">
        <v>96</v>
      </c>
      <c r="C47" s="603">
        <v>0</v>
      </c>
      <c r="D47" s="603">
        <v>63462</v>
      </c>
      <c r="E47" s="597">
        <v>62945</v>
      </c>
      <c r="F47" s="872">
        <f t="shared" si="0"/>
        <v>0.9918533925813873</v>
      </c>
      <c r="G47" s="250">
        <v>62945</v>
      </c>
      <c r="H47" s="668">
        <f t="shared" si="1"/>
        <v>0</v>
      </c>
    </row>
    <row r="48" spans="1:8" ht="16.5">
      <c r="A48" s="254"/>
      <c r="B48" s="255"/>
      <c r="C48" s="601"/>
      <c r="D48" s="601"/>
      <c r="E48" s="597">
        <f>SUM(C48:D48)</f>
        <v>0</v>
      </c>
      <c r="F48" s="663"/>
      <c r="G48" s="99"/>
      <c r="H48" s="665">
        <f t="shared" si="1"/>
        <v>0</v>
      </c>
    </row>
    <row r="49" spans="1:8" s="18" customFormat="1" ht="15.75">
      <c r="A49" s="256"/>
      <c r="B49" s="257" t="s">
        <v>65</v>
      </c>
      <c r="C49" s="609">
        <f>SUM(C3+C45)</f>
        <v>3977916</v>
      </c>
      <c r="D49" s="609">
        <f>SUM(D3+D45)</f>
        <v>4650535</v>
      </c>
      <c r="E49" s="609">
        <f>SUM(E3+E45)</f>
        <v>4560364</v>
      </c>
      <c r="F49" s="663">
        <f t="shared" si="0"/>
        <v>0.9806106179181535</v>
      </c>
      <c r="G49" s="263">
        <f>SUM(G3+G45)</f>
        <v>1729201</v>
      </c>
      <c r="H49" s="665">
        <f t="shared" si="1"/>
        <v>2831163</v>
      </c>
    </row>
    <row r="50" spans="1:8" s="18" customFormat="1" ht="15.75">
      <c r="A50" s="256"/>
      <c r="B50" s="257" t="s">
        <v>66</v>
      </c>
      <c r="C50" s="609">
        <f>C28+C42</f>
        <v>3977916</v>
      </c>
      <c r="D50" s="609">
        <f>D28+D42</f>
        <v>4650535</v>
      </c>
      <c r="E50" s="609">
        <f>E28+E42</f>
        <v>3572505</v>
      </c>
      <c r="F50" s="663">
        <f t="shared" si="0"/>
        <v>0.7681922617505298</v>
      </c>
      <c r="G50" s="263">
        <f>G28+G42</f>
        <v>1742437</v>
      </c>
      <c r="H50" s="665">
        <f t="shared" si="1"/>
        <v>1830068</v>
      </c>
    </row>
    <row r="51" spans="1:8" s="18" customFormat="1" ht="16.5">
      <c r="A51" s="256"/>
      <c r="B51" s="257"/>
      <c r="C51" s="609"/>
      <c r="D51" s="609"/>
      <c r="E51" s="597">
        <f>SUM(C51:D51)</f>
        <v>0</v>
      </c>
      <c r="F51" s="663"/>
      <c r="G51" s="85"/>
      <c r="H51" s="665">
        <f t="shared" si="1"/>
        <v>0</v>
      </c>
    </row>
    <row r="52" spans="1:8" ht="16.5">
      <c r="A52" s="252"/>
      <c r="B52" s="253" t="s">
        <v>484</v>
      </c>
      <c r="C52" s="605">
        <f>SUM(C53:C54)</f>
        <v>425</v>
      </c>
      <c r="D52" s="605">
        <f>SUM(D53:D54)</f>
        <v>428</v>
      </c>
      <c r="E52" s="605">
        <f>SUM(E53:E54)</f>
        <v>387</v>
      </c>
      <c r="F52" s="663">
        <f t="shared" si="0"/>
        <v>0.9042056074766355</v>
      </c>
      <c r="G52" s="261">
        <f>SUM(G53:G54)</f>
        <v>329</v>
      </c>
      <c r="H52" s="665">
        <f t="shared" si="1"/>
        <v>58</v>
      </c>
    </row>
    <row r="53" spans="1:8" ht="16.5">
      <c r="A53" s="252"/>
      <c r="B53" s="253" t="s">
        <v>485</v>
      </c>
      <c r="C53" s="598">
        <v>2</v>
      </c>
      <c r="D53" s="598">
        <v>2</v>
      </c>
      <c r="E53" s="597">
        <v>2</v>
      </c>
      <c r="F53" s="666">
        <f t="shared" si="0"/>
        <v>1</v>
      </c>
      <c r="G53" s="250">
        <v>2</v>
      </c>
      <c r="H53" s="668">
        <f t="shared" si="1"/>
        <v>0</v>
      </c>
    </row>
    <row r="54" spans="1:8" ht="17.25" thickBot="1">
      <c r="A54" s="88"/>
      <c r="B54" s="89" t="s">
        <v>50</v>
      </c>
      <c r="C54" s="610">
        <v>423</v>
      </c>
      <c r="D54" s="610">
        <v>426</v>
      </c>
      <c r="E54" s="611">
        <v>385</v>
      </c>
      <c r="F54" s="674">
        <f t="shared" si="0"/>
        <v>0.903755868544601</v>
      </c>
      <c r="G54" s="672">
        <v>327</v>
      </c>
      <c r="H54" s="1000">
        <f t="shared" si="1"/>
        <v>58</v>
      </c>
    </row>
    <row r="56" ht="16.5">
      <c r="B56" s="753"/>
    </row>
  </sheetData>
  <sheetProtection/>
  <mergeCells count="7">
    <mergeCell ref="G1:H1"/>
    <mergeCell ref="A1:A2"/>
    <mergeCell ref="B1:B2"/>
    <mergeCell ref="C1:C2"/>
    <mergeCell ref="D1:D2"/>
    <mergeCell ref="E1:E2"/>
    <mergeCell ref="F1:F2"/>
  </mergeCells>
  <printOptions/>
  <pageMargins left="0.15748031496062992" right="0.1968503937007874" top="0.7086614173228347" bottom="0.35433070866141736" header="0.2362204724409449" footer="0.1968503937007874"/>
  <pageSetup horizontalDpi="600" verticalDpi="600" orientation="portrait" paperSize="9" scale="75" r:id="rId1"/>
  <headerFooter>
    <oddHeader>&amp;C&amp;"Book Antiqua,Félkövér"&amp;11Keszthely Város Önkormányzata
2019. évi működési költségvetése&amp;R&amp;"Book Antiqua,Félkövér"3.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K11" sqref="K11:K12"/>
    </sheetView>
  </sheetViews>
  <sheetFormatPr defaultColWidth="9.140625" defaultRowHeight="12.75"/>
  <cols>
    <col min="1" max="1" width="4.421875" style="0" customWidth="1"/>
    <col min="2" max="2" width="43.28125" style="0" customWidth="1"/>
    <col min="3" max="5" width="12.00390625" style="96" bestFit="1" customWidth="1"/>
    <col min="6" max="6" width="9.28125" style="0" customWidth="1"/>
    <col min="7" max="7" width="11.140625" style="0" customWidth="1"/>
    <col min="8" max="8" width="12.421875" style="0" customWidth="1"/>
  </cols>
  <sheetData>
    <row r="1" spans="1:8" ht="13.5" customHeight="1">
      <c r="A1" s="1299" t="s">
        <v>13</v>
      </c>
      <c r="B1" s="1295" t="s">
        <v>14</v>
      </c>
      <c r="C1" s="1295" t="s">
        <v>178</v>
      </c>
      <c r="D1" s="1295" t="s">
        <v>86</v>
      </c>
      <c r="E1" s="1295" t="s">
        <v>181</v>
      </c>
      <c r="F1" s="1293" t="s">
        <v>180</v>
      </c>
      <c r="G1" s="1297" t="s">
        <v>242</v>
      </c>
      <c r="H1" s="1298"/>
    </row>
    <row r="2" spans="1:8" s="91" customFormat="1" ht="28.5" customHeight="1" thickBot="1">
      <c r="A2" s="1300"/>
      <c r="B2" s="1296"/>
      <c r="C2" s="1296"/>
      <c r="D2" s="1296"/>
      <c r="E2" s="1296"/>
      <c r="F2" s="1294"/>
      <c r="G2" s="353" t="s">
        <v>84</v>
      </c>
      <c r="H2" s="354" t="s">
        <v>243</v>
      </c>
    </row>
    <row r="3" spans="1:8" s="3" customFormat="1" ht="16.5">
      <c r="A3" s="19" t="s">
        <v>60</v>
      </c>
      <c r="B3" s="258" t="s">
        <v>11</v>
      </c>
      <c r="C3" s="260">
        <f>SUM(C4+C5+C6+C10)</f>
        <v>565935</v>
      </c>
      <c r="D3" s="260">
        <f>SUM(D4+D5+D6+D10)</f>
        <v>839271</v>
      </c>
      <c r="E3" s="260">
        <f>SUM(E4+E5+E6+E10)</f>
        <v>216788</v>
      </c>
      <c r="F3" s="656">
        <f>E3/D3</f>
        <v>0.2583051243281372</v>
      </c>
      <c r="G3" s="260">
        <f>SUM(G4+G5+G6+G10)</f>
        <v>29883</v>
      </c>
      <c r="H3" s="613">
        <f>E3-G3</f>
        <v>186905</v>
      </c>
    </row>
    <row r="4" spans="1:8" s="3" customFormat="1" ht="16.5">
      <c r="A4" s="252">
        <v>1</v>
      </c>
      <c r="B4" s="70" t="s">
        <v>595</v>
      </c>
      <c r="C4" s="249">
        <v>94794</v>
      </c>
      <c r="D4" s="249">
        <v>350947</v>
      </c>
      <c r="E4" s="249">
        <v>117391</v>
      </c>
      <c r="F4" s="657">
        <v>0</v>
      </c>
      <c r="G4" s="273"/>
      <c r="H4" s="658">
        <f aca="true" t="shared" si="0" ref="H4:H12">E4-G4</f>
        <v>117391</v>
      </c>
    </row>
    <row r="5" spans="1:8" s="3" customFormat="1" ht="16.5">
      <c r="A5" s="252">
        <v>2</v>
      </c>
      <c r="B5" s="70" t="s">
        <v>596</v>
      </c>
      <c r="C5" s="249">
        <v>0</v>
      </c>
      <c r="D5" s="249">
        <v>33633</v>
      </c>
      <c r="E5" s="249">
        <v>33633</v>
      </c>
      <c r="F5" s="657">
        <f aca="true" t="shared" si="1" ref="F5:F36">E5/D5</f>
        <v>1</v>
      </c>
      <c r="G5" s="13">
        <v>29883</v>
      </c>
      <c r="H5" s="658">
        <f t="shared" si="0"/>
        <v>3750</v>
      </c>
    </row>
    <row r="6" spans="1:8" s="3" customFormat="1" ht="16.5">
      <c r="A6" s="252">
        <v>3</v>
      </c>
      <c r="B6" s="16" t="s">
        <v>412</v>
      </c>
      <c r="C6" s="250">
        <f>SUM(C7:C9)</f>
        <v>470401</v>
      </c>
      <c r="D6" s="250">
        <f>SUM(D7:D9)</f>
        <v>453951</v>
      </c>
      <c r="E6" s="250">
        <f>SUM(E7:E9)</f>
        <v>65020</v>
      </c>
      <c r="F6" s="657">
        <f t="shared" si="1"/>
        <v>0.1432313179175726</v>
      </c>
      <c r="G6" s="273"/>
      <c r="H6" s="658">
        <f t="shared" si="0"/>
        <v>65020</v>
      </c>
    </row>
    <row r="7" spans="1:8" s="3" customFormat="1" ht="16.5">
      <c r="A7" s="252"/>
      <c r="B7" s="262" t="s">
        <v>542</v>
      </c>
      <c r="C7" s="250">
        <v>470401</v>
      </c>
      <c r="D7" s="250">
        <v>453951</v>
      </c>
      <c r="E7" s="250">
        <v>64586</v>
      </c>
      <c r="F7" s="657">
        <f t="shared" si="1"/>
        <v>0.1422752675949607</v>
      </c>
      <c r="G7" s="273"/>
      <c r="H7" s="658">
        <f t="shared" si="0"/>
        <v>64586</v>
      </c>
    </row>
    <row r="8" spans="1:8" s="3" customFormat="1" ht="16.5">
      <c r="A8" s="252"/>
      <c r="B8" s="262" t="s">
        <v>501</v>
      </c>
      <c r="C8" s="250">
        <v>0</v>
      </c>
      <c r="D8" s="250">
        <v>0</v>
      </c>
      <c r="E8" s="250">
        <v>434</v>
      </c>
      <c r="F8" s="657">
        <v>0</v>
      </c>
      <c r="G8" s="273"/>
      <c r="H8" s="658">
        <f t="shared" si="0"/>
        <v>434</v>
      </c>
    </row>
    <row r="9" spans="1:8" s="3" customFormat="1" ht="16.5">
      <c r="A9" s="252"/>
      <c r="B9" s="262" t="s">
        <v>543</v>
      </c>
      <c r="C9" s="250">
        <v>0</v>
      </c>
      <c r="D9" s="250">
        <v>0</v>
      </c>
      <c r="E9" s="250">
        <v>0</v>
      </c>
      <c r="F9" s="657">
        <v>0</v>
      </c>
      <c r="G9" s="273"/>
      <c r="H9" s="658">
        <f t="shared" si="0"/>
        <v>0</v>
      </c>
    </row>
    <row r="10" spans="1:8" s="3" customFormat="1" ht="16.5">
      <c r="A10" s="252">
        <v>4</v>
      </c>
      <c r="B10" s="70" t="s">
        <v>460</v>
      </c>
      <c r="C10" s="250">
        <f>SUM(C11:C12)</f>
        <v>740</v>
      </c>
      <c r="D10" s="250">
        <f>SUM(D11:D12)</f>
        <v>740</v>
      </c>
      <c r="E10" s="250">
        <f>SUM(E11:E12)</f>
        <v>744</v>
      </c>
      <c r="F10" s="657">
        <f t="shared" si="1"/>
        <v>1.0054054054054054</v>
      </c>
      <c r="G10" s="273"/>
      <c r="H10" s="658">
        <f t="shared" si="0"/>
        <v>744</v>
      </c>
    </row>
    <row r="11" spans="1:8" s="3" customFormat="1" ht="16.5">
      <c r="A11" s="252"/>
      <c r="B11" s="262" t="s">
        <v>544</v>
      </c>
      <c r="C11" s="250">
        <v>740</v>
      </c>
      <c r="D11" s="250">
        <v>740</v>
      </c>
      <c r="E11" s="270">
        <v>744</v>
      </c>
      <c r="F11" s="657">
        <f t="shared" si="1"/>
        <v>1.0054054054054054</v>
      </c>
      <c r="G11" s="13"/>
      <c r="H11" s="658">
        <f t="shared" si="0"/>
        <v>744</v>
      </c>
    </row>
    <row r="12" spans="1:8" s="3" customFormat="1" ht="16.5">
      <c r="A12" s="252"/>
      <c r="B12" s="139" t="s">
        <v>612</v>
      </c>
      <c r="C12" s="250">
        <v>0</v>
      </c>
      <c r="D12" s="250">
        <v>0</v>
      </c>
      <c r="E12" s="873">
        <v>0</v>
      </c>
      <c r="F12" s="657"/>
      <c r="G12" s="874"/>
      <c r="H12" s="875">
        <f t="shared" si="0"/>
        <v>0</v>
      </c>
    </row>
    <row r="13" spans="1:8" s="3" customFormat="1" ht="16.5">
      <c r="A13" s="17"/>
      <c r="B13" s="253"/>
      <c r="C13" s="261"/>
      <c r="D13" s="261"/>
      <c r="E13" s="261"/>
      <c r="F13" s="656"/>
      <c r="G13" s="273"/>
      <c r="H13" s="469">
        <f aca="true" t="shared" si="2" ref="H13:H34">E13-G13</f>
        <v>0</v>
      </c>
    </row>
    <row r="14" spans="1:8" s="3" customFormat="1" ht="16.5">
      <c r="A14" s="17" t="s">
        <v>61</v>
      </c>
      <c r="B14" s="253" t="s">
        <v>45</v>
      </c>
      <c r="C14" s="261">
        <f>C15+C16+C17</f>
        <v>4029861</v>
      </c>
      <c r="D14" s="261">
        <f>D15+D16+D17</f>
        <v>4008652</v>
      </c>
      <c r="E14" s="261">
        <f>E15+E16+E17</f>
        <v>411420</v>
      </c>
      <c r="F14" s="656">
        <f t="shared" si="1"/>
        <v>0.10263300481059469</v>
      </c>
      <c r="G14" s="261">
        <f>G15+G16+G17</f>
        <v>114069</v>
      </c>
      <c r="H14" s="614">
        <f>H15+H16+H17</f>
        <v>297351</v>
      </c>
    </row>
    <row r="15" spans="1:8" s="3" customFormat="1" ht="16.5">
      <c r="A15" s="252">
        <v>1</v>
      </c>
      <c r="B15" s="16" t="s">
        <v>67</v>
      </c>
      <c r="C15" s="250">
        <v>3199662</v>
      </c>
      <c r="D15" s="250">
        <v>3200040</v>
      </c>
      <c r="E15" s="250">
        <v>242627</v>
      </c>
      <c r="F15" s="657">
        <f t="shared" si="1"/>
        <v>0.07581998975012812</v>
      </c>
      <c r="G15" s="13">
        <v>55272</v>
      </c>
      <c r="H15" s="469">
        <f t="shared" si="2"/>
        <v>187355</v>
      </c>
    </row>
    <row r="16" spans="1:8" s="3" customFormat="1" ht="16.5">
      <c r="A16" s="252">
        <v>2</v>
      </c>
      <c r="B16" s="16" t="s">
        <v>23</v>
      </c>
      <c r="C16" s="250">
        <v>552701</v>
      </c>
      <c r="D16" s="250">
        <v>598677</v>
      </c>
      <c r="E16" s="250">
        <v>144647</v>
      </c>
      <c r="F16" s="657">
        <f t="shared" si="1"/>
        <v>0.24161108577747267</v>
      </c>
      <c r="G16" s="13">
        <v>58797</v>
      </c>
      <c r="H16" s="469">
        <f t="shared" si="2"/>
        <v>85850</v>
      </c>
    </row>
    <row r="17" spans="1:12" s="3" customFormat="1" ht="16.5">
      <c r="A17" s="252">
        <v>3</v>
      </c>
      <c r="B17" s="16" t="s">
        <v>461</v>
      </c>
      <c r="C17" s="250">
        <f>SUM(C18:C21)</f>
        <v>277498</v>
      </c>
      <c r="D17" s="250">
        <f>SUM(D18:D21)</f>
        <v>209935</v>
      </c>
      <c r="E17" s="250">
        <f>SUM(E18:E21)</f>
        <v>24146</v>
      </c>
      <c r="F17" s="657">
        <f t="shared" si="1"/>
        <v>0.11501655274251554</v>
      </c>
      <c r="G17" s="13">
        <v>0</v>
      </c>
      <c r="H17" s="469">
        <f t="shared" si="2"/>
        <v>24146</v>
      </c>
      <c r="L17" s="18"/>
    </row>
    <row r="18" spans="1:8" s="3" customFormat="1" ht="16.5">
      <c r="A18" s="254"/>
      <c r="B18" s="139" t="s">
        <v>613</v>
      </c>
      <c r="C18" s="251">
        <v>2000</v>
      </c>
      <c r="D18" s="249">
        <v>2000</v>
      </c>
      <c r="E18" s="250">
        <v>2000</v>
      </c>
      <c r="F18" s="657">
        <f t="shared" si="1"/>
        <v>1</v>
      </c>
      <c r="G18" s="13"/>
      <c r="H18" s="469">
        <f t="shared" si="2"/>
        <v>2000</v>
      </c>
    </row>
    <row r="19" spans="1:8" s="3" customFormat="1" ht="16.5">
      <c r="A19" s="254"/>
      <c r="B19" s="139" t="s">
        <v>545</v>
      </c>
      <c r="C19" s="251">
        <v>0</v>
      </c>
      <c r="D19" s="249">
        <v>0</v>
      </c>
      <c r="E19" s="250">
        <v>0</v>
      </c>
      <c r="F19" s="657">
        <v>0</v>
      </c>
      <c r="G19" s="13">
        <v>0</v>
      </c>
      <c r="H19" s="469">
        <f t="shared" si="2"/>
        <v>0</v>
      </c>
    </row>
    <row r="20" spans="1:8" s="18" customFormat="1" ht="16.5">
      <c r="A20" s="254"/>
      <c r="B20" s="139" t="s">
        <v>614</v>
      </c>
      <c r="C20" s="250">
        <v>34705</v>
      </c>
      <c r="D20" s="250">
        <v>22346</v>
      </c>
      <c r="E20" s="250">
        <v>22146</v>
      </c>
      <c r="F20" s="657">
        <f t="shared" si="1"/>
        <v>0.9910498523225634</v>
      </c>
      <c r="G20" s="13"/>
      <c r="H20" s="469">
        <f t="shared" si="2"/>
        <v>22146</v>
      </c>
    </row>
    <row r="21" spans="1:8" s="18" customFormat="1" ht="16.5">
      <c r="A21" s="254"/>
      <c r="B21" s="410" t="s">
        <v>546</v>
      </c>
      <c r="C21" s="251">
        <v>240793</v>
      </c>
      <c r="D21" s="251">
        <v>185589</v>
      </c>
      <c r="E21" s="251">
        <v>0</v>
      </c>
      <c r="F21" s="657">
        <f t="shared" si="1"/>
        <v>0</v>
      </c>
      <c r="G21" s="13"/>
      <c r="H21" s="469">
        <f t="shared" si="2"/>
        <v>0</v>
      </c>
    </row>
    <row r="22" spans="1:8" s="3" customFormat="1" ht="16.5">
      <c r="A22" s="256"/>
      <c r="B22" s="257"/>
      <c r="C22" s="263"/>
      <c r="D22" s="263"/>
      <c r="E22" s="263"/>
      <c r="F22" s="657"/>
      <c r="G22" s="273"/>
      <c r="H22" s="469">
        <f t="shared" si="2"/>
        <v>0</v>
      </c>
    </row>
    <row r="23" spans="1:8" s="3" customFormat="1" ht="16.5">
      <c r="A23" s="17"/>
      <c r="B23" s="253" t="s">
        <v>74</v>
      </c>
      <c r="C23" s="261">
        <f>C3-C14</f>
        <v>-3463926</v>
      </c>
      <c r="D23" s="261">
        <f>D3-D14</f>
        <v>-3169381</v>
      </c>
      <c r="E23" s="261">
        <f>E3-E14</f>
        <v>-194632</v>
      </c>
      <c r="F23" s="656">
        <f t="shared" si="1"/>
        <v>0.061410098691195535</v>
      </c>
      <c r="G23" s="273">
        <f>G3-G14</f>
        <v>-84186</v>
      </c>
      <c r="H23" s="468">
        <f t="shared" si="2"/>
        <v>-110446</v>
      </c>
    </row>
    <row r="24" spans="1:8" s="18" customFormat="1" ht="15.75">
      <c r="A24" s="17"/>
      <c r="B24" s="253"/>
      <c r="C24" s="261"/>
      <c r="D24" s="261"/>
      <c r="E24" s="261"/>
      <c r="F24" s="656"/>
      <c r="G24" s="13"/>
      <c r="H24" s="469"/>
    </row>
    <row r="25" spans="1:8" s="3" customFormat="1" ht="16.5">
      <c r="A25" s="17" t="s">
        <v>63</v>
      </c>
      <c r="B25" s="253" t="s">
        <v>21</v>
      </c>
      <c r="C25" s="261"/>
      <c r="D25" s="261"/>
      <c r="E25" s="261"/>
      <c r="F25" s="656"/>
      <c r="G25" s="273"/>
      <c r="H25" s="468"/>
    </row>
    <row r="26" spans="1:8" s="3" customFormat="1" ht="16.5">
      <c r="A26" s="252"/>
      <c r="B26" s="16"/>
      <c r="C26" s="250"/>
      <c r="D26" s="250"/>
      <c r="E26" s="261">
        <v>0</v>
      </c>
      <c r="F26" s="656"/>
      <c r="G26" s="273"/>
      <c r="H26" s="469"/>
    </row>
    <row r="27" spans="1:8" s="3" customFormat="1" ht="16.5">
      <c r="A27" s="17" t="s">
        <v>64</v>
      </c>
      <c r="B27" s="253" t="s">
        <v>41</v>
      </c>
      <c r="C27" s="261">
        <f>SUM(C30+C33)</f>
        <v>3463926</v>
      </c>
      <c r="D27" s="261">
        <f>D30+D33</f>
        <v>3169381</v>
      </c>
      <c r="E27" s="261">
        <f>E30+E33</f>
        <v>3169381</v>
      </c>
      <c r="F27" s="656">
        <f t="shared" si="1"/>
        <v>1</v>
      </c>
      <c r="G27" s="273">
        <f>G30+G33</f>
        <v>0</v>
      </c>
      <c r="H27" s="468">
        <f t="shared" si="2"/>
        <v>3169381</v>
      </c>
    </row>
    <row r="28" spans="1:8" s="3" customFormat="1" ht="16.5">
      <c r="A28" s="17"/>
      <c r="B28" s="253"/>
      <c r="C28" s="261"/>
      <c r="D28" s="261"/>
      <c r="E28" s="261"/>
      <c r="F28" s="656"/>
      <c r="G28" s="273"/>
      <c r="H28" s="469"/>
    </row>
    <row r="29" spans="1:8" s="3" customFormat="1" ht="16.5">
      <c r="A29" s="17"/>
      <c r="B29" s="20" t="s">
        <v>55</v>
      </c>
      <c r="C29" s="261"/>
      <c r="D29" s="261"/>
      <c r="E29" s="261">
        <v>0</v>
      </c>
      <c r="F29" s="656"/>
      <c r="G29" s="273"/>
      <c r="H29" s="469">
        <f t="shared" si="2"/>
        <v>0</v>
      </c>
    </row>
    <row r="30" spans="1:8" s="3" customFormat="1" ht="16.5">
      <c r="A30" s="252">
        <v>1</v>
      </c>
      <c r="B30" s="70" t="s">
        <v>413</v>
      </c>
      <c r="C30" s="250">
        <v>3463926</v>
      </c>
      <c r="D30" s="250">
        <v>3169381</v>
      </c>
      <c r="E30" s="250">
        <v>3169381</v>
      </c>
      <c r="F30" s="657">
        <f t="shared" si="1"/>
        <v>1</v>
      </c>
      <c r="G30" s="13"/>
      <c r="H30" s="469">
        <f t="shared" si="2"/>
        <v>3169381</v>
      </c>
    </row>
    <row r="31" spans="1:8" s="18" customFormat="1" ht="16.5">
      <c r="A31" s="252"/>
      <c r="B31" s="70"/>
      <c r="C31" s="250"/>
      <c r="D31" s="250"/>
      <c r="E31" s="261"/>
      <c r="F31" s="656"/>
      <c r="G31" s="273"/>
      <c r="H31" s="469"/>
    </row>
    <row r="32" spans="1:8" s="3" customFormat="1" ht="16.5">
      <c r="A32" s="17"/>
      <c r="B32" s="253" t="s">
        <v>18</v>
      </c>
      <c r="C32" s="261"/>
      <c r="D32" s="261"/>
      <c r="E32" s="261"/>
      <c r="F32" s="656"/>
      <c r="G32" s="13"/>
      <c r="H32" s="469"/>
    </row>
    <row r="33" spans="1:8" ht="16.5">
      <c r="A33" s="252">
        <v>1</v>
      </c>
      <c r="B33" s="16" t="s">
        <v>20</v>
      </c>
      <c r="C33" s="250">
        <v>0</v>
      </c>
      <c r="D33" s="250">
        <v>0</v>
      </c>
      <c r="E33" s="250">
        <v>0</v>
      </c>
      <c r="F33" s="656"/>
      <c r="G33" s="273"/>
      <c r="H33" s="469"/>
    </row>
    <row r="34" spans="1:8" s="78" customFormat="1" ht="16.5">
      <c r="A34" s="264"/>
      <c r="B34" s="255"/>
      <c r="C34" s="267"/>
      <c r="D34" s="267"/>
      <c r="E34" s="261">
        <v>0</v>
      </c>
      <c r="F34" s="656"/>
      <c r="G34" s="273"/>
      <c r="H34" s="469">
        <f t="shared" si="2"/>
        <v>0</v>
      </c>
    </row>
    <row r="35" spans="1:8" s="78" customFormat="1" ht="15.75">
      <c r="A35" s="265"/>
      <c r="B35" s="20" t="s">
        <v>414</v>
      </c>
      <c r="C35" s="660">
        <f>C3+C27</f>
        <v>4029861</v>
      </c>
      <c r="D35" s="660">
        <f>D3+D27</f>
        <v>4008652</v>
      </c>
      <c r="E35" s="261">
        <f>E3+E27</f>
        <v>3386169</v>
      </c>
      <c r="F35" s="656">
        <f t="shared" si="1"/>
        <v>0.8447151311712765</v>
      </c>
      <c r="G35" s="261">
        <f>G3+G27</f>
        <v>29883</v>
      </c>
      <c r="H35" s="614">
        <f>H3+H27</f>
        <v>3356286</v>
      </c>
    </row>
    <row r="36" spans="1:8" ht="16.5" thickBot="1">
      <c r="A36" s="266"/>
      <c r="B36" s="470" t="s">
        <v>415</v>
      </c>
      <c r="C36" s="661">
        <f>C14+C25</f>
        <v>4029861</v>
      </c>
      <c r="D36" s="661">
        <f>D14+D25</f>
        <v>4008652</v>
      </c>
      <c r="E36" s="268">
        <f>E14+E25</f>
        <v>411420</v>
      </c>
      <c r="F36" s="662">
        <f t="shared" si="1"/>
        <v>0.10263300481059469</v>
      </c>
      <c r="G36" s="268">
        <f>G14+G25</f>
        <v>114069</v>
      </c>
      <c r="H36" s="615">
        <f>H14+H25</f>
        <v>297351</v>
      </c>
    </row>
    <row r="39" ht="15">
      <c r="B39" s="753"/>
    </row>
  </sheetData>
  <sheetProtection/>
  <mergeCells count="7">
    <mergeCell ref="G1:H1"/>
    <mergeCell ref="A1:A2"/>
    <mergeCell ref="B1:B2"/>
    <mergeCell ref="C1:C2"/>
    <mergeCell ref="D1:D2"/>
    <mergeCell ref="E1:E2"/>
    <mergeCell ref="F1:F2"/>
  </mergeCells>
  <printOptions/>
  <pageMargins left="0.15748031496062992" right="0.15748031496062992" top="1.1811023622047245" bottom="0.7480314960629921" header="0.31496062992125984" footer="0.31496062992125984"/>
  <pageSetup horizontalDpi="600" verticalDpi="600" orientation="portrait" paperSize="9" scale="85" r:id="rId1"/>
  <headerFooter>
    <oddHeader>&amp;C&amp;"Book Antiqua,Félkövér"&amp;12Keszthely Város Önkormányzata
2019. évi felhalmozási költségvetése&amp;R&amp;"Book Antiqua,Félkövér"&amp;11 4.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S14" sqref="S14"/>
    </sheetView>
  </sheetViews>
  <sheetFormatPr defaultColWidth="9.140625" defaultRowHeight="12.75"/>
  <cols>
    <col min="1" max="1" width="10.421875" style="1" customWidth="1"/>
    <col min="2" max="2" width="8.00390625" style="35" customWidth="1"/>
    <col min="3" max="3" width="9.28125" style="36" customWidth="1"/>
    <col min="4" max="4" width="11.421875" style="1" customWidth="1"/>
    <col min="5" max="5" width="12.00390625" style="37" customWidth="1"/>
    <col min="6" max="6" width="9.57421875" style="1" customWidth="1"/>
    <col min="7" max="7" width="11.00390625" style="1" customWidth="1"/>
    <col min="8" max="8" width="8.8515625" style="1" customWidth="1"/>
    <col min="9" max="10" width="10.00390625" style="1" customWidth="1"/>
    <col min="11" max="11" width="9.28125" style="1" customWidth="1"/>
    <col min="12" max="12" width="9.421875" style="1" customWidth="1"/>
    <col min="13" max="13" width="8.140625" style="1" customWidth="1"/>
    <col min="14" max="15" width="8.7109375" style="1" customWidth="1"/>
    <col min="16" max="16" width="5.140625" style="1" customWidth="1"/>
    <col min="17" max="17" width="9.00390625" style="1" customWidth="1"/>
    <col min="18" max="16384" width="9.140625" style="1" customWidth="1"/>
  </cols>
  <sheetData>
    <row r="1" spans="1:17" ht="14.25" customHeight="1">
      <c r="A1" s="1305" t="s">
        <v>40</v>
      </c>
      <c r="B1" s="1289" t="s">
        <v>11</v>
      </c>
      <c r="C1" s="1289"/>
      <c r="D1" s="1289"/>
      <c r="E1" s="1289"/>
      <c r="F1" s="1289"/>
      <c r="G1" s="1289"/>
      <c r="H1" s="1289"/>
      <c r="I1" s="1289"/>
      <c r="J1" s="1289"/>
      <c r="K1" s="1289"/>
      <c r="L1" s="1289"/>
      <c r="M1" s="1293" t="s">
        <v>41</v>
      </c>
      <c r="N1" s="1293"/>
      <c r="O1" s="1293"/>
      <c r="P1" s="1293"/>
      <c r="Q1" s="1308" t="s">
        <v>42</v>
      </c>
    </row>
    <row r="2" spans="1:17" ht="13.5">
      <c r="A2" s="1306"/>
      <c r="B2" s="1315" t="s">
        <v>2</v>
      </c>
      <c r="C2" s="1316"/>
      <c r="D2" s="1316"/>
      <c r="E2" s="1316"/>
      <c r="F2" s="1316"/>
      <c r="G2" s="1316"/>
      <c r="H2" s="1304" t="s">
        <v>3</v>
      </c>
      <c r="I2" s="1304"/>
      <c r="J2" s="1304"/>
      <c r="K2" s="1304"/>
      <c r="L2" s="1304"/>
      <c r="M2" s="1311" t="s">
        <v>486</v>
      </c>
      <c r="N2" s="1312"/>
      <c r="O2" s="1301" t="s">
        <v>615</v>
      </c>
      <c r="P2" s="1302" t="s">
        <v>152</v>
      </c>
      <c r="Q2" s="1309"/>
    </row>
    <row r="3" spans="1:17" ht="13.5" customHeight="1">
      <c r="A3" s="1306"/>
      <c r="B3" s="1301" t="s">
        <v>244</v>
      </c>
      <c r="C3" s="1317" t="s">
        <v>24</v>
      </c>
      <c r="D3" s="1304" t="s">
        <v>487</v>
      </c>
      <c r="E3" s="1304" t="s">
        <v>488</v>
      </c>
      <c r="F3" s="1304" t="s">
        <v>489</v>
      </c>
      <c r="G3" s="1304" t="s">
        <v>693</v>
      </c>
      <c r="H3" s="1304" t="s">
        <v>493</v>
      </c>
      <c r="I3" s="1304" t="s">
        <v>490</v>
      </c>
      <c r="J3" s="1304" t="s">
        <v>489</v>
      </c>
      <c r="K3" s="1304" t="s">
        <v>257</v>
      </c>
      <c r="L3" s="1304" t="s">
        <v>692</v>
      </c>
      <c r="M3" s="1313"/>
      <c r="N3" s="1314"/>
      <c r="O3" s="1302"/>
      <c r="P3" s="1302"/>
      <c r="Q3" s="1309"/>
    </row>
    <row r="4" spans="1:17" ht="40.5" customHeight="1">
      <c r="A4" s="1307"/>
      <c r="B4" s="1302"/>
      <c r="C4" s="1318"/>
      <c r="D4" s="1304"/>
      <c r="E4" s="1304"/>
      <c r="F4" s="1304"/>
      <c r="G4" s="1304"/>
      <c r="H4" s="1304"/>
      <c r="I4" s="1304"/>
      <c r="J4" s="1304"/>
      <c r="K4" s="1304"/>
      <c r="L4" s="1304"/>
      <c r="M4" s="29" t="s">
        <v>492</v>
      </c>
      <c r="N4" s="25" t="s">
        <v>520</v>
      </c>
      <c r="O4" s="1303"/>
      <c r="P4" s="1303"/>
      <c r="Q4" s="1310"/>
    </row>
    <row r="5" spans="1:17" ht="14.25" thickBot="1">
      <c r="A5" s="30">
        <v>1</v>
      </c>
      <c r="B5" s="31">
        <v>2</v>
      </c>
      <c r="C5" s="31">
        <v>3</v>
      </c>
      <c r="D5" s="32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3">
        <v>13</v>
      </c>
      <c r="N5" s="33">
        <v>14</v>
      </c>
      <c r="O5" s="31">
        <v>15</v>
      </c>
      <c r="P5" s="33">
        <v>16</v>
      </c>
      <c r="Q5" s="34">
        <v>17</v>
      </c>
    </row>
    <row r="6" spans="1:17" ht="38.25">
      <c r="A6" s="82" t="s">
        <v>239</v>
      </c>
      <c r="B6" s="74">
        <v>357191</v>
      </c>
      <c r="C6" s="74">
        <v>1315978</v>
      </c>
      <c r="D6" s="74">
        <v>1226113</v>
      </c>
      <c r="E6" s="74">
        <v>87238</v>
      </c>
      <c r="F6" s="74">
        <v>55000</v>
      </c>
      <c r="G6" s="74">
        <v>1000</v>
      </c>
      <c r="H6" s="74">
        <v>470401</v>
      </c>
      <c r="I6" s="74">
        <v>0</v>
      </c>
      <c r="J6" s="74">
        <v>0</v>
      </c>
      <c r="K6" s="74">
        <v>94794</v>
      </c>
      <c r="L6" s="74"/>
      <c r="M6" s="74">
        <v>129092</v>
      </c>
      <c r="N6" s="74">
        <v>3363417</v>
      </c>
      <c r="O6" s="74">
        <v>0</v>
      </c>
      <c r="P6" s="367"/>
      <c r="Q6" s="352">
        <f>SUM(B6:O6)</f>
        <v>7100224</v>
      </c>
    </row>
    <row r="7" spans="1:17" ht="25.5">
      <c r="A7" s="111" t="s">
        <v>241</v>
      </c>
      <c r="B7" s="75">
        <v>354630</v>
      </c>
      <c r="C7" s="75">
        <v>1315978</v>
      </c>
      <c r="D7" s="75">
        <v>1428557</v>
      </c>
      <c r="E7" s="75">
        <v>98067</v>
      </c>
      <c r="F7" s="75">
        <v>55000</v>
      </c>
      <c r="G7" s="75">
        <v>9891</v>
      </c>
      <c r="H7" s="75">
        <v>453951</v>
      </c>
      <c r="I7" s="75">
        <v>33633</v>
      </c>
      <c r="J7" s="75">
        <v>0</v>
      </c>
      <c r="K7" s="75">
        <v>350697</v>
      </c>
      <c r="L7" s="75"/>
      <c r="M7" s="75">
        <v>451746</v>
      </c>
      <c r="N7" s="75">
        <v>3067975</v>
      </c>
      <c r="O7" s="75">
        <v>63462</v>
      </c>
      <c r="P7" s="39"/>
      <c r="Q7" s="357">
        <f>SUM(B7:P7)</f>
        <v>7683587</v>
      </c>
    </row>
    <row r="8" spans="1:17" ht="15">
      <c r="A8" s="111" t="s">
        <v>179</v>
      </c>
      <c r="B8" s="75">
        <v>295914</v>
      </c>
      <c r="C8" s="75">
        <v>1403300</v>
      </c>
      <c r="D8" s="75">
        <v>1428557</v>
      </c>
      <c r="E8" s="75">
        <v>48305</v>
      </c>
      <c r="F8" s="75">
        <v>0</v>
      </c>
      <c r="G8" s="75">
        <v>9912</v>
      </c>
      <c r="H8" s="75">
        <v>64602</v>
      </c>
      <c r="I8" s="75">
        <v>33633</v>
      </c>
      <c r="J8" s="75">
        <v>36</v>
      </c>
      <c r="K8" s="75">
        <v>117141</v>
      </c>
      <c r="L8" s="75"/>
      <c r="M8" s="75">
        <v>451746</v>
      </c>
      <c r="N8" s="75">
        <v>3067975</v>
      </c>
      <c r="O8" s="75">
        <v>62945</v>
      </c>
      <c r="P8" s="39"/>
      <c r="Q8" s="357">
        <f>SUM(B8:P8)</f>
        <v>6984066</v>
      </c>
    </row>
    <row r="9" spans="1:17" ht="38.25">
      <c r="A9" s="104" t="s">
        <v>57</v>
      </c>
      <c r="B9" s="75"/>
      <c r="C9" s="75">
        <v>262315</v>
      </c>
      <c r="D9" s="75">
        <v>1271191</v>
      </c>
      <c r="E9" s="75"/>
      <c r="F9" s="75"/>
      <c r="G9" s="75">
        <v>1396</v>
      </c>
      <c r="H9" s="75"/>
      <c r="I9" s="75">
        <v>29883</v>
      </c>
      <c r="J9" s="75"/>
      <c r="K9" s="75"/>
      <c r="L9" s="75"/>
      <c r="M9" s="75"/>
      <c r="N9" s="75"/>
      <c r="O9" s="75">
        <v>62945</v>
      </c>
      <c r="P9" s="39"/>
      <c r="Q9" s="357">
        <f>SUM(B9:P9)</f>
        <v>1627730</v>
      </c>
    </row>
    <row r="10" spans="1:17" ht="51">
      <c r="A10" s="38" t="s">
        <v>240</v>
      </c>
      <c r="B10" s="39">
        <v>402225</v>
      </c>
      <c r="C10" s="40"/>
      <c r="D10" s="39"/>
      <c r="E10" s="40">
        <v>109027</v>
      </c>
      <c r="F10" s="39"/>
      <c r="G10" s="39"/>
      <c r="H10" s="39"/>
      <c r="I10" s="39"/>
      <c r="J10" s="39">
        <v>740</v>
      </c>
      <c r="K10" s="39"/>
      <c r="L10" s="39"/>
      <c r="M10" s="39">
        <v>295052</v>
      </c>
      <c r="N10" s="39">
        <v>100509</v>
      </c>
      <c r="O10" s="39"/>
      <c r="P10" s="39"/>
      <c r="Q10" s="105">
        <f>SUM(B10:O10)</f>
        <v>907553</v>
      </c>
    </row>
    <row r="11" spans="1:17" ht="25.5">
      <c r="A11" s="38" t="s">
        <v>241</v>
      </c>
      <c r="B11" s="39">
        <v>422891</v>
      </c>
      <c r="C11" s="40"/>
      <c r="D11" s="39"/>
      <c r="E11" s="40">
        <v>144048</v>
      </c>
      <c r="F11" s="39"/>
      <c r="G11" s="39">
        <v>220</v>
      </c>
      <c r="H11" s="39"/>
      <c r="I11" s="39"/>
      <c r="J11" s="39">
        <v>740</v>
      </c>
      <c r="K11" s="39">
        <v>250</v>
      </c>
      <c r="L11" s="39"/>
      <c r="M11" s="39">
        <v>306045</v>
      </c>
      <c r="N11" s="39">
        <v>101406</v>
      </c>
      <c r="O11" s="39"/>
      <c r="P11" s="39"/>
      <c r="Q11" s="105">
        <f>SUM(B11:O11)</f>
        <v>975600</v>
      </c>
    </row>
    <row r="12" spans="1:17" ht="15">
      <c r="A12" s="358" t="s">
        <v>179</v>
      </c>
      <c r="B12" s="355">
        <v>411950</v>
      </c>
      <c r="C12" s="356">
        <v>20</v>
      </c>
      <c r="D12" s="355"/>
      <c r="E12" s="356">
        <v>141450</v>
      </c>
      <c r="F12" s="355"/>
      <c r="G12" s="355">
        <v>220</v>
      </c>
      <c r="H12" s="355">
        <v>418</v>
      </c>
      <c r="I12" s="355"/>
      <c r="J12" s="355">
        <v>708</v>
      </c>
      <c r="K12" s="355">
        <v>250</v>
      </c>
      <c r="L12" s="355"/>
      <c r="M12" s="355">
        <v>306045</v>
      </c>
      <c r="N12" s="355">
        <v>101406</v>
      </c>
      <c r="O12" s="355"/>
      <c r="P12" s="103"/>
      <c r="Q12" s="105">
        <f>SUM(B12:O12)</f>
        <v>962467</v>
      </c>
    </row>
    <row r="13" spans="1:17" ht="39" thickBot="1">
      <c r="A13" s="364" t="s">
        <v>57</v>
      </c>
      <c r="B13" s="365">
        <v>46417</v>
      </c>
      <c r="C13" s="366"/>
      <c r="D13" s="365"/>
      <c r="E13" s="366">
        <v>84937</v>
      </c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8"/>
      <c r="Q13" s="105">
        <f>SUM(B13:O13)</f>
        <v>131354</v>
      </c>
    </row>
    <row r="14" spans="1:17" ht="40.5">
      <c r="A14" s="362" t="s">
        <v>245</v>
      </c>
      <c r="B14" s="363">
        <f aca="true" t="shared" si="0" ref="B14:P14">SUM(B6+B10)</f>
        <v>759416</v>
      </c>
      <c r="C14" s="363">
        <f t="shared" si="0"/>
        <v>1315978</v>
      </c>
      <c r="D14" s="363">
        <f t="shared" si="0"/>
        <v>1226113</v>
      </c>
      <c r="E14" s="363">
        <f t="shared" si="0"/>
        <v>196265</v>
      </c>
      <c r="F14" s="363">
        <f t="shared" si="0"/>
        <v>55000</v>
      </c>
      <c r="G14" s="363">
        <f t="shared" si="0"/>
        <v>1000</v>
      </c>
      <c r="H14" s="363">
        <f t="shared" si="0"/>
        <v>470401</v>
      </c>
      <c r="I14" s="363">
        <f t="shared" si="0"/>
        <v>0</v>
      </c>
      <c r="J14" s="363">
        <f t="shared" si="0"/>
        <v>740</v>
      </c>
      <c r="K14" s="363">
        <f t="shared" si="0"/>
        <v>94794</v>
      </c>
      <c r="L14" s="363">
        <f t="shared" si="0"/>
        <v>0</v>
      </c>
      <c r="M14" s="363">
        <f t="shared" si="0"/>
        <v>424144</v>
      </c>
      <c r="N14" s="363">
        <f t="shared" si="0"/>
        <v>3463926</v>
      </c>
      <c r="O14" s="363">
        <f t="shared" si="0"/>
        <v>0</v>
      </c>
      <c r="P14" s="363">
        <f t="shared" si="0"/>
        <v>0</v>
      </c>
      <c r="Q14" s="160">
        <f>SUM(Q6+Q10)</f>
        <v>8007777</v>
      </c>
    </row>
    <row r="15" spans="1:17" ht="28.5" customHeight="1">
      <c r="A15" s="112" t="s">
        <v>241</v>
      </c>
      <c r="B15" s="81">
        <f>B7+B11</f>
        <v>777521</v>
      </c>
      <c r="C15" s="81">
        <f aca="true" t="shared" si="1" ref="C15:Q15">C7+C11</f>
        <v>1315978</v>
      </c>
      <c r="D15" s="81">
        <f t="shared" si="1"/>
        <v>1428557</v>
      </c>
      <c r="E15" s="81">
        <f t="shared" si="1"/>
        <v>242115</v>
      </c>
      <c r="F15" s="81">
        <f t="shared" si="1"/>
        <v>55000</v>
      </c>
      <c r="G15" s="81">
        <f t="shared" si="1"/>
        <v>10111</v>
      </c>
      <c r="H15" s="81">
        <f t="shared" si="1"/>
        <v>453951</v>
      </c>
      <c r="I15" s="81">
        <f t="shared" si="1"/>
        <v>33633</v>
      </c>
      <c r="J15" s="81">
        <f t="shared" si="1"/>
        <v>740</v>
      </c>
      <c r="K15" s="81">
        <f t="shared" si="1"/>
        <v>350947</v>
      </c>
      <c r="L15" s="81">
        <f t="shared" si="1"/>
        <v>0</v>
      </c>
      <c r="M15" s="81">
        <f t="shared" si="1"/>
        <v>757791</v>
      </c>
      <c r="N15" s="81">
        <f t="shared" si="1"/>
        <v>3169381</v>
      </c>
      <c r="O15" s="81">
        <f t="shared" si="1"/>
        <v>63462</v>
      </c>
      <c r="P15" s="81">
        <f t="shared" si="1"/>
        <v>0</v>
      </c>
      <c r="Q15" s="83">
        <f t="shared" si="1"/>
        <v>8659187</v>
      </c>
    </row>
    <row r="16" spans="1:17" ht="16.5" customHeight="1">
      <c r="A16" s="112" t="s">
        <v>179</v>
      </c>
      <c r="B16" s="1147">
        <f>B8+B12</f>
        <v>707864</v>
      </c>
      <c r="C16" s="1147">
        <f aca="true" t="shared" si="2" ref="C16:O16">C8+C12</f>
        <v>1403320</v>
      </c>
      <c r="D16" s="1147">
        <f t="shared" si="2"/>
        <v>1428557</v>
      </c>
      <c r="E16" s="1147">
        <f t="shared" si="2"/>
        <v>189755</v>
      </c>
      <c r="F16" s="1147">
        <f t="shared" si="2"/>
        <v>0</v>
      </c>
      <c r="G16" s="1147">
        <f t="shared" si="2"/>
        <v>10132</v>
      </c>
      <c r="H16" s="1147">
        <f t="shared" si="2"/>
        <v>65020</v>
      </c>
      <c r="I16" s="1147">
        <f t="shared" si="2"/>
        <v>33633</v>
      </c>
      <c r="J16" s="1147">
        <f t="shared" si="2"/>
        <v>744</v>
      </c>
      <c r="K16" s="1147">
        <f t="shared" si="2"/>
        <v>117391</v>
      </c>
      <c r="L16" s="1147">
        <f t="shared" si="2"/>
        <v>0</v>
      </c>
      <c r="M16" s="1147">
        <f t="shared" si="2"/>
        <v>757791</v>
      </c>
      <c r="N16" s="1147">
        <f t="shared" si="2"/>
        <v>3169381</v>
      </c>
      <c r="O16" s="1147">
        <f t="shared" si="2"/>
        <v>62945</v>
      </c>
      <c r="P16" s="81">
        <f>P8+P12</f>
        <v>0</v>
      </c>
      <c r="Q16" s="83">
        <f>Q8+Q12</f>
        <v>7946533</v>
      </c>
    </row>
    <row r="17" spans="1:17" ht="40.5">
      <c r="A17" s="84" t="s">
        <v>57</v>
      </c>
      <c r="B17" s="1147">
        <f>B9+B13</f>
        <v>46417</v>
      </c>
      <c r="C17" s="1147">
        <f aca="true" t="shared" si="3" ref="C17:Q17">C9+C13</f>
        <v>262315</v>
      </c>
      <c r="D17" s="1147">
        <f t="shared" si="3"/>
        <v>1271191</v>
      </c>
      <c r="E17" s="1147">
        <f t="shared" si="3"/>
        <v>84937</v>
      </c>
      <c r="F17" s="1147">
        <f t="shared" si="3"/>
        <v>0</v>
      </c>
      <c r="G17" s="1147">
        <f t="shared" si="3"/>
        <v>1396</v>
      </c>
      <c r="H17" s="1147">
        <f t="shared" si="3"/>
        <v>0</v>
      </c>
      <c r="I17" s="1147">
        <f t="shared" si="3"/>
        <v>29883</v>
      </c>
      <c r="J17" s="1147">
        <f t="shared" si="3"/>
        <v>0</v>
      </c>
      <c r="K17" s="1147">
        <f t="shared" si="3"/>
        <v>0</v>
      </c>
      <c r="L17" s="1147">
        <f t="shared" si="3"/>
        <v>0</v>
      </c>
      <c r="M17" s="1147">
        <f t="shared" si="3"/>
        <v>0</v>
      </c>
      <c r="N17" s="1147">
        <f t="shared" si="3"/>
        <v>0</v>
      </c>
      <c r="O17" s="1147">
        <f t="shared" si="3"/>
        <v>62945</v>
      </c>
      <c r="P17" s="81">
        <f t="shared" si="3"/>
        <v>0</v>
      </c>
      <c r="Q17" s="83">
        <f t="shared" si="3"/>
        <v>1759084</v>
      </c>
    </row>
    <row r="18" spans="1:17" ht="40.5">
      <c r="A18" s="361" t="s">
        <v>58</v>
      </c>
      <c r="B18" s="359">
        <f>B16-B17</f>
        <v>661447</v>
      </c>
      <c r="C18" s="359">
        <f aca="true" t="shared" si="4" ref="C18:Q18">C16-C17</f>
        <v>1141005</v>
      </c>
      <c r="D18" s="359">
        <f t="shared" si="4"/>
        <v>157366</v>
      </c>
      <c r="E18" s="359">
        <f t="shared" si="4"/>
        <v>104818</v>
      </c>
      <c r="F18" s="359">
        <f t="shared" si="4"/>
        <v>0</v>
      </c>
      <c r="G18" s="359">
        <f t="shared" si="4"/>
        <v>8736</v>
      </c>
      <c r="H18" s="359">
        <f t="shared" si="4"/>
        <v>65020</v>
      </c>
      <c r="I18" s="359">
        <f t="shared" si="4"/>
        <v>3750</v>
      </c>
      <c r="J18" s="359">
        <f t="shared" si="4"/>
        <v>744</v>
      </c>
      <c r="K18" s="359">
        <f t="shared" si="4"/>
        <v>117391</v>
      </c>
      <c r="L18" s="359">
        <f t="shared" si="4"/>
        <v>0</v>
      </c>
      <c r="M18" s="359">
        <f t="shared" si="4"/>
        <v>757791</v>
      </c>
      <c r="N18" s="359">
        <f t="shared" si="4"/>
        <v>3169381</v>
      </c>
      <c r="O18" s="359">
        <f t="shared" si="4"/>
        <v>0</v>
      </c>
      <c r="P18" s="359">
        <f t="shared" si="4"/>
        <v>0</v>
      </c>
      <c r="Q18" s="360">
        <f t="shared" si="4"/>
        <v>6187449</v>
      </c>
    </row>
    <row r="19" spans="1:17" ht="18.75" customHeight="1" thickBot="1">
      <c r="A19" s="222" t="s">
        <v>180</v>
      </c>
      <c r="B19" s="391">
        <f>B16/B15</f>
        <v>0.9104114229712124</v>
      </c>
      <c r="C19" s="391">
        <f aca="true" t="shared" si="5" ref="C19:O19">C16/C15</f>
        <v>1.066370410447591</v>
      </c>
      <c r="D19" s="391">
        <f t="shared" si="5"/>
        <v>1</v>
      </c>
      <c r="E19" s="391">
        <f t="shared" si="5"/>
        <v>0.7837391322305516</v>
      </c>
      <c r="F19" s="391">
        <f t="shared" si="5"/>
        <v>0</v>
      </c>
      <c r="G19" s="391">
        <f t="shared" si="5"/>
        <v>1.0020769459005043</v>
      </c>
      <c r="H19" s="391">
        <f t="shared" si="5"/>
        <v>0.1432313179175726</v>
      </c>
      <c r="I19" s="391">
        <f t="shared" si="5"/>
        <v>1</v>
      </c>
      <c r="J19" s="391">
        <f t="shared" si="5"/>
        <v>1.0054054054054054</v>
      </c>
      <c r="K19" s="391">
        <f t="shared" si="5"/>
        <v>0.33449780166235926</v>
      </c>
      <c r="L19" s="391"/>
      <c r="M19" s="391">
        <f t="shared" si="5"/>
        <v>1</v>
      </c>
      <c r="N19" s="391">
        <f t="shared" si="5"/>
        <v>1</v>
      </c>
      <c r="O19" s="391">
        <f t="shared" si="5"/>
        <v>0.9918533925813873</v>
      </c>
      <c r="P19" s="392">
        <v>0</v>
      </c>
      <c r="Q19" s="394">
        <f>Q16/Q15</f>
        <v>0.9176996639522856</v>
      </c>
    </row>
    <row r="22" spans="3:17" ht="13.5"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</sheetData>
  <sheetProtection/>
  <mergeCells count="20">
    <mergeCell ref="Q1:Q4"/>
    <mergeCell ref="B3:B4"/>
    <mergeCell ref="B1:L1"/>
    <mergeCell ref="M2:N3"/>
    <mergeCell ref="M1:P1"/>
    <mergeCell ref="P2:P4"/>
    <mergeCell ref="L3:L4"/>
    <mergeCell ref="B2:G2"/>
    <mergeCell ref="H2:L2"/>
    <mergeCell ref="C3:C4"/>
    <mergeCell ref="O2:O4"/>
    <mergeCell ref="D3:D4"/>
    <mergeCell ref="E3:E4"/>
    <mergeCell ref="I3:I4"/>
    <mergeCell ref="K3:K4"/>
    <mergeCell ref="A1:A4"/>
    <mergeCell ref="J3:J4"/>
    <mergeCell ref="F3:F4"/>
    <mergeCell ref="G3:G4"/>
    <mergeCell ref="H3:H4"/>
  </mergeCells>
  <printOptions/>
  <pageMargins left="0.2755905511811024" right="0.15748031496062992" top="0.5511811023622047" bottom="0.31496062992125984" header="0.15748031496062992" footer="0.31496062992125984"/>
  <pageSetup horizontalDpi="600" verticalDpi="600" orientation="landscape" paperSize="9" scale="90" r:id="rId1"/>
  <headerFooter>
    <oddHeader>&amp;C&amp;"Book Antiqua,Félkövér"&amp;11Keszthely Város Önkormányzata 2019. évi költségvetési bevételei
&amp;R&amp;"Book Antiqua,Félkövér"5. melléklet
ezer 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78"/>
  <sheetViews>
    <sheetView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82" sqref="O82"/>
    </sheetView>
  </sheetViews>
  <sheetFormatPr defaultColWidth="9.140625" defaultRowHeight="12.75"/>
  <cols>
    <col min="1" max="1" width="25.7109375" style="1" bestFit="1" customWidth="1"/>
    <col min="2" max="2" width="9.57421875" style="35" bestFit="1" customWidth="1"/>
    <col min="3" max="3" width="11.00390625" style="36" customWidth="1"/>
    <col min="4" max="4" width="11.00390625" style="1" bestFit="1" customWidth="1"/>
    <col min="5" max="5" width="8.57421875" style="37" bestFit="1" customWidth="1"/>
    <col min="6" max="6" width="8.57421875" style="1" bestFit="1" customWidth="1"/>
    <col min="7" max="7" width="9.28125" style="1" customWidth="1"/>
    <col min="8" max="8" width="9.57421875" style="1" bestFit="1" customWidth="1"/>
    <col min="9" max="9" width="8.57421875" style="1" bestFit="1" customWidth="1"/>
    <col min="10" max="10" width="9.57421875" style="1" bestFit="1" customWidth="1"/>
    <col min="11" max="11" width="6.57421875" style="1" bestFit="1" customWidth="1"/>
    <col min="12" max="12" width="5.57421875" style="1" bestFit="1" customWidth="1"/>
    <col min="13" max="13" width="9.57421875" style="1" bestFit="1" customWidth="1"/>
    <col min="14" max="14" width="11.00390625" style="1" bestFit="1" customWidth="1"/>
    <col min="15" max="15" width="8.7109375" style="1" customWidth="1"/>
    <col min="16" max="16" width="4.7109375" style="1" customWidth="1"/>
    <col min="17" max="17" width="11.7109375" style="6" customWidth="1"/>
    <col min="18" max="16384" width="9.140625" style="1" customWidth="1"/>
  </cols>
  <sheetData>
    <row r="1" spans="1:17" ht="14.25" customHeight="1" thickBot="1">
      <c r="A1" s="1305" t="s">
        <v>14</v>
      </c>
      <c r="B1" s="1321" t="s">
        <v>11</v>
      </c>
      <c r="C1" s="1322"/>
      <c r="D1" s="1322"/>
      <c r="E1" s="1322"/>
      <c r="F1" s="1322"/>
      <c r="G1" s="1322"/>
      <c r="H1" s="1322"/>
      <c r="I1" s="1322"/>
      <c r="J1" s="1322"/>
      <c r="K1" s="1322"/>
      <c r="L1" s="1323"/>
      <c r="M1" s="1324" t="s">
        <v>41</v>
      </c>
      <c r="N1" s="1325"/>
      <c r="O1" s="1325"/>
      <c r="P1" s="1326"/>
      <c r="Q1" s="1308" t="s">
        <v>42</v>
      </c>
    </row>
    <row r="2" spans="1:17" ht="25.5" customHeight="1">
      <c r="A2" s="1306"/>
      <c r="B2" s="1327" t="s">
        <v>2</v>
      </c>
      <c r="C2" s="1328"/>
      <c r="D2" s="1328"/>
      <c r="E2" s="1328"/>
      <c r="F2" s="1328"/>
      <c r="G2" s="1328"/>
      <c r="H2" s="1303" t="s">
        <v>3</v>
      </c>
      <c r="I2" s="1303"/>
      <c r="J2" s="1303"/>
      <c r="K2" s="1303"/>
      <c r="L2" s="1303"/>
      <c r="M2" s="1318" t="s">
        <v>500</v>
      </c>
      <c r="N2" s="1319"/>
      <c r="O2" s="1320" t="s">
        <v>616</v>
      </c>
      <c r="P2" s="1303" t="s">
        <v>152</v>
      </c>
      <c r="Q2" s="1309"/>
    </row>
    <row r="3" spans="1:17" ht="67.5" customHeight="1">
      <c r="A3" s="1307"/>
      <c r="B3" s="26" t="s">
        <v>244</v>
      </c>
      <c r="C3" s="25" t="s">
        <v>494</v>
      </c>
      <c r="D3" s="25" t="s">
        <v>495</v>
      </c>
      <c r="E3" s="25" t="s">
        <v>496</v>
      </c>
      <c r="F3" s="25" t="s">
        <v>962</v>
      </c>
      <c r="G3" s="25" t="s">
        <v>694</v>
      </c>
      <c r="H3" s="25" t="s">
        <v>497</v>
      </c>
      <c r="I3" s="25" t="s">
        <v>498</v>
      </c>
      <c r="J3" s="25" t="s">
        <v>499</v>
      </c>
      <c r="K3" s="26" t="s">
        <v>962</v>
      </c>
      <c r="L3" s="26" t="s">
        <v>964</v>
      </c>
      <c r="M3" s="29" t="s">
        <v>492</v>
      </c>
      <c r="N3" s="25" t="s">
        <v>491</v>
      </c>
      <c r="O3" s="1303"/>
      <c r="P3" s="1304"/>
      <c r="Q3" s="1310"/>
    </row>
    <row r="4" spans="1:17" ht="14.25" thickBot="1">
      <c r="A4" s="30">
        <v>1</v>
      </c>
      <c r="B4" s="31">
        <v>2</v>
      </c>
      <c r="C4" s="31">
        <v>3</v>
      </c>
      <c r="D4" s="32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3">
        <v>13</v>
      </c>
      <c r="N4" s="33">
        <v>14</v>
      </c>
      <c r="O4" s="31">
        <v>15</v>
      </c>
      <c r="P4" s="149">
        <v>16</v>
      </c>
      <c r="Q4" s="34">
        <v>17</v>
      </c>
    </row>
    <row r="5" spans="1:17" ht="15">
      <c r="A5" s="851" t="s">
        <v>553</v>
      </c>
      <c r="B5" s="74">
        <v>4221</v>
      </c>
      <c r="C5" s="74"/>
      <c r="D5" s="74"/>
      <c r="E5" s="74">
        <v>84438</v>
      </c>
      <c r="F5" s="74">
        <v>55000</v>
      </c>
      <c r="G5" s="74"/>
      <c r="H5" s="74"/>
      <c r="I5" s="74"/>
      <c r="J5" s="74"/>
      <c r="K5" s="74"/>
      <c r="L5" s="74"/>
      <c r="M5" s="74"/>
      <c r="N5" s="74"/>
      <c r="O5" s="74"/>
      <c r="P5" s="158"/>
      <c r="Q5" s="852">
        <f>SUM(B5:O5)</f>
        <v>143659</v>
      </c>
    </row>
    <row r="6" spans="1:17" ht="15">
      <c r="A6" s="648" t="s">
        <v>86</v>
      </c>
      <c r="B6" s="75">
        <v>4222</v>
      </c>
      <c r="C6" s="75"/>
      <c r="D6" s="75"/>
      <c r="E6" s="75">
        <v>58000</v>
      </c>
      <c r="F6" s="75">
        <v>55000</v>
      </c>
      <c r="G6" s="75"/>
      <c r="H6" s="75"/>
      <c r="I6" s="75"/>
      <c r="J6" s="75"/>
      <c r="K6" s="75"/>
      <c r="L6" s="75"/>
      <c r="M6" s="75"/>
      <c r="N6" s="75"/>
      <c r="O6" s="75"/>
      <c r="P6" s="159"/>
      <c r="Q6" s="427">
        <f>SUM(B6:O6)</f>
        <v>117222</v>
      </c>
    </row>
    <row r="7" spans="1:17" ht="15">
      <c r="A7" s="648" t="s">
        <v>179</v>
      </c>
      <c r="B7" s="75">
        <v>4259</v>
      </c>
      <c r="C7" s="75">
        <v>293</v>
      </c>
      <c r="D7" s="75"/>
      <c r="E7" s="75">
        <v>18183</v>
      </c>
      <c r="F7" s="75">
        <v>0</v>
      </c>
      <c r="G7" s="75"/>
      <c r="H7" s="75"/>
      <c r="I7" s="75"/>
      <c r="J7" s="75"/>
      <c r="K7" s="75">
        <v>36</v>
      </c>
      <c r="L7" s="75"/>
      <c r="M7" s="75"/>
      <c r="N7" s="75"/>
      <c r="O7" s="75"/>
      <c r="P7" s="159"/>
      <c r="Q7" s="427">
        <f>SUM(B7:O7)</f>
        <v>22771</v>
      </c>
    </row>
    <row r="8" spans="1:17" ht="15">
      <c r="A8" s="648" t="s">
        <v>180</v>
      </c>
      <c r="B8" s="384">
        <f>B7/B6</f>
        <v>1.0087636191378493</v>
      </c>
      <c r="C8" s="384"/>
      <c r="D8" s="384"/>
      <c r="E8" s="384">
        <f>E7/E6</f>
        <v>0.3135</v>
      </c>
      <c r="F8" s="384">
        <f>F7/F6</f>
        <v>0</v>
      </c>
      <c r="G8" s="384"/>
      <c r="H8" s="75"/>
      <c r="I8" s="75"/>
      <c r="J8" s="75"/>
      <c r="K8" s="75"/>
      <c r="L8" s="75"/>
      <c r="M8" s="75"/>
      <c r="N8" s="75"/>
      <c r="O8" s="75"/>
      <c r="P8" s="159"/>
      <c r="Q8" s="1228">
        <f>Q7/Q6</f>
        <v>0.1942553445598949</v>
      </c>
    </row>
    <row r="9" spans="1:17" ht="15">
      <c r="A9" s="645" t="s">
        <v>591</v>
      </c>
      <c r="B9" s="75">
        <v>265615</v>
      </c>
      <c r="C9" s="75"/>
      <c r="D9" s="75"/>
      <c r="E9" s="75"/>
      <c r="F9" s="75"/>
      <c r="G9" s="75"/>
      <c r="H9" s="75">
        <v>470401</v>
      </c>
      <c r="I9" s="75"/>
      <c r="J9" s="75"/>
      <c r="K9" s="75"/>
      <c r="L9" s="75"/>
      <c r="M9" s="75"/>
      <c r="N9" s="75"/>
      <c r="O9" s="75"/>
      <c r="P9" s="159"/>
      <c r="Q9" s="427">
        <f>SUM(B9:O9)</f>
        <v>736016</v>
      </c>
    </row>
    <row r="10" spans="1:17" ht="15">
      <c r="A10" s="760" t="s">
        <v>86</v>
      </c>
      <c r="B10" s="75">
        <v>259430</v>
      </c>
      <c r="C10" s="75"/>
      <c r="D10" s="75"/>
      <c r="E10" s="75">
        <v>7976</v>
      </c>
      <c r="F10" s="75"/>
      <c r="G10" s="75"/>
      <c r="H10" s="75">
        <v>453951</v>
      </c>
      <c r="I10" s="75"/>
      <c r="J10" s="75">
        <v>225794</v>
      </c>
      <c r="K10" s="75"/>
      <c r="L10" s="75"/>
      <c r="M10" s="75"/>
      <c r="N10" s="75"/>
      <c r="O10" s="75"/>
      <c r="P10" s="159"/>
      <c r="Q10" s="427">
        <f>SUM(B10:O10)</f>
        <v>947151</v>
      </c>
    </row>
    <row r="11" spans="1:17" ht="15">
      <c r="A11" s="760" t="s">
        <v>179</v>
      </c>
      <c r="B11" s="75">
        <v>191755</v>
      </c>
      <c r="C11" s="75"/>
      <c r="D11" s="75"/>
      <c r="E11" s="75"/>
      <c r="F11" s="75"/>
      <c r="G11" s="75"/>
      <c r="H11" s="75">
        <v>64602</v>
      </c>
      <c r="I11" s="75"/>
      <c r="J11" s="75"/>
      <c r="K11" s="75"/>
      <c r="L11" s="75"/>
      <c r="M11" s="75"/>
      <c r="N11" s="75"/>
      <c r="O11" s="75"/>
      <c r="P11" s="159"/>
      <c r="Q11" s="427">
        <f>SUM(B11:O11)</f>
        <v>256357</v>
      </c>
    </row>
    <row r="12" spans="1:17" ht="15">
      <c r="A12" s="760" t="s">
        <v>180</v>
      </c>
      <c r="B12" s="387">
        <f>B11/B10</f>
        <v>0.7391396523146899</v>
      </c>
      <c r="C12" s="387"/>
      <c r="D12" s="387"/>
      <c r="E12" s="387"/>
      <c r="F12" s="387"/>
      <c r="G12" s="387"/>
      <c r="H12" s="387">
        <f>H11/H10</f>
        <v>0.14231051368980352</v>
      </c>
      <c r="I12" s="387"/>
      <c r="J12" s="387"/>
      <c r="K12" s="75"/>
      <c r="L12" s="75"/>
      <c r="M12" s="75"/>
      <c r="N12" s="385"/>
      <c r="O12" s="75"/>
      <c r="P12" s="159"/>
      <c r="Q12" s="388">
        <f>Q11/Q10</f>
        <v>0.2706611722945972</v>
      </c>
    </row>
    <row r="13" spans="1:17" ht="15">
      <c r="A13" s="642" t="s">
        <v>521</v>
      </c>
      <c r="B13" s="75"/>
      <c r="C13" s="75"/>
      <c r="D13" s="75">
        <v>1226113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159"/>
      <c r="Q13" s="427">
        <f>SUM(B13:O13)</f>
        <v>1226113</v>
      </c>
    </row>
    <row r="14" spans="1:17" ht="15">
      <c r="A14" s="641" t="s">
        <v>86</v>
      </c>
      <c r="B14" s="75"/>
      <c r="C14" s="75"/>
      <c r="D14" s="75">
        <v>1428557</v>
      </c>
      <c r="E14" s="75"/>
      <c r="F14" s="75"/>
      <c r="G14" s="75"/>
      <c r="H14" s="75"/>
      <c r="I14" s="75">
        <v>33633</v>
      </c>
      <c r="J14" s="75"/>
      <c r="K14" s="75"/>
      <c r="L14" s="75"/>
      <c r="M14" s="75"/>
      <c r="N14" s="75"/>
      <c r="O14" s="75">
        <v>63462</v>
      </c>
      <c r="P14" s="159"/>
      <c r="Q14" s="427">
        <f>SUM(B14:P14)</f>
        <v>1525652</v>
      </c>
    </row>
    <row r="15" spans="1:17" ht="15">
      <c r="A15" s="641" t="s">
        <v>179</v>
      </c>
      <c r="B15" s="75"/>
      <c r="C15" s="75"/>
      <c r="D15" s="75">
        <v>1428557</v>
      </c>
      <c r="E15" s="75"/>
      <c r="F15" s="75"/>
      <c r="G15" s="75"/>
      <c r="H15" s="75"/>
      <c r="I15" s="75">
        <v>33633</v>
      </c>
      <c r="J15" s="75"/>
      <c r="K15" s="75"/>
      <c r="L15" s="75"/>
      <c r="M15" s="75"/>
      <c r="N15" s="75"/>
      <c r="O15" s="75">
        <v>62945</v>
      </c>
      <c r="P15" s="159"/>
      <c r="Q15" s="427">
        <f>SUM(B15:P15)</f>
        <v>1525135</v>
      </c>
    </row>
    <row r="16" spans="1:17" ht="15">
      <c r="A16" s="641" t="s">
        <v>83</v>
      </c>
      <c r="B16" s="75"/>
      <c r="C16" s="75"/>
      <c r="D16" s="75">
        <v>1271191</v>
      </c>
      <c r="E16" s="75"/>
      <c r="F16" s="75"/>
      <c r="G16" s="75"/>
      <c r="H16" s="75"/>
      <c r="I16" s="75">
        <v>29883</v>
      </c>
      <c r="J16" s="75"/>
      <c r="K16" s="75"/>
      <c r="L16" s="75"/>
      <c r="M16" s="75"/>
      <c r="N16" s="75"/>
      <c r="O16" s="75">
        <v>62945</v>
      </c>
      <c r="P16" s="159"/>
      <c r="Q16" s="427">
        <f>SUM(B16:P16)</f>
        <v>1364019</v>
      </c>
    </row>
    <row r="17" spans="1:17" ht="15">
      <c r="A17" s="641" t="s">
        <v>180</v>
      </c>
      <c r="B17" s="386"/>
      <c r="C17" s="386"/>
      <c r="D17" s="387">
        <f>D15/D14</f>
        <v>1</v>
      </c>
      <c r="E17" s="387"/>
      <c r="F17" s="387"/>
      <c r="G17" s="387"/>
      <c r="H17" s="387"/>
      <c r="I17" s="387">
        <f>I15/I14</f>
        <v>1</v>
      </c>
      <c r="J17" s="387"/>
      <c r="K17" s="387"/>
      <c r="L17" s="387"/>
      <c r="M17" s="387"/>
      <c r="N17" s="387"/>
      <c r="O17" s="387">
        <f>O15/O14</f>
        <v>0.9918533925813873</v>
      </c>
      <c r="P17" s="387"/>
      <c r="Q17" s="848">
        <f>Q15/Q14</f>
        <v>0.9996611284880169</v>
      </c>
    </row>
    <row r="18" spans="1:17" ht="15">
      <c r="A18" s="643" t="s">
        <v>971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>
        <v>129092</v>
      </c>
      <c r="N18" s="75">
        <v>3363417</v>
      </c>
      <c r="O18" s="75"/>
      <c r="P18" s="159"/>
      <c r="Q18" s="427">
        <f>SUM(B18:O18)</f>
        <v>3492509</v>
      </c>
    </row>
    <row r="19" spans="1:17" ht="15">
      <c r="A19" s="763" t="s">
        <v>86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>
        <v>451746</v>
      </c>
      <c r="N19" s="75">
        <v>3067975</v>
      </c>
      <c r="O19" s="75"/>
      <c r="P19" s="159"/>
      <c r="Q19" s="427">
        <f>SUM(B19:O19)</f>
        <v>3519721</v>
      </c>
    </row>
    <row r="20" spans="1:17" ht="15">
      <c r="A20" s="648" t="s">
        <v>179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>
        <v>451746</v>
      </c>
      <c r="N20" s="75">
        <v>3067975</v>
      </c>
      <c r="O20" s="75"/>
      <c r="P20" s="159"/>
      <c r="Q20" s="427">
        <f>SUM(B20:O20)</f>
        <v>3519721</v>
      </c>
    </row>
    <row r="21" spans="1:17" ht="15">
      <c r="A21" s="648" t="s">
        <v>180</v>
      </c>
      <c r="B21" s="385"/>
      <c r="C21" s="385"/>
      <c r="D21" s="75"/>
      <c r="E21" s="75"/>
      <c r="F21" s="75"/>
      <c r="G21" s="75"/>
      <c r="H21" s="75"/>
      <c r="I21" s="75"/>
      <c r="J21" s="75"/>
      <c r="K21" s="75"/>
      <c r="L21" s="75"/>
      <c r="M21" s="387">
        <f>M20/M19</f>
        <v>1</v>
      </c>
      <c r="N21" s="387">
        <f>N20/N19</f>
        <v>1</v>
      </c>
      <c r="O21" s="75"/>
      <c r="P21" s="159"/>
      <c r="Q21" s="848">
        <f>Q20/Q19</f>
        <v>1</v>
      </c>
    </row>
    <row r="22" spans="1:17" ht="15">
      <c r="A22" s="643" t="s">
        <v>963</v>
      </c>
      <c r="B22" s="942"/>
      <c r="C22" s="942"/>
      <c r="D22" s="942"/>
      <c r="E22" s="942"/>
      <c r="F22" s="942"/>
      <c r="G22" s="942"/>
      <c r="H22" s="942"/>
      <c r="I22" s="942"/>
      <c r="J22" s="942"/>
      <c r="K22" s="942"/>
      <c r="L22" s="942"/>
      <c r="M22" s="942"/>
      <c r="N22" s="942"/>
      <c r="O22" s="942"/>
      <c r="P22" s="943"/>
      <c r="Q22" s="427">
        <f>SUM(B22:P22)</f>
        <v>0</v>
      </c>
    </row>
    <row r="23" spans="1:17" ht="15">
      <c r="A23" s="763" t="s">
        <v>86</v>
      </c>
      <c r="B23" s="942"/>
      <c r="C23" s="942"/>
      <c r="D23" s="942"/>
      <c r="E23" s="942"/>
      <c r="F23" s="942"/>
      <c r="G23" s="942"/>
      <c r="H23" s="942"/>
      <c r="I23" s="942"/>
      <c r="J23" s="942"/>
      <c r="K23" s="942"/>
      <c r="L23" s="942"/>
      <c r="M23" s="942"/>
      <c r="N23" s="942"/>
      <c r="O23" s="942"/>
      <c r="P23" s="943"/>
      <c r="Q23" s="427">
        <f>SUM(B23:P23)</f>
        <v>0</v>
      </c>
    </row>
    <row r="24" spans="1:17" ht="15">
      <c r="A24" s="648" t="s">
        <v>179</v>
      </c>
      <c r="B24" s="942">
        <v>27</v>
      </c>
      <c r="C24" s="942"/>
      <c r="D24" s="942"/>
      <c r="E24" s="942"/>
      <c r="F24" s="942"/>
      <c r="G24" s="942"/>
      <c r="H24" s="942"/>
      <c r="I24" s="942"/>
      <c r="J24" s="942"/>
      <c r="K24" s="942"/>
      <c r="L24" s="942"/>
      <c r="M24" s="942"/>
      <c r="N24" s="942"/>
      <c r="O24" s="942"/>
      <c r="P24" s="943"/>
      <c r="Q24" s="427">
        <f>SUM(B24:P24)</f>
        <v>27</v>
      </c>
    </row>
    <row r="25" spans="1:17" ht="13.5">
      <c r="A25" s="648" t="s">
        <v>180</v>
      </c>
      <c r="B25" s="616"/>
      <c r="C25" s="616"/>
      <c r="D25" s="370"/>
      <c r="E25" s="1141"/>
      <c r="F25" s="1141"/>
      <c r="G25" s="1141"/>
      <c r="H25" s="1141"/>
      <c r="I25" s="1141"/>
      <c r="J25" s="1141"/>
      <c r="K25" s="1141"/>
      <c r="L25" s="1141"/>
      <c r="M25" s="1141"/>
      <c r="N25" s="1141"/>
      <c r="O25" s="1141"/>
      <c r="P25" s="1141"/>
      <c r="Q25" s="1142">
        <v>0</v>
      </c>
    </row>
    <row r="26" spans="1:17" ht="15">
      <c r="A26" s="647" t="s">
        <v>550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159"/>
      <c r="Q26" s="141">
        <f>SUM(B26:P26)</f>
        <v>0</v>
      </c>
    </row>
    <row r="27" spans="1:17" ht="15">
      <c r="A27" s="648" t="s">
        <v>86</v>
      </c>
      <c r="B27" s="75"/>
      <c r="C27" s="75"/>
      <c r="D27" s="75"/>
      <c r="E27" s="75">
        <v>2366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159"/>
      <c r="Q27" s="141">
        <f>SUM(B27:P27)</f>
        <v>2366</v>
      </c>
    </row>
    <row r="28" spans="1:17" ht="15">
      <c r="A28" s="648" t="s">
        <v>179</v>
      </c>
      <c r="B28" s="75"/>
      <c r="C28" s="75"/>
      <c r="D28" s="75"/>
      <c r="E28" s="75">
        <v>2365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141">
        <f>SUM(B28:P28)</f>
        <v>2365</v>
      </c>
    </row>
    <row r="29" spans="1:17" ht="15">
      <c r="A29" s="765" t="s">
        <v>180</v>
      </c>
      <c r="B29" s="370"/>
      <c r="C29" s="616"/>
      <c r="D29" s="616"/>
      <c r="E29" s="849">
        <f>E28/E27</f>
        <v>0.9995773457311918</v>
      </c>
      <c r="F29" s="616"/>
      <c r="G29" s="616"/>
      <c r="H29" s="616"/>
      <c r="I29" s="616"/>
      <c r="J29" s="849"/>
      <c r="K29" s="849"/>
      <c r="L29" s="370"/>
      <c r="M29" s="370"/>
      <c r="N29" s="370"/>
      <c r="O29" s="370"/>
      <c r="P29" s="850"/>
      <c r="Q29" s="388">
        <f>Q28/Q27</f>
        <v>0.9995773457311918</v>
      </c>
    </row>
    <row r="30" spans="1:17" ht="15">
      <c r="A30" s="647" t="s">
        <v>552</v>
      </c>
      <c r="B30" s="75">
        <v>15700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159"/>
      <c r="Q30" s="847">
        <f>SUM(B30:O30)</f>
        <v>15700</v>
      </c>
    </row>
    <row r="31" spans="1:17" ht="15">
      <c r="A31" s="760" t="s">
        <v>86</v>
      </c>
      <c r="B31" s="75">
        <v>15700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159"/>
      <c r="Q31" s="427">
        <f>SUM(B31:O31)</f>
        <v>15700</v>
      </c>
    </row>
    <row r="32" spans="1:17" ht="15">
      <c r="A32" s="760" t="s">
        <v>179</v>
      </c>
      <c r="B32" s="75">
        <v>20780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159"/>
      <c r="Q32" s="141">
        <f>SUM(B32:O32)</f>
        <v>20780</v>
      </c>
    </row>
    <row r="33" spans="1:17" ht="15.75" thickBot="1">
      <c r="A33" s="1143" t="s">
        <v>180</v>
      </c>
      <c r="B33" s="1144">
        <f>B32/B31</f>
        <v>1.3235668789808916</v>
      </c>
      <c r="C33" s="948"/>
      <c r="D33" s="948"/>
      <c r="E33" s="948"/>
      <c r="F33" s="948"/>
      <c r="G33" s="948"/>
      <c r="H33" s="948"/>
      <c r="I33" s="948"/>
      <c r="J33" s="947"/>
      <c r="K33" s="948"/>
      <c r="L33" s="947"/>
      <c r="M33" s="1145"/>
      <c r="N33" s="1145"/>
      <c r="O33" s="1145"/>
      <c r="P33" s="1145"/>
      <c r="Q33" s="1146">
        <f>Q32/Q31</f>
        <v>1.3235668789808916</v>
      </c>
    </row>
    <row r="34" spans="1:17" ht="15">
      <c r="A34" s="851" t="s">
        <v>548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852">
        <f>SUM(B34:O34)</f>
        <v>0</v>
      </c>
    </row>
    <row r="35" spans="1:17" ht="15">
      <c r="A35" s="761" t="s">
        <v>86</v>
      </c>
      <c r="B35" s="75">
        <v>67</v>
      </c>
      <c r="C35" s="75"/>
      <c r="D35" s="75"/>
      <c r="E35" s="75"/>
      <c r="F35" s="75"/>
      <c r="G35" s="75">
        <v>8198</v>
      </c>
      <c r="H35" s="75"/>
      <c r="I35" s="75"/>
      <c r="J35" s="75"/>
      <c r="K35" s="75"/>
      <c r="L35" s="75"/>
      <c r="M35" s="75"/>
      <c r="N35" s="75"/>
      <c r="O35" s="75"/>
      <c r="P35" s="75"/>
      <c r="Q35" s="141">
        <f>SUM(B35:O35)</f>
        <v>8265</v>
      </c>
    </row>
    <row r="36" spans="1:17" ht="15">
      <c r="A36" s="761" t="s">
        <v>179</v>
      </c>
      <c r="B36" s="75">
        <v>191</v>
      </c>
      <c r="C36" s="75"/>
      <c r="D36" s="75"/>
      <c r="E36" s="75"/>
      <c r="F36" s="75"/>
      <c r="G36" s="75">
        <v>8198</v>
      </c>
      <c r="H36" s="75"/>
      <c r="I36" s="75"/>
      <c r="J36" s="75"/>
      <c r="K36" s="75"/>
      <c r="L36" s="75"/>
      <c r="M36" s="75"/>
      <c r="N36" s="75"/>
      <c r="O36" s="75"/>
      <c r="P36" s="75"/>
      <c r="Q36" s="141">
        <f>SUM(B36:O36)</f>
        <v>8389</v>
      </c>
    </row>
    <row r="37" spans="1:17" ht="15">
      <c r="A37" s="762" t="s">
        <v>180</v>
      </c>
      <c r="B37" s="849">
        <f>B36/B35</f>
        <v>2.8507462686567164</v>
      </c>
      <c r="C37" s="849"/>
      <c r="D37" s="849"/>
      <c r="E37" s="849"/>
      <c r="F37" s="849"/>
      <c r="G37" s="849">
        <f>G36/G35</f>
        <v>1</v>
      </c>
      <c r="H37" s="849"/>
      <c r="I37" s="849"/>
      <c r="J37" s="849"/>
      <c r="K37" s="849"/>
      <c r="L37" s="75"/>
      <c r="M37" s="75"/>
      <c r="N37" s="75"/>
      <c r="O37" s="75"/>
      <c r="P37" s="159"/>
      <c r="Q37" s="389">
        <f>Q36/Q35</f>
        <v>1.0150030248033879</v>
      </c>
    </row>
    <row r="38" spans="1:17" ht="15">
      <c r="A38" s="642" t="s">
        <v>617</v>
      </c>
      <c r="B38" s="75">
        <v>58484</v>
      </c>
      <c r="C38" s="75"/>
      <c r="D38" s="75"/>
      <c r="E38" s="75"/>
      <c r="F38" s="75"/>
      <c r="G38" s="75"/>
      <c r="H38" s="75"/>
      <c r="I38" s="75"/>
      <c r="J38" s="75">
        <v>94794</v>
      </c>
      <c r="K38" s="75"/>
      <c r="L38" s="75"/>
      <c r="M38" s="75"/>
      <c r="N38" s="75"/>
      <c r="O38" s="75"/>
      <c r="P38" s="75"/>
      <c r="Q38" s="141">
        <f>SUM(B38:P38)</f>
        <v>153278</v>
      </c>
    </row>
    <row r="39" spans="1:17" ht="15">
      <c r="A39" s="641" t="s">
        <v>86</v>
      </c>
      <c r="B39" s="75">
        <v>58484</v>
      </c>
      <c r="C39" s="75"/>
      <c r="D39" s="75"/>
      <c r="E39" s="75">
        <v>25180</v>
      </c>
      <c r="F39" s="75"/>
      <c r="G39" s="75"/>
      <c r="H39" s="75"/>
      <c r="I39" s="75"/>
      <c r="J39" s="75">
        <v>124903</v>
      </c>
      <c r="K39" s="75"/>
      <c r="L39" s="75"/>
      <c r="M39" s="75"/>
      <c r="N39" s="75"/>
      <c r="O39" s="75"/>
      <c r="P39" s="75"/>
      <c r="Q39" s="141">
        <f>SUM(B39:P39)</f>
        <v>208567</v>
      </c>
    </row>
    <row r="40" spans="1:17" ht="15">
      <c r="A40" s="764" t="s">
        <v>179</v>
      </c>
      <c r="B40" s="75">
        <v>58483</v>
      </c>
      <c r="C40" s="75"/>
      <c r="D40" s="75"/>
      <c r="E40" s="75">
        <v>23212</v>
      </c>
      <c r="F40" s="75"/>
      <c r="G40" s="75"/>
      <c r="H40" s="75"/>
      <c r="I40" s="75"/>
      <c r="J40" s="75">
        <v>117141</v>
      </c>
      <c r="K40" s="75"/>
      <c r="L40" s="75"/>
      <c r="M40" s="75"/>
      <c r="N40" s="75"/>
      <c r="O40" s="75"/>
      <c r="P40" s="75"/>
      <c r="Q40" s="141">
        <f>SUM(B40:P40)</f>
        <v>198836</v>
      </c>
    </row>
    <row r="41" spans="1:17" ht="15">
      <c r="A41" s="641" t="s">
        <v>180</v>
      </c>
      <c r="B41" s="387">
        <f>B40/B39</f>
        <v>0.9999829013063402</v>
      </c>
      <c r="C41" s="387"/>
      <c r="D41" s="387"/>
      <c r="E41" s="385">
        <f>E40/E39</f>
        <v>0.9218427323272439</v>
      </c>
      <c r="F41" s="387"/>
      <c r="G41" s="387"/>
      <c r="H41" s="387"/>
      <c r="I41" s="387"/>
      <c r="J41" s="385">
        <f>J40/J39</f>
        <v>0.9378557760822398</v>
      </c>
      <c r="K41" s="387"/>
      <c r="L41" s="387"/>
      <c r="M41" s="387"/>
      <c r="N41" s="387"/>
      <c r="O41" s="387"/>
      <c r="P41" s="387"/>
      <c r="Q41" s="1228">
        <f>Q40/Q39</f>
        <v>0.9533435298968677</v>
      </c>
    </row>
    <row r="42" spans="1:17" ht="15">
      <c r="A42" s="642" t="s">
        <v>549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159"/>
      <c r="Q42" s="427">
        <f>SUM(B42:O42)</f>
        <v>0</v>
      </c>
    </row>
    <row r="43" spans="1:17" ht="15">
      <c r="A43" s="641" t="s">
        <v>86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159"/>
      <c r="Q43" s="427">
        <f>SUM(B43:O43)</f>
        <v>0</v>
      </c>
    </row>
    <row r="44" spans="1:17" ht="15">
      <c r="A44" s="764" t="s">
        <v>179</v>
      </c>
      <c r="B44" s="369">
        <v>57</v>
      </c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72">
        <f>SUM(B44:O44)</f>
        <v>57</v>
      </c>
    </row>
    <row r="45" spans="1:17" ht="15">
      <c r="A45" s="641" t="s">
        <v>180</v>
      </c>
      <c r="B45" s="849">
        <v>0</v>
      </c>
      <c r="C45" s="370"/>
      <c r="D45" s="370"/>
      <c r="E45" s="370"/>
      <c r="F45" s="370"/>
      <c r="G45" s="370"/>
      <c r="H45" s="370"/>
      <c r="I45" s="370"/>
      <c r="J45" s="616"/>
      <c r="K45" s="370"/>
      <c r="L45" s="616"/>
      <c r="M45" s="370"/>
      <c r="N45" s="370"/>
      <c r="O45" s="370"/>
      <c r="P45" s="370"/>
      <c r="Q45" s="390"/>
    </row>
    <row r="46" spans="1:17" ht="25.5">
      <c r="A46" s="645" t="s">
        <v>555</v>
      </c>
      <c r="B46" s="75"/>
      <c r="C46" s="75"/>
      <c r="D46" s="75"/>
      <c r="E46" s="75"/>
      <c r="F46" s="75"/>
      <c r="G46" s="75">
        <v>1000</v>
      </c>
      <c r="H46" s="75"/>
      <c r="I46" s="75"/>
      <c r="J46" s="75"/>
      <c r="K46" s="75"/>
      <c r="L46" s="75"/>
      <c r="M46" s="75"/>
      <c r="N46" s="75"/>
      <c r="O46" s="75"/>
      <c r="P46" s="159"/>
      <c r="Q46" s="427">
        <f aca="true" t="shared" si="0" ref="Q46:Q53">SUM(B46:O46)</f>
        <v>1000</v>
      </c>
    </row>
    <row r="47" spans="1:17" ht="15">
      <c r="A47" s="648" t="s">
        <v>86</v>
      </c>
      <c r="B47" s="75"/>
      <c r="C47" s="75"/>
      <c r="D47" s="75"/>
      <c r="E47" s="75"/>
      <c r="F47" s="75"/>
      <c r="G47" s="75">
        <v>1400</v>
      </c>
      <c r="H47" s="75"/>
      <c r="I47" s="75"/>
      <c r="J47" s="75"/>
      <c r="K47" s="75"/>
      <c r="L47" s="75"/>
      <c r="M47" s="75"/>
      <c r="N47" s="75"/>
      <c r="O47" s="75"/>
      <c r="P47" s="159"/>
      <c r="Q47" s="427">
        <f t="shared" si="0"/>
        <v>1400</v>
      </c>
    </row>
    <row r="48" spans="1:17" ht="15">
      <c r="A48" s="648" t="s">
        <v>179</v>
      </c>
      <c r="B48" s="75"/>
      <c r="C48" s="75"/>
      <c r="D48" s="75"/>
      <c r="E48" s="75"/>
      <c r="F48" s="75"/>
      <c r="G48" s="75">
        <v>1396</v>
      </c>
      <c r="H48" s="75"/>
      <c r="I48" s="75"/>
      <c r="J48" s="75"/>
      <c r="K48" s="75"/>
      <c r="L48" s="75"/>
      <c r="M48" s="75"/>
      <c r="N48" s="75"/>
      <c r="O48" s="75"/>
      <c r="P48" s="159"/>
      <c r="Q48" s="427">
        <f t="shared" si="0"/>
        <v>1396</v>
      </c>
    </row>
    <row r="49" spans="1:17" ht="15">
      <c r="A49" s="641" t="s">
        <v>83</v>
      </c>
      <c r="B49" s="370"/>
      <c r="C49" s="370"/>
      <c r="D49" s="370"/>
      <c r="E49" s="370"/>
      <c r="F49" s="370"/>
      <c r="G49" s="370">
        <v>1396</v>
      </c>
      <c r="H49" s="370"/>
      <c r="I49" s="370"/>
      <c r="J49" s="370"/>
      <c r="K49" s="370"/>
      <c r="L49" s="370"/>
      <c r="M49" s="370"/>
      <c r="N49" s="370"/>
      <c r="O49" s="370"/>
      <c r="P49" s="739"/>
      <c r="Q49" s="427">
        <f t="shared" si="0"/>
        <v>1396</v>
      </c>
    </row>
    <row r="50" spans="1:17" ht="15">
      <c r="A50" s="648" t="s">
        <v>180</v>
      </c>
      <c r="B50" s="616"/>
      <c r="C50" s="616"/>
      <c r="D50" s="616"/>
      <c r="E50" s="616"/>
      <c r="F50" s="616"/>
      <c r="G50" s="616">
        <f>G48/G47</f>
        <v>0.9971428571428571</v>
      </c>
      <c r="H50" s="616"/>
      <c r="I50" s="617"/>
      <c r="J50" s="370"/>
      <c r="K50" s="370"/>
      <c r="L50" s="370"/>
      <c r="M50" s="370"/>
      <c r="N50" s="370"/>
      <c r="O50" s="370"/>
      <c r="P50" s="739"/>
      <c r="Q50" s="390">
        <f t="shared" si="0"/>
        <v>0.9971428571428571</v>
      </c>
    </row>
    <row r="51" spans="1:17" ht="15">
      <c r="A51" s="640" t="s">
        <v>551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159"/>
      <c r="Q51" s="141">
        <f t="shared" si="0"/>
        <v>0</v>
      </c>
    </row>
    <row r="52" spans="1:17" ht="15">
      <c r="A52" s="641" t="s">
        <v>86</v>
      </c>
      <c r="B52" s="75"/>
      <c r="C52" s="75"/>
      <c r="D52" s="75"/>
      <c r="E52" s="75">
        <v>4545</v>
      </c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159"/>
      <c r="Q52" s="427">
        <f t="shared" si="0"/>
        <v>4545</v>
      </c>
    </row>
    <row r="53" spans="1:17" ht="15">
      <c r="A53" s="641" t="s">
        <v>179</v>
      </c>
      <c r="B53" s="75"/>
      <c r="C53" s="75"/>
      <c r="D53" s="75"/>
      <c r="E53" s="75">
        <v>4545</v>
      </c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159"/>
      <c r="Q53" s="427">
        <f t="shared" si="0"/>
        <v>4545</v>
      </c>
    </row>
    <row r="54" spans="1:17" ht="15">
      <c r="A54" s="641" t="s">
        <v>180</v>
      </c>
      <c r="B54" s="75"/>
      <c r="C54" s="75"/>
      <c r="D54" s="75"/>
      <c r="E54" s="385">
        <f>E53/E52</f>
        <v>1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159"/>
      <c r="Q54" s="390">
        <f>Q53/Q52</f>
        <v>1</v>
      </c>
    </row>
    <row r="55" spans="1:17" ht="15">
      <c r="A55" s="645" t="s">
        <v>554</v>
      </c>
      <c r="B55" s="75">
        <v>13171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159"/>
      <c r="Q55" s="427">
        <f>SUM(B55:O55)</f>
        <v>13171</v>
      </c>
    </row>
    <row r="56" spans="1:17" ht="15">
      <c r="A56" s="648" t="s">
        <v>86</v>
      </c>
      <c r="B56" s="75">
        <v>16727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159"/>
      <c r="Q56" s="427">
        <f>SUM(B56:O56)</f>
        <v>16727</v>
      </c>
    </row>
    <row r="57" spans="1:18" ht="15">
      <c r="A57" s="648" t="s">
        <v>179</v>
      </c>
      <c r="B57" s="75">
        <v>19760</v>
      </c>
      <c r="C57" s="75"/>
      <c r="D57" s="75"/>
      <c r="E57" s="75"/>
      <c r="F57" s="75"/>
      <c r="G57" s="75">
        <v>25</v>
      </c>
      <c r="H57" s="75"/>
      <c r="I57" s="75"/>
      <c r="J57" s="75"/>
      <c r="K57" s="75"/>
      <c r="L57" s="75"/>
      <c r="M57" s="75"/>
      <c r="N57" s="75"/>
      <c r="O57" s="75"/>
      <c r="P57" s="159"/>
      <c r="Q57" s="427">
        <f>SUM(B57:O57)</f>
        <v>19785</v>
      </c>
      <c r="R57" s="140"/>
    </row>
    <row r="58" spans="1:18" ht="15">
      <c r="A58" s="761" t="s">
        <v>180</v>
      </c>
      <c r="B58" s="616">
        <f>B57/B56</f>
        <v>1.1813236085370957</v>
      </c>
      <c r="C58" s="370"/>
      <c r="D58" s="370"/>
      <c r="E58" s="616"/>
      <c r="F58" s="616"/>
      <c r="G58" s="616"/>
      <c r="H58" s="370"/>
      <c r="I58" s="370"/>
      <c r="J58" s="370"/>
      <c r="K58" s="370"/>
      <c r="L58" s="370"/>
      <c r="M58" s="370"/>
      <c r="N58" s="370"/>
      <c r="O58" s="370"/>
      <c r="P58" s="370"/>
      <c r="Q58" s="848">
        <f>Q57/Q56</f>
        <v>1.1828181981227954</v>
      </c>
      <c r="R58" s="140"/>
    </row>
    <row r="59" spans="1:18" ht="15">
      <c r="A59" s="645" t="s">
        <v>653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141">
        <f>SUM(B59:P59)</f>
        <v>0</v>
      </c>
      <c r="R59" s="140"/>
    </row>
    <row r="60" spans="1:18" ht="15">
      <c r="A60" s="648" t="s">
        <v>86</v>
      </c>
      <c r="B60" s="75"/>
      <c r="C60" s="75"/>
      <c r="D60" s="75"/>
      <c r="E60" s="75"/>
      <c r="F60" s="75"/>
      <c r="G60" s="75">
        <v>293</v>
      </c>
      <c r="H60" s="75"/>
      <c r="I60" s="75"/>
      <c r="J60" s="75"/>
      <c r="K60" s="75"/>
      <c r="L60" s="75"/>
      <c r="M60" s="75"/>
      <c r="N60" s="75"/>
      <c r="O60" s="75"/>
      <c r="P60" s="75"/>
      <c r="Q60" s="141">
        <f>SUM(B60:P60)</f>
        <v>293</v>
      </c>
      <c r="R60" s="140"/>
    </row>
    <row r="61" spans="1:18" ht="15">
      <c r="A61" s="648" t="s">
        <v>179</v>
      </c>
      <c r="B61" s="75"/>
      <c r="C61" s="75"/>
      <c r="D61" s="75"/>
      <c r="E61" s="75"/>
      <c r="F61" s="75"/>
      <c r="G61" s="75">
        <v>293</v>
      </c>
      <c r="H61" s="75"/>
      <c r="I61" s="75"/>
      <c r="J61" s="75"/>
      <c r="K61" s="75"/>
      <c r="L61" s="75"/>
      <c r="M61" s="75"/>
      <c r="N61" s="75"/>
      <c r="O61" s="75"/>
      <c r="P61" s="75"/>
      <c r="Q61" s="141">
        <f>SUM(B61:P61)</f>
        <v>293</v>
      </c>
      <c r="R61" s="140"/>
    </row>
    <row r="62" spans="1:18" ht="15.75" thickBot="1">
      <c r="A62" s="945" t="s">
        <v>180</v>
      </c>
      <c r="B62" s="947"/>
      <c r="C62" s="948"/>
      <c r="D62" s="948"/>
      <c r="E62" s="947"/>
      <c r="F62" s="947"/>
      <c r="G62" s="947">
        <f>G61/G60</f>
        <v>1</v>
      </c>
      <c r="H62" s="948"/>
      <c r="I62" s="948"/>
      <c r="J62" s="948"/>
      <c r="K62" s="948"/>
      <c r="L62" s="948"/>
      <c r="M62" s="948"/>
      <c r="N62" s="948"/>
      <c r="O62" s="948"/>
      <c r="P62" s="948"/>
      <c r="Q62" s="1146">
        <v>1</v>
      </c>
      <c r="R62" s="140"/>
    </row>
    <row r="63" spans="1:18" ht="25.5">
      <c r="A63" s="647" t="s">
        <v>729</v>
      </c>
      <c r="B63" s="75"/>
      <c r="C63" s="75"/>
      <c r="D63" s="75"/>
      <c r="E63" s="75">
        <v>2800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141">
        <f>SUM(B63:P63)</f>
        <v>2800</v>
      </c>
      <c r="R63" s="140"/>
    </row>
    <row r="64" spans="1:18" ht="15">
      <c r="A64" s="648" t="s">
        <v>86</v>
      </c>
      <c r="B64" s="75"/>
      <c r="C64" s="75"/>
      <c r="D64" s="75"/>
      <c r="E64" s="75">
        <v>0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141">
        <f>SUM(B64:P64)</f>
        <v>0</v>
      </c>
      <c r="R64" s="140"/>
    </row>
    <row r="65" spans="1:18" ht="15">
      <c r="A65" s="648" t="s">
        <v>179</v>
      </c>
      <c r="B65" s="75">
        <v>602</v>
      </c>
      <c r="C65" s="75"/>
      <c r="D65" s="75"/>
      <c r="E65" s="75">
        <v>0</v>
      </c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141">
        <f>SUM(B65:P65)</f>
        <v>602</v>
      </c>
      <c r="R65" s="140"/>
    </row>
    <row r="66" spans="1:18" ht="15">
      <c r="A66" s="648" t="s">
        <v>180</v>
      </c>
      <c r="B66" s="616"/>
      <c r="C66" s="616"/>
      <c r="D66" s="616"/>
      <c r="E66" s="616"/>
      <c r="F66" s="616"/>
      <c r="G66" s="616"/>
      <c r="H66" s="616"/>
      <c r="I66" s="616"/>
      <c r="J66" s="616"/>
      <c r="K66" s="616"/>
      <c r="L66" s="616"/>
      <c r="M66" s="616"/>
      <c r="N66" s="616"/>
      <c r="O66" s="616"/>
      <c r="P66" s="616"/>
      <c r="Q66" s="390"/>
      <c r="R66" s="140"/>
    </row>
    <row r="67" spans="1:18" ht="15">
      <c r="A67" s="647" t="s">
        <v>592</v>
      </c>
      <c r="B67" s="370"/>
      <c r="C67" s="370">
        <v>1315978</v>
      </c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427">
        <f>SUM(B67:O67)</f>
        <v>1315978</v>
      </c>
      <c r="R67" s="162"/>
    </row>
    <row r="68" spans="1:18" ht="15">
      <c r="A68" s="766" t="s">
        <v>86</v>
      </c>
      <c r="B68" s="370"/>
      <c r="C68" s="370">
        <v>1315978</v>
      </c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427">
        <f>SUM(B68:O68)</f>
        <v>1315978</v>
      </c>
      <c r="R68" s="162"/>
    </row>
    <row r="69" spans="1:18" ht="15">
      <c r="A69" s="766" t="s">
        <v>179</v>
      </c>
      <c r="B69" s="370"/>
      <c r="C69" s="370">
        <v>1403007</v>
      </c>
      <c r="D69" s="370"/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370"/>
      <c r="P69" s="370"/>
      <c r="Q69" s="427">
        <f>SUM(B69:O69)</f>
        <v>1403007</v>
      </c>
      <c r="R69" s="162"/>
    </row>
    <row r="70" spans="1:18" ht="15">
      <c r="A70" s="766" t="s">
        <v>83</v>
      </c>
      <c r="B70" s="370"/>
      <c r="C70" s="370">
        <v>262315</v>
      </c>
      <c r="D70" s="370"/>
      <c r="E70" s="370"/>
      <c r="F70" s="370"/>
      <c r="G70" s="370"/>
      <c r="H70" s="370"/>
      <c r="I70" s="370"/>
      <c r="J70" s="370"/>
      <c r="K70" s="370"/>
      <c r="L70" s="370"/>
      <c r="M70" s="370"/>
      <c r="N70" s="370"/>
      <c r="O70" s="370"/>
      <c r="P70" s="370"/>
      <c r="Q70" s="427">
        <f>SUM(B70:O70)</f>
        <v>262315</v>
      </c>
      <c r="R70" s="162"/>
    </row>
    <row r="71" spans="1:18" ht="15.75" thickBot="1">
      <c r="A71" s="364" t="s">
        <v>180</v>
      </c>
      <c r="B71" s="909"/>
      <c r="C71" s="910">
        <f>C69/C68</f>
        <v>1.0661325645261548</v>
      </c>
      <c r="D71" s="909"/>
      <c r="E71" s="909"/>
      <c r="F71" s="909"/>
      <c r="G71" s="909"/>
      <c r="H71" s="909"/>
      <c r="I71" s="909"/>
      <c r="J71" s="909"/>
      <c r="K71" s="909"/>
      <c r="L71" s="909"/>
      <c r="M71" s="909"/>
      <c r="N71" s="909"/>
      <c r="O71" s="909"/>
      <c r="P71" s="909"/>
      <c r="Q71" s="911">
        <f>Q69/Q68</f>
        <v>1.0661325645261548</v>
      </c>
      <c r="R71" s="162"/>
    </row>
    <row r="72" spans="1:18" ht="15">
      <c r="A72" s="433" t="s">
        <v>556</v>
      </c>
      <c r="B72" s="1001">
        <f aca="true" t="shared" si="1" ref="B72:Q72">B5+B9+B13+B18+B22+B26+B30+B34+B38+B42+B46+B51+B55+B59+B63+B67</f>
        <v>357191</v>
      </c>
      <c r="C72" s="1001">
        <f t="shared" si="1"/>
        <v>1315978</v>
      </c>
      <c r="D72" s="1001">
        <f t="shared" si="1"/>
        <v>1226113</v>
      </c>
      <c r="E72" s="1001">
        <f t="shared" si="1"/>
        <v>87238</v>
      </c>
      <c r="F72" s="1001">
        <f t="shared" si="1"/>
        <v>55000</v>
      </c>
      <c r="G72" s="1001">
        <f t="shared" si="1"/>
        <v>1000</v>
      </c>
      <c r="H72" s="1001">
        <f t="shared" si="1"/>
        <v>470401</v>
      </c>
      <c r="I72" s="1001">
        <f t="shared" si="1"/>
        <v>0</v>
      </c>
      <c r="J72" s="1001">
        <f t="shared" si="1"/>
        <v>94794</v>
      </c>
      <c r="K72" s="1001">
        <f t="shared" si="1"/>
        <v>0</v>
      </c>
      <c r="L72" s="1001">
        <f t="shared" si="1"/>
        <v>0</v>
      </c>
      <c r="M72" s="1001">
        <f t="shared" si="1"/>
        <v>129092</v>
      </c>
      <c r="N72" s="1001">
        <f t="shared" si="1"/>
        <v>3363417</v>
      </c>
      <c r="O72" s="1001">
        <f t="shared" si="1"/>
        <v>0</v>
      </c>
      <c r="P72" s="1001">
        <f t="shared" si="1"/>
        <v>0</v>
      </c>
      <c r="Q72" s="1139">
        <f t="shared" si="1"/>
        <v>7100224</v>
      </c>
      <c r="R72" s="161"/>
    </row>
    <row r="73" spans="1:17" ht="15">
      <c r="A73" s="767" t="s">
        <v>86</v>
      </c>
      <c r="B73" s="1022">
        <f aca="true" t="shared" si="2" ref="B73:Q73">B6+B10+B14+B19+B23+B27+B31+B35+B39+B43+B47+B52+B56+B60+B64+B68</f>
        <v>354630</v>
      </c>
      <c r="C73" s="1022">
        <f t="shared" si="2"/>
        <v>1315978</v>
      </c>
      <c r="D73" s="1022">
        <f t="shared" si="2"/>
        <v>1428557</v>
      </c>
      <c r="E73" s="1022">
        <f t="shared" si="2"/>
        <v>98067</v>
      </c>
      <c r="F73" s="1022">
        <f t="shared" si="2"/>
        <v>55000</v>
      </c>
      <c r="G73" s="1022">
        <f t="shared" si="2"/>
        <v>9891</v>
      </c>
      <c r="H73" s="1022">
        <f t="shared" si="2"/>
        <v>453951</v>
      </c>
      <c r="I73" s="1022">
        <f t="shared" si="2"/>
        <v>33633</v>
      </c>
      <c r="J73" s="1022">
        <f t="shared" si="2"/>
        <v>350697</v>
      </c>
      <c r="K73" s="1022">
        <f t="shared" si="2"/>
        <v>0</v>
      </c>
      <c r="L73" s="1022">
        <f t="shared" si="2"/>
        <v>0</v>
      </c>
      <c r="M73" s="1022">
        <f t="shared" si="2"/>
        <v>451746</v>
      </c>
      <c r="N73" s="1022">
        <f t="shared" si="2"/>
        <v>3067975</v>
      </c>
      <c r="O73" s="1022">
        <f t="shared" si="2"/>
        <v>63462</v>
      </c>
      <c r="P73" s="1022">
        <f t="shared" si="2"/>
        <v>0</v>
      </c>
      <c r="Q73" s="1140">
        <f t="shared" si="2"/>
        <v>7683587</v>
      </c>
    </row>
    <row r="74" spans="1:17" ht="15">
      <c r="A74" s="767" t="s">
        <v>179</v>
      </c>
      <c r="B74" s="1138">
        <f aca="true" t="shared" si="3" ref="B74:Q74">SUM(B69+B65+B57+B53+B48+B44+B40+B36+B32+B28+B20+B15+B11+B7+B61+B24)</f>
        <v>295914</v>
      </c>
      <c r="C74" s="1138">
        <f t="shared" si="3"/>
        <v>1403300</v>
      </c>
      <c r="D74" s="1138">
        <f t="shared" si="3"/>
        <v>1428557</v>
      </c>
      <c r="E74" s="1138">
        <f t="shared" si="3"/>
        <v>48305</v>
      </c>
      <c r="F74" s="1138">
        <f t="shared" si="3"/>
        <v>0</v>
      </c>
      <c r="G74" s="1138">
        <f t="shared" si="3"/>
        <v>9912</v>
      </c>
      <c r="H74" s="1138">
        <f t="shared" si="3"/>
        <v>64602</v>
      </c>
      <c r="I74" s="1138">
        <f t="shared" si="3"/>
        <v>33633</v>
      </c>
      <c r="J74" s="1138">
        <f t="shared" si="3"/>
        <v>117141</v>
      </c>
      <c r="K74" s="1138">
        <f t="shared" si="3"/>
        <v>36</v>
      </c>
      <c r="L74" s="1138">
        <f t="shared" si="3"/>
        <v>0</v>
      </c>
      <c r="M74" s="1138">
        <f t="shared" si="3"/>
        <v>451746</v>
      </c>
      <c r="N74" s="1138">
        <f t="shared" si="3"/>
        <v>3067975</v>
      </c>
      <c r="O74" s="1138">
        <f t="shared" si="3"/>
        <v>62945</v>
      </c>
      <c r="P74" s="1138">
        <f t="shared" si="3"/>
        <v>0</v>
      </c>
      <c r="Q74" s="1140">
        <f t="shared" si="3"/>
        <v>6984066</v>
      </c>
    </row>
    <row r="75" spans="1:17" s="2" customFormat="1" ht="15">
      <c r="A75" s="434" t="s">
        <v>83</v>
      </c>
      <c r="B75" s="1138">
        <f>SUM(B70+B49+B16)</f>
        <v>0</v>
      </c>
      <c r="C75" s="1138">
        <f aca="true" t="shared" si="4" ref="C75:Q75">SUM(C70+C49+C16)</f>
        <v>262315</v>
      </c>
      <c r="D75" s="1138">
        <f t="shared" si="4"/>
        <v>1271191</v>
      </c>
      <c r="E75" s="1138">
        <f t="shared" si="4"/>
        <v>0</v>
      </c>
      <c r="F75" s="1138">
        <f t="shared" si="4"/>
        <v>0</v>
      </c>
      <c r="G75" s="1138">
        <f t="shared" si="4"/>
        <v>1396</v>
      </c>
      <c r="H75" s="1138">
        <f t="shared" si="4"/>
        <v>0</v>
      </c>
      <c r="I75" s="1138">
        <f t="shared" si="4"/>
        <v>29883</v>
      </c>
      <c r="J75" s="1138">
        <f t="shared" si="4"/>
        <v>0</v>
      </c>
      <c r="K75" s="1138">
        <f t="shared" si="4"/>
        <v>0</v>
      </c>
      <c r="L75" s="1138">
        <f t="shared" si="4"/>
        <v>0</v>
      </c>
      <c r="M75" s="1138">
        <f t="shared" si="4"/>
        <v>0</v>
      </c>
      <c r="N75" s="1138">
        <f t="shared" si="4"/>
        <v>0</v>
      </c>
      <c r="O75" s="1138">
        <f t="shared" si="4"/>
        <v>62945</v>
      </c>
      <c r="P75" s="1138">
        <f t="shared" si="4"/>
        <v>0</v>
      </c>
      <c r="Q75" s="1229">
        <f t="shared" si="4"/>
        <v>1627730</v>
      </c>
    </row>
    <row r="76" spans="1:17" s="2" customFormat="1" ht="15" customHeight="1">
      <c r="A76" s="371" t="s">
        <v>88</v>
      </c>
      <c r="B76" s="1022">
        <f>B74-B75</f>
        <v>295914</v>
      </c>
      <c r="C76" s="1022">
        <f aca="true" t="shared" si="5" ref="C76:Q76">C74-C75</f>
        <v>1140985</v>
      </c>
      <c r="D76" s="1022">
        <f t="shared" si="5"/>
        <v>157366</v>
      </c>
      <c r="E76" s="1022">
        <f t="shared" si="5"/>
        <v>48305</v>
      </c>
      <c r="F76" s="1022">
        <f t="shared" si="5"/>
        <v>0</v>
      </c>
      <c r="G76" s="1022">
        <f t="shared" si="5"/>
        <v>8516</v>
      </c>
      <c r="H76" s="1022">
        <f t="shared" si="5"/>
        <v>64602</v>
      </c>
      <c r="I76" s="1022">
        <f t="shared" si="5"/>
        <v>3750</v>
      </c>
      <c r="J76" s="1022">
        <f t="shared" si="5"/>
        <v>117141</v>
      </c>
      <c r="K76" s="1022">
        <f t="shared" si="5"/>
        <v>36</v>
      </c>
      <c r="L76" s="1022">
        <f t="shared" si="5"/>
        <v>0</v>
      </c>
      <c r="M76" s="1022">
        <f t="shared" si="5"/>
        <v>451746</v>
      </c>
      <c r="N76" s="1022">
        <f t="shared" si="5"/>
        <v>3067975</v>
      </c>
      <c r="O76" s="1022">
        <f t="shared" si="5"/>
        <v>0</v>
      </c>
      <c r="P76" s="1022">
        <f t="shared" si="5"/>
        <v>0</v>
      </c>
      <c r="Q76" s="1229">
        <f t="shared" si="5"/>
        <v>5356336</v>
      </c>
    </row>
    <row r="77" spans="1:17" ht="15.75" thickBot="1">
      <c r="A77" s="222" t="s">
        <v>180</v>
      </c>
      <c r="B77" s="391">
        <f>B74/B73</f>
        <v>0.8344302512477794</v>
      </c>
      <c r="C77" s="391">
        <f aca="true" t="shared" si="6" ref="C77:Q77">C74/C73</f>
        <v>1.066355212625135</v>
      </c>
      <c r="D77" s="391">
        <f t="shared" si="6"/>
        <v>1</v>
      </c>
      <c r="E77" s="391">
        <f t="shared" si="6"/>
        <v>0.49257140526374826</v>
      </c>
      <c r="F77" s="391">
        <f t="shared" si="6"/>
        <v>0</v>
      </c>
      <c r="G77" s="391">
        <f t="shared" si="6"/>
        <v>1.0021231422505308</v>
      </c>
      <c r="H77" s="393">
        <f t="shared" si="6"/>
        <v>0.14231051368980352</v>
      </c>
      <c r="I77" s="392">
        <f t="shared" si="6"/>
        <v>1</v>
      </c>
      <c r="J77" s="391">
        <f t="shared" si="6"/>
        <v>0.33402338771075885</v>
      </c>
      <c r="K77" s="391"/>
      <c r="L77" s="391"/>
      <c r="M77" s="391"/>
      <c r="N77" s="391">
        <f t="shared" si="6"/>
        <v>1</v>
      </c>
      <c r="O77" s="391">
        <f t="shared" si="6"/>
        <v>0.9918533925813873</v>
      </c>
      <c r="P77" s="1071"/>
      <c r="Q77" s="944">
        <f t="shared" si="6"/>
        <v>0.9089590577942307</v>
      </c>
    </row>
    <row r="78" ht="13.5">
      <c r="E78" s="1137"/>
    </row>
  </sheetData>
  <sheetProtection/>
  <mergeCells count="9">
    <mergeCell ref="Q1:Q3"/>
    <mergeCell ref="H2:L2"/>
    <mergeCell ref="M2:N2"/>
    <mergeCell ref="O2:O3"/>
    <mergeCell ref="A1:A3"/>
    <mergeCell ref="B1:L1"/>
    <mergeCell ref="M1:P1"/>
    <mergeCell ref="P2:P3"/>
    <mergeCell ref="B2:G2"/>
  </mergeCells>
  <printOptions/>
  <pageMargins left="0.1968503937007874" right="0.1968503937007874" top="0.83" bottom="0.3937007874015748" header="0.2755905511811024" footer="0.1968503937007874"/>
  <pageSetup horizontalDpi="600" verticalDpi="600" orientation="landscape" paperSize="9" scale="85" r:id="rId1"/>
  <headerFooter>
    <oddHeader>&amp;C&amp;"Book Antiqua,Félkövér"&amp;11Keszthely Város Önkormányzata
2019. évi bevételei&amp;R&amp;"Book Antiqua,Félkövér"6. melléklet
ezer Ft</oddHeader>
    <oddFooter>&amp;C&amp;P</oddFooter>
  </headerFooter>
  <rowBreaks count="2" manualBreakCount="2">
    <brk id="33" max="255" man="1"/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1" ySplit="4" topLeftCell="B3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50" sqref="P50"/>
    </sheetView>
  </sheetViews>
  <sheetFormatPr defaultColWidth="9.140625" defaultRowHeight="12.75"/>
  <cols>
    <col min="1" max="1" width="31.00390625" style="11" customWidth="1"/>
    <col min="2" max="2" width="11.8515625" style="1" customWidth="1"/>
    <col min="3" max="3" width="10.57421875" style="1" customWidth="1"/>
    <col min="4" max="4" width="7.28125" style="1" customWidth="1"/>
    <col min="5" max="5" width="11.00390625" style="1" customWidth="1"/>
    <col min="6" max="6" width="9.28125" style="1" customWidth="1"/>
    <col min="7" max="7" width="10.28125" style="1" customWidth="1"/>
    <col min="8" max="8" width="9.421875" style="1" customWidth="1"/>
    <col min="9" max="9" width="7.7109375" style="1" customWidth="1"/>
    <col min="10" max="10" width="10.7109375" style="1" customWidth="1"/>
    <col min="11" max="11" width="10.28125" style="1" customWidth="1"/>
    <col min="12" max="12" width="10.00390625" style="1" customWidth="1"/>
    <col min="13" max="13" width="10.8515625" style="2" customWidth="1"/>
    <col min="14" max="14" width="12.28125" style="1" customWidth="1"/>
    <col min="15" max="16384" width="9.140625" style="1" customWidth="1"/>
  </cols>
  <sheetData>
    <row r="1" spans="1:21" ht="14.25" customHeight="1">
      <c r="A1" s="1335" t="s">
        <v>4</v>
      </c>
      <c r="B1" s="1343" t="s">
        <v>502</v>
      </c>
      <c r="C1" s="1343"/>
      <c r="D1" s="1343"/>
      <c r="E1" s="1343"/>
      <c r="F1" s="1340" t="s">
        <v>3</v>
      </c>
      <c r="G1" s="1341"/>
      <c r="H1" s="1341"/>
      <c r="I1" s="1342"/>
      <c r="J1" s="1344" t="s">
        <v>503</v>
      </c>
      <c r="K1" s="1347" t="s">
        <v>504</v>
      </c>
      <c r="L1" s="1347"/>
      <c r="M1" s="1332" t="s">
        <v>42</v>
      </c>
      <c r="N1" s="1329" t="s">
        <v>5</v>
      </c>
      <c r="O1"/>
      <c r="P1"/>
      <c r="Q1"/>
      <c r="R1"/>
      <c r="S1"/>
      <c r="T1"/>
      <c r="U1"/>
    </row>
    <row r="2" spans="1:21" ht="14.25" customHeight="1">
      <c r="A2" s="1336"/>
      <c r="B2" s="1348" t="s">
        <v>244</v>
      </c>
      <c r="C2" s="1348" t="s">
        <v>727</v>
      </c>
      <c r="D2" s="1338" t="s">
        <v>572</v>
      </c>
      <c r="E2" s="1348" t="s">
        <v>571</v>
      </c>
      <c r="F2" s="1348" t="s">
        <v>501</v>
      </c>
      <c r="G2" s="1348" t="s">
        <v>573</v>
      </c>
      <c r="H2" s="1348" t="s">
        <v>489</v>
      </c>
      <c r="I2" s="1348" t="s">
        <v>728</v>
      </c>
      <c r="J2" s="1345"/>
      <c r="K2" s="1338" t="s">
        <v>492</v>
      </c>
      <c r="L2" s="1338" t="s">
        <v>646</v>
      </c>
      <c r="M2" s="1333"/>
      <c r="N2" s="1330"/>
      <c r="O2"/>
      <c r="P2"/>
      <c r="Q2"/>
      <c r="R2"/>
      <c r="S2"/>
      <c r="T2"/>
      <c r="U2"/>
    </row>
    <row r="3" spans="1:21" ht="57.75" customHeight="1" thickBot="1">
      <c r="A3" s="1337"/>
      <c r="B3" s="1349"/>
      <c r="C3" s="1349"/>
      <c r="D3" s="1339"/>
      <c r="E3" s="1349"/>
      <c r="F3" s="1349"/>
      <c r="G3" s="1349"/>
      <c r="H3" s="1349"/>
      <c r="I3" s="1349"/>
      <c r="J3" s="1346"/>
      <c r="K3" s="1339"/>
      <c r="L3" s="1339"/>
      <c r="M3" s="1334"/>
      <c r="N3" s="1331"/>
      <c r="O3"/>
      <c r="P3"/>
      <c r="Q3"/>
      <c r="R3"/>
      <c r="S3"/>
      <c r="T3"/>
      <c r="U3"/>
    </row>
    <row r="4" spans="1:21" s="5" customFormat="1" ht="14.25" thickBot="1">
      <c r="A4" s="718">
        <v>1</v>
      </c>
      <c r="B4" s="719">
        <v>2</v>
      </c>
      <c r="C4" s="719">
        <v>3</v>
      </c>
      <c r="D4" s="719">
        <v>4</v>
      </c>
      <c r="E4" s="719">
        <v>5</v>
      </c>
      <c r="F4" s="719">
        <v>6</v>
      </c>
      <c r="G4" s="719">
        <v>7</v>
      </c>
      <c r="H4" s="719">
        <v>8</v>
      </c>
      <c r="I4" s="719">
        <v>9</v>
      </c>
      <c r="J4" s="719">
        <v>10</v>
      </c>
      <c r="K4" s="719">
        <v>11</v>
      </c>
      <c r="L4" s="719">
        <v>12</v>
      </c>
      <c r="M4" s="720">
        <v>13</v>
      </c>
      <c r="N4" s="721">
        <v>14</v>
      </c>
      <c r="O4" s="271"/>
      <c r="P4" s="271"/>
      <c r="Q4" s="271"/>
      <c r="R4" s="271"/>
      <c r="S4" s="271"/>
      <c r="T4" s="271"/>
      <c r="U4" s="272"/>
    </row>
    <row r="5" spans="1:21" s="5" customFormat="1" ht="28.5">
      <c r="A5" s="422" t="s">
        <v>443</v>
      </c>
      <c r="B5" s="69">
        <v>1600</v>
      </c>
      <c r="C5" s="69">
        <v>15494</v>
      </c>
      <c r="D5" s="69"/>
      <c r="E5" s="69"/>
      <c r="F5" s="69"/>
      <c r="G5" s="69"/>
      <c r="H5" s="69">
        <v>740</v>
      </c>
      <c r="I5" s="69"/>
      <c r="J5" s="97">
        <v>331744</v>
      </c>
      <c r="K5" s="97">
        <v>3179</v>
      </c>
      <c r="L5" s="97">
        <v>4858</v>
      </c>
      <c r="M5" s="283">
        <f>SUM(B5:L5)</f>
        <v>357615</v>
      </c>
      <c r="N5" s="287">
        <v>189200</v>
      </c>
      <c r="O5" s="271"/>
      <c r="P5" s="271"/>
      <c r="Q5" s="271"/>
      <c r="R5" s="271"/>
      <c r="S5" s="271"/>
      <c r="T5" s="271"/>
      <c r="U5" s="272"/>
    </row>
    <row r="6" spans="1:21" s="5" customFormat="1" ht="15">
      <c r="A6" s="798" t="s">
        <v>86</v>
      </c>
      <c r="B6" s="12">
        <v>1700</v>
      </c>
      <c r="C6" s="249">
        <v>15504</v>
      </c>
      <c r="D6" s="249"/>
      <c r="E6" s="249"/>
      <c r="F6" s="249"/>
      <c r="G6" s="249"/>
      <c r="H6" s="12">
        <v>740</v>
      </c>
      <c r="I6" s="12"/>
      <c r="J6" s="13">
        <v>346918</v>
      </c>
      <c r="K6" s="13">
        <v>3180</v>
      </c>
      <c r="L6" s="13">
        <v>4858</v>
      </c>
      <c r="M6" s="283">
        <f>SUM(B6:L6)</f>
        <v>372900</v>
      </c>
      <c r="N6" s="288">
        <v>190324</v>
      </c>
      <c r="O6" s="271"/>
      <c r="P6" s="271"/>
      <c r="Q6" s="271"/>
      <c r="R6" s="271"/>
      <c r="S6" s="271"/>
      <c r="T6" s="271"/>
      <c r="U6" s="272"/>
    </row>
    <row r="7" spans="1:21" s="5" customFormat="1" ht="15">
      <c r="A7" s="799" t="s">
        <v>179</v>
      </c>
      <c r="B7" s="425">
        <v>1725</v>
      </c>
      <c r="C7" s="425">
        <v>12907</v>
      </c>
      <c r="D7" s="425">
        <v>20</v>
      </c>
      <c r="E7" s="425"/>
      <c r="F7" s="425">
        <v>418</v>
      </c>
      <c r="G7" s="425"/>
      <c r="H7" s="425">
        <v>708</v>
      </c>
      <c r="I7" s="425"/>
      <c r="J7" s="425">
        <v>321794</v>
      </c>
      <c r="K7" s="425">
        <v>3180</v>
      </c>
      <c r="L7" s="425">
        <v>4858</v>
      </c>
      <c r="M7" s="283">
        <f>SUM(B7:L7)</f>
        <v>345610</v>
      </c>
      <c r="N7" s="281">
        <v>190324</v>
      </c>
      <c r="O7" s="271"/>
      <c r="P7" s="271"/>
      <c r="Q7" s="271"/>
      <c r="R7" s="271"/>
      <c r="S7" s="271"/>
      <c r="T7" s="271"/>
      <c r="U7" s="272"/>
    </row>
    <row r="8" spans="1:21" s="5" customFormat="1" ht="15">
      <c r="A8" s="799" t="s">
        <v>57</v>
      </c>
      <c r="B8" s="425"/>
      <c r="C8" s="425"/>
      <c r="D8" s="425"/>
      <c r="E8" s="425"/>
      <c r="F8" s="425"/>
      <c r="G8" s="425"/>
      <c r="H8" s="425"/>
      <c r="I8" s="425"/>
      <c r="J8" s="425">
        <v>190324</v>
      </c>
      <c r="K8" s="425"/>
      <c r="L8" s="425"/>
      <c r="M8" s="283">
        <f>SUM(B8:L8)</f>
        <v>190324</v>
      </c>
      <c r="N8" s="281">
        <v>190324</v>
      </c>
      <c r="O8" s="271"/>
      <c r="P8" s="271"/>
      <c r="Q8" s="271"/>
      <c r="R8" s="271"/>
      <c r="S8" s="271"/>
      <c r="T8" s="271"/>
      <c r="U8" s="272"/>
    </row>
    <row r="9" spans="1:21" s="5" customFormat="1" ht="13.5">
      <c r="A9" s="800" t="s">
        <v>180</v>
      </c>
      <c r="B9" s="290">
        <f>B7/B6</f>
        <v>1.0147058823529411</v>
      </c>
      <c r="C9" s="290">
        <f>C7/C6</f>
        <v>0.8324948400412797</v>
      </c>
      <c r="D9" s="290"/>
      <c r="E9" s="290"/>
      <c r="F9" s="290"/>
      <c r="G9" s="290"/>
      <c r="H9" s="290">
        <f>H7/H6</f>
        <v>0.9567567567567568</v>
      </c>
      <c r="I9" s="290"/>
      <c r="J9" s="290">
        <f>J7/J6</f>
        <v>0.9275794279916292</v>
      </c>
      <c r="K9" s="290">
        <f>K7/K6</f>
        <v>1</v>
      </c>
      <c r="L9" s="290">
        <f>L7/L6</f>
        <v>1</v>
      </c>
      <c r="M9" s="290">
        <f>M7/M6</f>
        <v>0.926816840976133</v>
      </c>
      <c r="N9" s="863">
        <f>N7/N6</f>
        <v>1</v>
      </c>
      <c r="O9" s="271"/>
      <c r="P9" s="271"/>
      <c r="Q9" s="271"/>
      <c r="R9" s="271"/>
      <c r="S9" s="271"/>
      <c r="T9" s="271"/>
      <c r="U9" s="272"/>
    </row>
    <row r="10" spans="1:14" s="6" customFormat="1" ht="16.5" customHeight="1">
      <c r="A10" s="423" t="s">
        <v>574</v>
      </c>
      <c r="B10" s="13">
        <v>1000</v>
      </c>
      <c r="C10" s="414"/>
      <c r="D10" s="414"/>
      <c r="E10" s="414"/>
      <c r="F10" s="414"/>
      <c r="G10" s="414"/>
      <c r="H10" s="13"/>
      <c r="I10" s="13"/>
      <c r="J10" s="13">
        <v>460349</v>
      </c>
      <c r="K10" s="13"/>
      <c r="L10" s="275"/>
      <c r="M10" s="283">
        <f>SUM(B10:L10)</f>
        <v>461349</v>
      </c>
      <c r="N10" s="288">
        <v>376605</v>
      </c>
    </row>
    <row r="11" spans="1:14" s="6" customFormat="1" ht="15">
      <c r="A11" s="800" t="s">
        <v>86</v>
      </c>
      <c r="B11" s="12">
        <v>3889</v>
      </c>
      <c r="C11" s="415"/>
      <c r="D11" s="415"/>
      <c r="E11" s="415"/>
      <c r="F11" s="415"/>
      <c r="G11" s="415"/>
      <c r="H11" s="12"/>
      <c r="I11" s="12"/>
      <c r="J11" s="12">
        <v>456596</v>
      </c>
      <c r="K11" s="12">
        <v>877</v>
      </c>
      <c r="L11" s="275"/>
      <c r="M11" s="283">
        <f>SUM(B11:L11)</f>
        <v>461362</v>
      </c>
      <c r="N11" s="288">
        <v>376222</v>
      </c>
    </row>
    <row r="12" spans="1:14" s="6" customFormat="1" ht="15">
      <c r="A12" s="799" t="s">
        <v>179</v>
      </c>
      <c r="B12" s="12">
        <v>3889</v>
      </c>
      <c r="C12" s="277"/>
      <c r="D12" s="277"/>
      <c r="E12" s="277"/>
      <c r="F12" s="277"/>
      <c r="G12" s="277"/>
      <c r="H12" s="277"/>
      <c r="I12" s="277"/>
      <c r="J12" s="12">
        <v>440530</v>
      </c>
      <c r="K12" s="425">
        <v>877</v>
      </c>
      <c r="L12" s="277">
        <v>0</v>
      </c>
      <c r="M12" s="283">
        <f>SUM(B12:L12)</f>
        <v>445296</v>
      </c>
      <c r="N12" s="288">
        <v>376222</v>
      </c>
    </row>
    <row r="13" spans="1:14" s="6" customFormat="1" ht="15">
      <c r="A13" s="799" t="s">
        <v>57</v>
      </c>
      <c r="B13" s="277"/>
      <c r="C13" s="277"/>
      <c r="D13" s="277"/>
      <c r="E13" s="277"/>
      <c r="F13" s="277"/>
      <c r="G13" s="277"/>
      <c r="H13" s="277"/>
      <c r="I13" s="277"/>
      <c r="J13" s="12">
        <v>376222</v>
      </c>
      <c r="K13" s="425"/>
      <c r="L13" s="277"/>
      <c r="M13" s="283">
        <f>SUM(B13:L13)</f>
        <v>376222</v>
      </c>
      <c r="N13" s="288">
        <v>376222</v>
      </c>
    </row>
    <row r="14" spans="1:14" s="6" customFormat="1" ht="13.5">
      <c r="A14" s="800" t="s">
        <v>180</v>
      </c>
      <c r="B14" s="291">
        <f>B12/B11</f>
        <v>1</v>
      </c>
      <c r="C14" s="291"/>
      <c r="D14" s="291"/>
      <c r="E14" s="291"/>
      <c r="F14" s="291"/>
      <c r="G14" s="291"/>
      <c r="H14" s="291"/>
      <c r="I14" s="291"/>
      <c r="J14" s="291">
        <f>J12/J11</f>
        <v>0.9648135331890775</v>
      </c>
      <c r="K14" s="291">
        <f>K12/K11</f>
        <v>1</v>
      </c>
      <c r="L14" s="291"/>
      <c r="M14" s="291">
        <f>M12/M11</f>
        <v>0.9651770193470637</v>
      </c>
      <c r="N14" s="646">
        <f>N12/N11</f>
        <v>1</v>
      </c>
    </row>
    <row r="15" spans="1:21" ht="28.5">
      <c r="A15" s="797" t="s">
        <v>575</v>
      </c>
      <c r="B15" s="12">
        <v>63160</v>
      </c>
      <c r="C15" s="415">
        <v>4070</v>
      </c>
      <c r="D15" s="415"/>
      <c r="E15" s="415"/>
      <c r="F15" s="415"/>
      <c r="G15" s="415"/>
      <c r="H15" s="12"/>
      <c r="I15" s="12"/>
      <c r="J15" s="12">
        <v>172603</v>
      </c>
      <c r="K15" s="12">
        <v>173314</v>
      </c>
      <c r="L15" s="275">
        <v>4686</v>
      </c>
      <c r="M15" s="283">
        <f>SUM(B15:L15)</f>
        <v>417833</v>
      </c>
      <c r="N15" s="288">
        <v>13606</v>
      </c>
      <c r="O15"/>
      <c r="P15"/>
      <c r="Q15"/>
      <c r="R15"/>
      <c r="S15"/>
      <c r="T15"/>
      <c r="U15"/>
    </row>
    <row r="16" spans="1:21" ht="15">
      <c r="A16" s="800" t="s">
        <v>86</v>
      </c>
      <c r="B16" s="13">
        <v>80821</v>
      </c>
      <c r="C16" s="275">
        <v>20666</v>
      </c>
      <c r="D16" s="275"/>
      <c r="E16" s="275"/>
      <c r="F16" s="275"/>
      <c r="G16" s="275"/>
      <c r="H16" s="13"/>
      <c r="I16" s="13"/>
      <c r="J16" s="13">
        <v>176895</v>
      </c>
      <c r="K16" s="13">
        <v>177029</v>
      </c>
      <c r="L16" s="275">
        <v>4686</v>
      </c>
      <c r="M16" s="283">
        <f>SUM(B16:L16)</f>
        <v>460097</v>
      </c>
      <c r="N16" s="288">
        <v>17662</v>
      </c>
      <c r="O16"/>
      <c r="P16"/>
      <c r="Q16"/>
      <c r="R16"/>
      <c r="S16"/>
      <c r="T16"/>
      <c r="U16"/>
    </row>
    <row r="17" spans="1:21" ht="15">
      <c r="A17" s="799" t="s">
        <v>179</v>
      </c>
      <c r="B17" s="13">
        <v>80821</v>
      </c>
      <c r="C17" s="275">
        <v>20666</v>
      </c>
      <c r="D17" s="275"/>
      <c r="E17" s="275"/>
      <c r="F17" s="275"/>
      <c r="G17" s="278"/>
      <c r="H17" s="278"/>
      <c r="I17" s="278"/>
      <c r="J17" s="12">
        <v>134768</v>
      </c>
      <c r="K17" s="12">
        <v>177029</v>
      </c>
      <c r="L17" s="275">
        <v>4686</v>
      </c>
      <c r="M17" s="283">
        <f>SUM(B17:L17)</f>
        <v>417970</v>
      </c>
      <c r="N17" s="288">
        <v>17662</v>
      </c>
      <c r="O17"/>
      <c r="P17"/>
      <c r="Q17"/>
      <c r="R17"/>
      <c r="S17"/>
      <c r="T17"/>
      <c r="U17"/>
    </row>
    <row r="18" spans="1:21" ht="15">
      <c r="A18" s="799" t="s">
        <v>57</v>
      </c>
      <c r="B18" s="13">
        <v>24464</v>
      </c>
      <c r="C18" s="13"/>
      <c r="D18" s="13"/>
      <c r="E18" s="278"/>
      <c r="F18" s="278"/>
      <c r="G18" s="278"/>
      <c r="H18" s="278"/>
      <c r="I18" s="278"/>
      <c r="J18" s="12">
        <v>134768</v>
      </c>
      <c r="K18" s="12"/>
      <c r="L18" s="275"/>
      <c r="M18" s="283">
        <f>SUM(B18:L18)</f>
        <v>159232</v>
      </c>
      <c r="N18" s="288">
        <v>17662</v>
      </c>
      <c r="O18"/>
      <c r="P18"/>
      <c r="Q18"/>
      <c r="R18"/>
      <c r="S18"/>
      <c r="T18"/>
      <c r="U18"/>
    </row>
    <row r="19" spans="1:21" ht="13.5">
      <c r="A19" s="800" t="s">
        <v>180</v>
      </c>
      <c r="B19" s="291">
        <f>B17/B16</f>
        <v>1</v>
      </c>
      <c r="C19" s="291">
        <f>C17/C16</f>
        <v>1</v>
      </c>
      <c r="D19" s="291"/>
      <c r="E19" s="291"/>
      <c r="F19" s="291"/>
      <c r="G19" s="291"/>
      <c r="H19" s="291"/>
      <c r="I19" s="291"/>
      <c r="J19" s="291">
        <f>J17/J16</f>
        <v>0.7618530766839086</v>
      </c>
      <c r="K19" s="291">
        <f>K17/K16</f>
        <v>1</v>
      </c>
      <c r="L19" s="291"/>
      <c r="M19" s="291">
        <f>M17/M16</f>
        <v>0.9084388726725017</v>
      </c>
      <c r="N19" s="646">
        <f>N17/N16</f>
        <v>1</v>
      </c>
      <c r="O19"/>
      <c r="P19"/>
      <c r="Q19"/>
      <c r="R19"/>
      <c r="S19"/>
      <c r="T19"/>
      <c r="U19"/>
    </row>
    <row r="20" spans="1:15" ht="15">
      <c r="A20" s="797" t="s">
        <v>576</v>
      </c>
      <c r="B20" s="14">
        <v>4200</v>
      </c>
      <c r="C20" s="416"/>
      <c r="D20" s="416"/>
      <c r="E20" s="416"/>
      <c r="F20" s="416"/>
      <c r="G20" s="416"/>
      <c r="H20" s="14"/>
      <c r="I20" s="14"/>
      <c r="J20" s="14">
        <v>59230</v>
      </c>
      <c r="K20" s="251"/>
      <c r="L20" s="416">
        <v>34030</v>
      </c>
      <c r="M20" s="283">
        <f>SUM(B20:L20)</f>
        <v>97460</v>
      </c>
      <c r="N20" s="289">
        <v>10000</v>
      </c>
      <c r="O20"/>
    </row>
    <row r="21" spans="1:15" ht="15">
      <c r="A21" s="800" t="s">
        <v>86</v>
      </c>
      <c r="B21" s="14">
        <v>4200</v>
      </c>
      <c r="C21" s="416">
        <v>958</v>
      </c>
      <c r="D21" s="416"/>
      <c r="E21" s="416">
        <v>172</v>
      </c>
      <c r="F21" s="416"/>
      <c r="G21" s="416"/>
      <c r="H21" s="14"/>
      <c r="I21" s="14"/>
      <c r="J21" s="13">
        <v>65326</v>
      </c>
      <c r="K21" s="13">
        <v>666</v>
      </c>
      <c r="L21" s="618">
        <v>34030</v>
      </c>
      <c r="M21" s="283">
        <f>SUM(B21:L21)</f>
        <v>105352</v>
      </c>
      <c r="N21" s="288">
        <v>14268</v>
      </c>
      <c r="O21"/>
    </row>
    <row r="22" spans="1:15" ht="15">
      <c r="A22" s="799" t="s">
        <v>179</v>
      </c>
      <c r="B22" s="14">
        <v>4971</v>
      </c>
      <c r="C22" s="14">
        <v>958</v>
      </c>
      <c r="D22" s="251"/>
      <c r="E22" s="416">
        <v>172</v>
      </c>
      <c r="F22" s="278"/>
      <c r="G22" s="416"/>
      <c r="H22" s="278"/>
      <c r="I22" s="279"/>
      <c r="J22" s="12">
        <v>61470</v>
      </c>
      <c r="K22" s="13">
        <v>666</v>
      </c>
      <c r="L22" s="286">
        <v>34030</v>
      </c>
      <c r="M22" s="283">
        <f>SUM(B22:L22)</f>
        <v>102267</v>
      </c>
      <c r="N22" s="288">
        <v>14268</v>
      </c>
      <c r="O22" s="162"/>
    </row>
    <row r="23" spans="1:15" ht="15">
      <c r="A23" s="799" t="s">
        <v>57</v>
      </c>
      <c r="B23" s="14"/>
      <c r="C23" s="14"/>
      <c r="D23" s="251"/>
      <c r="E23" s="416"/>
      <c r="F23" s="375"/>
      <c r="G23" s="416"/>
      <c r="H23" s="278"/>
      <c r="I23" s="279"/>
      <c r="J23" s="12">
        <v>14268</v>
      </c>
      <c r="K23" s="13"/>
      <c r="L23" s="286"/>
      <c r="M23" s="283">
        <f>SUM(B23:L23)</f>
        <v>14268</v>
      </c>
      <c r="N23" s="288">
        <v>14268</v>
      </c>
      <c r="O23" s="162"/>
    </row>
    <row r="24" spans="1:15" ht="13.5">
      <c r="A24" s="800" t="s">
        <v>180</v>
      </c>
      <c r="B24" s="291">
        <f>B22/B21</f>
        <v>1.1835714285714285</v>
      </c>
      <c r="C24" s="295">
        <f>C22/C21</f>
        <v>1</v>
      </c>
      <c r="D24" s="295"/>
      <c r="E24" s="295">
        <f>E22/E21</f>
        <v>1</v>
      </c>
      <c r="F24" s="295"/>
      <c r="G24" s="295"/>
      <c r="H24" s="295"/>
      <c r="I24" s="295"/>
      <c r="J24" s="291">
        <f>J22/J21</f>
        <v>0.9409729663533662</v>
      </c>
      <c r="K24" s="291">
        <f>K22/K21</f>
        <v>1</v>
      </c>
      <c r="L24" s="291">
        <f>L22/L21</f>
        <v>1</v>
      </c>
      <c r="M24" s="291">
        <f>M22/M21</f>
        <v>0.9707172146708178</v>
      </c>
      <c r="N24" s="646">
        <f>N22/N21</f>
        <v>1</v>
      </c>
      <c r="O24" s="296"/>
    </row>
    <row r="25" spans="1:15" ht="27" customHeight="1">
      <c r="A25" s="797" t="s">
        <v>577</v>
      </c>
      <c r="B25" s="13">
        <v>9470</v>
      </c>
      <c r="C25" s="414">
        <v>84937</v>
      </c>
      <c r="D25" s="414"/>
      <c r="E25" s="414"/>
      <c r="F25" s="417"/>
      <c r="G25" s="417"/>
      <c r="H25" s="13"/>
      <c r="I25" s="13"/>
      <c r="J25" s="13">
        <v>79736</v>
      </c>
      <c r="K25" s="13"/>
      <c r="L25" s="275"/>
      <c r="M25" s="283">
        <f>SUM(B25:L25)</f>
        <v>174143</v>
      </c>
      <c r="N25" s="426">
        <v>0</v>
      </c>
      <c r="O25" s="162"/>
    </row>
    <row r="26" spans="1:15" ht="15">
      <c r="A26" s="800" t="s">
        <v>86</v>
      </c>
      <c r="B26" s="13">
        <v>9470</v>
      </c>
      <c r="C26" s="414">
        <v>91462</v>
      </c>
      <c r="D26" s="414"/>
      <c r="E26" s="414"/>
      <c r="F26" s="278"/>
      <c r="G26" s="417"/>
      <c r="H26" s="13"/>
      <c r="I26" s="13"/>
      <c r="J26" s="13">
        <v>80855</v>
      </c>
      <c r="K26" s="13">
        <v>585</v>
      </c>
      <c r="L26" s="275"/>
      <c r="M26" s="283">
        <f>SUM(B26:L26)</f>
        <v>182372</v>
      </c>
      <c r="N26" s="288">
        <v>1119</v>
      </c>
      <c r="O26" s="162"/>
    </row>
    <row r="27" spans="1:15" ht="15">
      <c r="A27" s="799" t="s">
        <v>179</v>
      </c>
      <c r="B27" s="13">
        <v>9570</v>
      </c>
      <c r="C27" s="414">
        <v>91462</v>
      </c>
      <c r="D27" s="414"/>
      <c r="E27" s="278"/>
      <c r="F27" s="276"/>
      <c r="G27" s="276"/>
      <c r="H27" s="276"/>
      <c r="I27" s="276"/>
      <c r="J27" s="13">
        <v>71695</v>
      </c>
      <c r="K27" s="13">
        <v>585</v>
      </c>
      <c r="L27" s="278"/>
      <c r="M27" s="283">
        <f>SUM(B27:L27)</f>
        <v>173312</v>
      </c>
      <c r="N27" s="288">
        <v>1119</v>
      </c>
      <c r="O27"/>
    </row>
    <row r="28" spans="1:15" ht="15">
      <c r="A28" s="799" t="s">
        <v>57</v>
      </c>
      <c r="B28" s="276">
        <v>2840</v>
      </c>
      <c r="C28" s="414">
        <v>84937</v>
      </c>
      <c r="D28" s="414"/>
      <c r="E28" s="278"/>
      <c r="F28" s="276"/>
      <c r="G28" s="276"/>
      <c r="H28" s="276"/>
      <c r="I28" s="276"/>
      <c r="J28" s="13">
        <v>60899</v>
      </c>
      <c r="K28" s="13"/>
      <c r="L28" s="278"/>
      <c r="M28" s="283">
        <f>SUM(B28:L28)</f>
        <v>148676</v>
      </c>
      <c r="N28" s="288">
        <v>1119</v>
      </c>
      <c r="O28"/>
    </row>
    <row r="29" spans="1:15" ht="13.5">
      <c r="A29" s="800" t="s">
        <v>180</v>
      </c>
      <c r="B29" s="291">
        <f>B27/B26</f>
        <v>1.010559662090813</v>
      </c>
      <c r="C29" s="291">
        <f>C27/C26</f>
        <v>1</v>
      </c>
      <c r="D29" s="291"/>
      <c r="E29" s="291"/>
      <c r="F29" s="291"/>
      <c r="G29" s="291"/>
      <c r="H29" s="291"/>
      <c r="I29" s="291"/>
      <c r="J29" s="291">
        <f>J27/J26</f>
        <v>0.886710778554202</v>
      </c>
      <c r="K29" s="291">
        <f>K27/K26</f>
        <v>1</v>
      </c>
      <c r="L29" s="291"/>
      <c r="M29" s="291">
        <f>M27/M26</f>
        <v>0.9503213212554559</v>
      </c>
      <c r="N29" s="646">
        <f>N27/N26</f>
        <v>1</v>
      </c>
      <c r="O29"/>
    </row>
    <row r="30" spans="1:15" ht="28.5">
      <c r="A30" s="423" t="s">
        <v>578</v>
      </c>
      <c r="B30" s="13">
        <v>88023</v>
      </c>
      <c r="C30" s="414">
        <v>1076</v>
      </c>
      <c r="D30" s="414"/>
      <c r="E30" s="414"/>
      <c r="F30" s="414"/>
      <c r="G30" s="414"/>
      <c r="H30" s="13"/>
      <c r="I30" s="13"/>
      <c r="J30" s="13">
        <v>241728</v>
      </c>
      <c r="K30" s="13">
        <v>84110</v>
      </c>
      <c r="L30" s="275"/>
      <c r="M30" s="283">
        <f>SUM(B30:L30)</f>
        <v>414937</v>
      </c>
      <c r="N30" s="289">
        <v>183855</v>
      </c>
      <c r="O30"/>
    </row>
    <row r="31" spans="1:15" ht="15">
      <c r="A31" s="800" t="s">
        <v>86</v>
      </c>
      <c r="B31" s="14">
        <v>88023</v>
      </c>
      <c r="C31" s="416">
        <v>484</v>
      </c>
      <c r="D31" s="416"/>
      <c r="E31" s="416"/>
      <c r="F31" s="416"/>
      <c r="G31" s="416"/>
      <c r="H31" s="14"/>
      <c r="I31" s="14"/>
      <c r="J31" s="13">
        <v>265619</v>
      </c>
      <c r="K31" s="13">
        <v>86811</v>
      </c>
      <c r="L31" s="275"/>
      <c r="M31" s="283">
        <f>SUM(B31:L31)</f>
        <v>440937</v>
      </c>
      <c r="N31" s="289">
        <v>207517</v>
      </c>
      <c r="O31"/>
    </row>
    <row r="32" spans="1:15" ht="15">
      <c r="A32" s="799" t="s">
        <v>179</v>
      </c>
      <c r="B32" s="14">
        <v>84622</v>
      </c>
      <c r="C32" s="416">
        <v>483</v>
      </c>
      <c r="D32" s="622"/>
      <c r="E32" s="416"/>
      <c r="F32" s="416"/>
      <c r="G32" s="416"/>
      <c r="H32" s="622"/>
      <c r="I32" s="280"/>
      <c r="J32" s="13">
        <v>241209</v>
      </c>
      <c r="K32" s="13">
        <v>86811</v>
      </c>
      <c r="L32" s="416"/>
      <c r="M32" s="283">
        <f>SUM(B32:L32)</f>
        <v>413125</v>
      </c>
      <c r="N32" s="289">
        <v>207517</v>
      </c>
      <c r="O32"/>
    </row>
    <row r="33" spans="1:15" ht="15">
      <c r="A33" s="799" t="s">
        <v>57</v>
      </c>
      <c r="B33" s="14">
        <v>19113</v>
      </c>
      <c r="C33" s="14"/>
      <c r="D33" s="796"/>
      <c r="E33" s="280"/>
      <c r="F33" s="280"/>
      <c r="G33" s="280"/>
      <c r="H33" s="280"/>
      <c r="I33" s="280"/>
      <c r="J33" s="13">
        <v>188404</v>
      </c>
      <c r="K33" s="282"/>
      <c r="L33" s="622"/>
      <c r="M33" s="283">
        <f>SUM(B33:L33)</f>
        <v>207517</v>
      </c>
      <c r="N33" s="289">
        <v>92802</v>
      </c>
      <c r="O33"/>
    </row>
    <row r="34" spans="1:15" ht="14.25" thickBot="1">
      <c r="A34" s="801" t="s">
        <v>180</v>
      </c>
      <c r="B34" s="292">
        <f>B32/B31</f>
        <v>0.9613623711984368</v>
      </c>
      <c r="C34" s="292">
        <f>C32/C31</f>
        <v>0.9979338842975206</v>
      </c>
      <c r="D34" s="292"/>
      <c r="E34" s="292"/>
      <c r="F34" s="292"/>
      <c r="G34" s="292"/>
      <c r="H34" s="292"/>
      <c r="I34" s="292"/>
      <c r="J34" s="292">
        <f>J32/J31</f>
        <v>0.9081014535857751</v>
      </c>
      <c r="K34" s="292">
        <f>K32/K31</f>
        <v>1</v>
      </c>
      <c r="L34" s="292"/>
      <c r="M34" s="292">
        <f>M32/M31</f>
        <v>0.9369252296813377</v>
      </c>
      <c r="N34" s="299">
        <f>N32/N31</f>
        <v>1</v>
      </c>
      <c r="O34"/>
    </row>
    <row r="35" spans="1:15" ht="15">
      <c r="A35" s="814" t="s">
        <v>579</v>
      </c>
      <c r="B35" s="97">
        <v>16772</v>
      </c>
      <c r="C35" s="815"/>
      <c r="D35" s="815"/>
      <c r="E35" s="815"/>
      <c r="F35" s="815"/>
      <c r="G35" s="815"/>
      <c r="H35" s="97"/>
      <c r="I35" s="97"/>
      <c r="J35" s="97">
        <v>67423</v>
      </c>
      <c r="K35" s="816">
        <v>14528</v>
      </c>
      <c r="L35" s="815">
        <v>56713</v>
      </c>
      <c r="M35" s="817">
        <f>SUM(B35:L35)</f>
        <v>155436</v>
      </c>
      <c r="N35" s="287">
        <v>33432</v>
      </c>
      <c r="O35"/>
    </row>
    <row r="36" spans="1:15" ht="15">
      <c r="A36" s="800" t="s">
        <v>86</v>
      </c>
      <c r="B36" s="14">
        <v>16772</v>
      </c>
      <c r="C36" s="416">
        <v>3142</v>
      </c>
      <c r="D36" s="416">
        <v>0</v>
      </c>
      <c r="E36" s="416">
        <v>48</v>
      </c>
      <c r="F36" s="416"/>
      <c r="G36" s="416">
        <v>250</v>
      </c>
      <c r="H36" s="14"/>
      <c r="I36" s="14"/>
      <c r="J36" s="14">
        <v>77018</v>
      </c>
      <c r="K36" s="251">
        <v>14809</v>
      </c>
      <c r="L36" s="416">
        <v>56713</v>
      </c>
      <c r="M36" s="273">
        <f>SUM(B36:L36)</f>
        <v>168752</v>
      </c>
      <c r="N36" s="289">
        <v>35786</v>
      </c>
      <c r="O36"/>
    </row>
    <row r="37" spans="1:15" ht="15">
      <c r="A37" s="800" t="s">
        <v>179</v>
      </c>
      <c r="B37" s="14">
        <v>12546</v>
      </c>
      <c r="C37" s="14">
        <v>3142</v>
      </c>
      <c r="D37" s="796">
        <v>0</v>
      </c>
      <c r="E37" s="416">
        <v>48</v>
      </c>
      <c r="F37" s="622"/>
      <c r="G37" s="416">
        <v>250</v>
      </c>
      <c r="H37" s="622"/>
      <c r="I37" s="280"/>
      <c r="J37" s="14">
        <v>68744</v>
      </c>
      <c r="K37" s="251">
        <v>14809</v>
      </c>
      <c r="L37" s="416">
        <v>56713</v>
      </c>
      <c r="M37" s="619">
        <f>SUM(B37:L37)</f>
        <v>156252</v>
      </c>
      <c r="N37" s="289">
        <v>35786</v>
      </c>
      <c r="O37"/>
    </row>
    <row r="38" spans="1:15" ht="13.5">
      <c r="A38" s="800" t="s">
        <v>180</v>
      </c>
      <c r="B38" s="291">
        <f>B37/B36</f>
        <v>0.7480324350107321</v>
      </c>
      <c r="C38" s="291">
        <f>C37/C36</f>
        <v>1</v>
      </c>
      <c r="D38" s="291"/>
      <c r="E38" s="291"/>
      <c r="F38" s="291"/>
      <c r="G38" s="291">
        <f>G37/G36</f>
        <v>1</v>
      </c>
      <c r="H38" s="291"/>
      <c r="I38" s="291"/>
      <c r="J38" s="291">
        <f>J37/J36</f>
        <v>0.8925705679191878</v>
      </c>
      <c r="K38" s="291">
        <f>K37/K36</f>
        <v>1</v>
      </c>
      <c r="L38" s="291"/>
      <c r="M38" s="374">
        <f>M37/M36</f>
        <v>0.9259268038304731</v>
      </c>
      <c r="N38" s="406">
        <f>N37/N36</f>
        <v>1</v>
      </c>
      <c r="O38"/>
    </row>
    <row r="39" spans="1:15" ht="28.5">
      <c r="A39" s="802" t="s">
        <v>581</v>
      </c>
      <c r="B39" s="620"/>
      <c r="C39" s="620"/>
      <c r="D39" s="620"/>
      <c r="E39" s="620"/>
      <c r="F39" s="620"/>
      <c r="G39" s="620"/>
      <c r="H39" s="620"/>
      <c r="I39" s="620"/>
      <c r="J39" s="620">
        <v>74194</v>
      </c>
      <c r="K39" s="620">
        <v>19921</v>
      </c>
      <c r="L39" s="620">
        <v>222</v>
      </c>
      <c r="M39" s="619">
        <f>SUM(B39+C39+E39+F39+G39+H39+I39+J39+K39+L39)</f>
        <v>94337</v>
      </c>
      <c r="N39" s="818">
        <v>63371</v>
      </c>
      <c r="O39"/>
    </row>
    <row r="40" spans="1:15" ht="15">
      <c r="A40" s="800" t="s">
        <v>86</v>
      </c>
      <c r="B40" s="13">
        <v>16</v>
      </c>
      <c r="C40" s="13"/>
      <c r="D40" s="13"/>
      <c r="E40" s="13"/>
      <c r="F40" s="13"/>
      <c r="G40" s="13"/>
      <c r="H40" s="13"/>
      <c r="I40" s="13"/>
      <c r="J40" s="13">
        <v>92020</v>
      </c>
      <c r="K40" s="13">
        <v>19937</v>
      </c>
      <c r="L40" s="13">
        <v>1119</v>
      </c>
      <c r="M40" s="273">
        <f>SUM(B40+C40+E40+F40+G40+H40+I40+J40+K40+L40)</f>
        <v>113092</v>
      </c>
      <c r="N40" s="426">
        <v>81197</v>
      </c>
      <c r="O40"/>
    </row>
    <row r="41" spans="1:15" ht="15">
      <c r="A41" s="800" t="s">
        <v>179</v>
      </c>
      <c r="B41" s="13">
        <v>43</v>
      </c>
      <c r="C41" s="13"/>
      <c r="D41" s="13"/>
      <c r="E41" s="13"/>
      <c r="F41" s="13"/>
      <c r="G41" s="13"/>
      <c r="H41" s="13"/>
      <c r="I41" s="13"/>
      <c r="J41" s="13">
        <v>84476</v>
      </c>
      <c r="K41" s="13">
        <v>19937</v>
      </c>
      <c r="L41" s="13">
        <v>1119</v>
      </c>
      <c r="M41" s="273">
        <f>SUM(B41+C41+E41+F41+G41+H41+I41+J41+K41+L41)</f>
        <v>105575</v>
      </c>
      <c r="N41" s="426">
        <v>81197</v>
      </c>
      <c r="O41"/>
    </row>
    <row r="42" spans="1:15" ht="15">
      <c r="A42" s="805" t="s">
        <v>57</v>
      </c>
      <c r="B42" s="620"/>
      <c r="C42" s="620"/>
      <c r="D42" s="620"/>
      <c r="E42" s="620"/>
      <c r="F42" s="620"/>
      <c r="G42" s="620"/>
      <c r="H42" s="620"/>
      <c r="I42" s="620"/>
      <c r="J42" s="620">
        <v>81197</v>
      </c>
      <c r="K42" s="620"/>
      <c r="L42" s="620"/>
      <c r="M42" s="273">
        <f>SUM(B42+C42+E42+F42+G42+H42+I42+J42+K42+L42)</f>
        <v>81197</v>
      </c>
      <c r="N42" s="818">
        <v>81197</v>
      </c>
      <c r="O42"/>
    </row>
    <row r="43" spans="1:15" ht="13.5">
      <c r="A43" s="800" t="s">
        <v>180</v>
      </c>
      <c r="B43" s="291"/>
      <c r="C43" s="291"/>
      <c r="D43" s="291"/>
      <c r="E43" s="291"/>
      <c r="F43" s="291"/>
      <c r="G43" s="291"/>
      <c r="H43" s="291"/>
      <c r="I43" s="291"/>
      <c r="J43" s="291">
        <f>J41/J40</f>
        <v>0.9180178222125625</v>
      </c>
      <c r="K43" s="291"/>
      <c r="L43" s="291">
        <f>L41/L40</f>
        <v>1</v>
      </c>
      <c r="M43" s="291">
        <f>M41/M40</f>
        <v>0.9335319916528136</v>
      </c>
      <c r="N43" s="269">
        <f>N41/N40</f>
        <v>1</v>
      </c>
      <c r="O43"/>
    </row>
    <row r="44" spans="1:15" ht="28.5">
      <c r="A44" s="423" t="s">
        <v>580</v>
      </c>
      <c r="B44" s="13">
        <v>218000</v>
      </c>
      <c r="C44" s="414">
        <v>3450</v>
      </c>
      <c r="D44" s="414"/>
      <c r="E44" s="414"/>
      <c r="F44" s="414"/>
      <c r="G44" s="414"/>
      <c r="H44" s="13"/>
      <c r="I44" s="13"/>
      <c r="J44" s="13">
        <v>666053</v>
      </c>
      <c r="K44" s="250"/>
      <c r="L44" s="414"/>
      <c r="M44" s="283">
        <f>SUM(B44:L44)</f>
        <v>887503</v>
      </c>
      <c r="N44" s="289">
        <v>171527</v>
      </c>
      <c r="O44"/>
    </row>
    <row r="45" spans="1:15" ht="15">
      <c r="A45" s="800" t="s">
        <v>86</v>
      </c>
      <c r="B45" s="13">
        <v>218000</v>
      </c>
      <c r="C45" s="275">
        <v>11832</v>
      </c>
      <c r="D45" s="275">
        <v>0</v>
      </c>
      <c r="E45" s="13"/>
      <c r="F45" s="275"/>
      <c r="G45" s="275"/>
      <c r="H45" s="13"/>
      <c r="I45" s="13"/>
      <c r="J45" s="13">
        <v>672611</v>
      </c>
      <c r="K45" s="250">
        <v>2151</v>
      </c>
      <c r="L45" s="414"/>
      <c r="M45" s="283">
        <f>SUM(B45:L45)</f>
        <v>904594</v>
      </c>
      <c r="N45" s="289">
        <v>154485</v>
      </c>
      <c r="O45"/>
    </row>
    <row r="46" spans="1:15" ht="15">
      <c r="A46" s="800" t="s">
        <v>179</v>
      </c>
      <c r="B46" s="13">
        <v>213763</v>
      </c>
      <c r="C46" s="275">
        <v>11832</v>
      </c>
      <c r="D46" s="275"/>
      <c r="E46" s="13"/>
      <c r="F46" s="414"/>
      <c r="G46" s="275"/>
      <c r="H46" s="278"/>
      <c r="I46" s="278"/>
      <c r="J46" s="13">
        <v>602576</v>
      </c>
      <c r="K46" s="250">
        <v>2151</v>
      </c>
      <c r="L46" s="284"/>
      <c r="M46" s="283">
        <f>SUM(B46:L46)</f>
        <v>830322</v>
      </c>
      <c r="N46" s="289">
        <v>154485</v>
      </c>
      <c r="O46"/>
    </row>
    <row r="47" spans="1:15" ht="15">
      <c r="A47" s="800" t="s">
        <v>57</v>
      </c>
      <c r="B47" s="14"/>
      <c r="C47" s="14"/>
      <c r="D47" s="14"/>
      <c r="E47" s="375"/>
      <c r="F47" s="275"/>
      <c r="G47" s="375"/>
      <c r="H47" s="375"/>
      <c r="I47" s="375"/>
      <c r="J47" s="13">
        <v>154485</v>
      </c>
      <c r="K47" s="251"/>
      <c r="L47" s="376"/>
      <c r="M47" s="283">
        <f>SUM(B47:L47)</f>
        <v>154485</v>
      </c>
      <c r="N47" s="289">
        <v>154485</v>
      </c>
      <c r="O47"/>
    </row>
    <row r="48" spans="1:15" s="2" customFormat="1" ht="15.75" thickBot="1">
      <c r="A48" s="801" t="s">
        <v>180</v>
      </c>
      <c r="B48" s="292">
        <f>B46/B45</f>
        <v>0.9805642201834862</v>
      </c>
      <c r="C48" s="292">
        <f>C46/C45</f>
        <v>1</v>
      </c>
      <c r="D48" s="292"/>
      <c r="E48" s="292"/>
      <c r="F48" s="292"/>
      <c r="G48" s="292"/>
      <c r="H48" s="292"/>
      <c r="I48" s="292"/>
      <c r="J48" s="292">
        <f>J46/J45</f>
        <v>0.895875922338469</v>
      </c>
      <c r="K48" s="292">
        <f>K46/K45</f>
        <v>1</v>
      </c>
      <c r="L48" s="292"/>
      <c r="M48" s="292">
        <f>M46/M45</f>
        <v>0.9178946577138473</v>
      </c>
      <c r="N48" s="299">
        <f>N46/N45</f>
        <v>1</v>
      </c>
      <c r="O48" s="351"/>
    </row>
    <row r="49" spans="1:15" ht="15">
      <c r="A49" s="810" t="s">
        <v>246</v>
      </c>
      <c r="B49" s="811">
        <f>B5+B10+B15+B20+B25+B30+B35+B44+B39</f>
        <v>402225</v>
      </c>
      <c r="C49" s="811">
        <f aca="true" t="shared" si="0" ref="C49:N49">C5+C10+C15+C20+C25+C30+C35+C44+C39</f>
        <v>109027</v>
      </c>
      <c r="D49" s="811">
        <f t="shared" si="0"/>
        <v>0</v>
      </c>
      <c r="E49" s="811">
        <f t="shared" si="0"/>
        <v>0</v>
      </c>
      <c r="F49" s="811">
        <f t="shared" si="0"/>
        <v>0</v>
      </c>
      <c r="G49" s="811">
        <f t="shared" si="0"/>
        <v>0</v>
      </c>
      <c r="H49" s="811">
        <f t="shared" si="0"/>
        <v>740</v>
      </c>
      <c r="I49" s="811">
        <f t="shared" si="0"/>
        <v>0</v>
      </c>
      <c r="J49" s="811">
        <f t="shared" si="0"/>
        <v>2153060</v>
      </c>
      <c r="K49" s="811">
        <f t="shared" si="0"/>
        <v>295052</v>
      </c>
      <c r="L49" s="811">
        <f t="shared" si="0"/>
        <v>100509</v>
      </c>
      <c r="M49" s="811">
        <f t="shared" si="0"/>
        <v>3060613</v>
      </c>
      <c r="N49" s="812">
        <f t="shared" si="0"/>
        <v>1041596</v>
      </c>
      <c r="O49" s="285"/>
    </row>
    <row r="50" spans="1:15" ht="15">
      <c r="A50" s="936" t="s">
        <v>247</v>
      </c>
      <c r="B50" s="274">
        <f>B6+B11+B16+B21+B26+B31+B36+B45+B40</f>
        <v>422891</v>
      </c>
      <c r="C50" s="274">
        <f aca="true" t="shared" si="1" ref="C50:N50">C6+C11+C16+C21+C26+C31+C36+C45+C40</f>
        <v>144048</v>
      </c>
      <c r="D50" s="274">
        <f t="shared" si="1"/>
        <v>0</v>
      </c>
      <c r="E50" s="274">
        <f t="shared" si="1"/>
        <v>220</v>
      </c>
      <c r="F50" s="274">
        <f t="shared" si="1"/>
        <v>0</v>
      </c>
      <c r="G50" s="274">
        <f t="shared" si="1"/>
        <v>250</v>
      </c>
      <c r="H50" s="274">
        <f t="shared" si="1"/>
        <v>740</v>
      </c>
      <c r="I50" s="274">
        <f t="shared" si="1"/>
        <v>0</v>
      </c>
      <c r="J50" s="274">
        <f t="shared" si="1"/>
        <v>2233858</v>
      </c>
      <c r="K50" s="274">
        <f t="shared" si="1"/>
        <v>306045</v>
      </c>
      <c r="L50" s="274">
        <f t="shared" si="1"/>
        <v>101406</v>
      </c>
      <c r="M50" s="274">
        <f t="shared" si="1"/>
        <v>3209458</v>
      </c>
      <c r="N50" s="813">
        <f t="shared" si="1"/>
        <v>1078580</v>
      </c>
      <c r="O50" s="285"/>
    </row>
    <row r="51" spans="1:15" ht="15">
      <c r="A51" s="937" t="s">
        <v>248</v>
      </c>
      <c r="B51" s="274">
        <f>B7+B12+B17+B22+B27+B32+B37+B46+B41</f>
        <v>411950</v>
      </c>
      <c r="C51" s="274">
        <f aca="true" t="shared" si="2" ref="C51:L51">C7+C12+C17+C22+C27+C32+C37+C46+C41</f>
        <v>141450</v>
      </c>
      <c r="D51" s="274">
        <f t="shared" si="2"/>
        <v>20</v>
      </c>
      <c r="E51" s="274">
        <f t="shared" si="2"/>
        <v>220</v>
      </c>
      <c r="F51" s="274">
        <f t="shared" si="2"/>
        <v>418</v>
      </c>
      <c r="G51" s="274">
        <f t="shared" si="2"/>
        <v>250</v>
      </c>
      <c r="H51" s="274">
        <f t="shared" si="2"/>
        <v>708</v>
      </c>
      <c r="I51" s="274">
        <f t="shared" si="2"/>
        <v>0</v>
      </c>
      <c r="J51" s="274">
        <f t="shared" si="2"/>
        <v>2027262</v>
      </c>
      <c r="K51" s="274">
        <f t="shared" si="2"/>
        <v>306045</v>
      </c>
      <c r="L51" s="274">
        <f t="shared" si="2"/>
        <v>101406</v>
      </c>
      <c r="M51" s="274">
        <f>M7+M12+M17+M22+M27+M32+M37+M46+M41</f>
        <v>2989729</v>
      </c>
      <c r="N51" s="813">
        <f>SUM(N7+N12+N17+N22+N27+N32+N37+N41+N46)</f>
        <v>1078580</v>
      </c>
      <c r="O51" s="2"/>
    </row>
    <row r="52" spans="1:15" ht="15">
      <c r="A52" s="938" t="s">
        <v>57</v>
      </c>
      <c r="B52" s="377">
        <f>B8+B13+B18+B23+B28+B33+B47+B42</f>
        <v>46417</v>
      </c>
      <c r="C52" s="377">
        <f aca="true" t="shared" si="3" ref="C52:N52">C8+C13+C18+C23+C28+C33+C47+C42</f>
        <v>84937</v>
      </c>
      <c r="D52" s="377">
        <f t="shared" si="3"/>
        <v>0</v>
      </c>
      <c r="E52" s="377">
        <f t="shared" si="3"/>
        <v>0</v>
      </c>
      <c r="F52" s="377">
        <f t="shared" si="3"/>
        <v>0</v>
      </c>
      <c r="G52" s="377">
        <f t="shared" si="3"/>
        <v>0</v>
      </c>
      <c r="H52" s="377">
        <f t="shared" si="3"/>
        <v>0</v>
      </c>
      <c r="I52" s="377">
        <f t="shared" si="3"/>
        <v>0</v>
      </c>
      <c r="J52" s="377">
        <f t="shared" si="3"/>
        <v>1200567</v>
      </c>
      <c r="K52" s="377">
        <f t="shared" si="3"/>
        <v>0</v>
      </c>
      <c r="L52" s="377">
        <f t="shared" si="3"/>
        <v>0</v>
      </c>
      <c r="M52" s="377">
        <f t="shared" si="3"/>
        <v>1331921</v>
      </c>
      <c r="N52" s="378">
        <f t="shared" si="3"/>
        <v>928079</v>
      </c>
      <c r="O52" s="2"/>
    </row>
    <row r="53" spans="1:15" ht="15">
      <c r="A53" s="1246" t="s">
        <v>58</v>
      </c>
      <c r="B53" s="1244">
        <f>B51-B52</f>
        <v>365533</v>
      </c>
      <c r="C53" s="1244">
        <f aca="true" t="shared" si="4" ref="C53:N53">C51-C52</f>
        <v>56513</v>
      </c>
      <c r="D53" s="1244">
        <f t="shared" si="4"/>
        <v>20</v>
      </c>
      <c r="E53" s="1244">
        <f t="shared" si="4"/>
        <v>220</v>
      </c>
      <c r="F53" s="1244">
        <f t="shared" si="4"/>
        <v>418</v>
      </c>
      <c r="G53" s="1244">
        <f t="shared" si="4"/>
        <v>250</v>
      </c>
      <c r="H53" s="1244">
        <f t="shared" si="4"/>
        <v>708</v>
      </c>
      <c r="I53" s="1244">
        <f t="shared" si="4"/>
        <v>0</v>
      </c>
      <c r="J53" s="1244">
        <f t="shared" si="4"/>
        <v>826695</v>
      </c>
      <c r="K53" s="1244">
        <f t="shared" si="4"/>
        <v>306045</v>
      </c>
      <c r="L53" s="1244">
        <f t="shared" si="4"/>
        <v>101406</v>
      </c>
      <c r="M53" s="1244">
        <f t="shared" si="4"/>
        <v>1657808</v>
      </c>
      <c r="N53" s="1245">
        <f t="shared" si="4"/>
        <v>150501</v>
      </c>
      <c r="O53" s="2"/>
    </row>
    <row r="54" spans="1:15" ht="15.75" thickBot="1">
      <c r="A54" s="939" t="s">
        <v>180</v>
      </c>
      <c r="B54" s="294">
        <f aca="true" t="shared" si="5" ref="B54:N54">B51/B50</f>
        <v>0.9741280850148147</v>
      </c>
      <c r="C54" s="294">
        <f t="shared" si="5"/>
        <v>0.9819643452182606</v>
      </c>
      <c r="D54" s="294">
        <v>0</v>
      </c>
      <c r="E54" s="294">
        <f t="shared" si="5"/>
        <v>1</v>
      </c>
      <c r="F54" s="294">
        <v>0</v>
      </c>
      <c r="G54" s="1247">
        <f t="shared" si="5"/>
        <v>1</v>
      </c>
      <c r="H54" s="294">
        <f t="shared" si="5"/>
        <v>0.9567567567567568</v>
      </c>
      <c r="I54" s="294">
        <v>0</v>
      </c>
      <c r="J54" s="294">
        <f t="shared" si="5"/>
        <v>0.9075160551834539</v>
      </c>
      <c r="K54" s="1247">
        <f t="shared" si="5"/>
        <v>1</v>
      </c>
      <c r="L54" s="1247">
        <f t="shared" si="5"/>
        <v>1</v>
      </c>
      <c r="M54" s="294">
        <f t="shared" si="5"/>
        <v>0.9315370383410532</v>
      </c>
      <c r="N54" s="297">
        <f t="shared" si="5"/>
        <v>1</v>
      </c>
      <c r="O54"/>
    </row>
    <row r="55" spans="1:15" ht="13.5">
      <c r="A5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/>
      <c r="O55"/>
    </row>
  </sheetData>
  <sheetProtection/>
  <mergeCells count="17">
    <mergeCell ref="C2:C3"/>
    <mergeCell ref="E2:E3"/>
    <mergeCell ref="F2:F3"/>
    <mergeCell ref="G2:G3"/>
    <mergeCell ref="H2:H3"/>
    <mergeCell ref="I2:I3"/>
    <mergeCell ref="D2:D3"/>
    <mergeCell ref="N1:N3"/>
    <mergeCell ref="M1:M3"/>
    <mergeCell ref="A1:A3"/>
    <mergeCell ref="L2:L3"/>
    <mergeCell ref="F1:I1"/>
    <mergeCell ref="B1:E1"/>
    <mergeCell ref="J1:J3"/>
    <mergeCell ref="K1:L1"/>
    <mergeCell ref="K2:K3"/>
    <mergeCell ref="B2:B3"/>
  </mergeCells>
  <printOptions/>
  <pageMargins left="0.15748031496062992" right="0.15748031496062992" top="0.5905511811023623" bottom="0.35433070866141736" header="0.1968503937007874" footer="0.15748031496062992"/>
  <pageSetup horizontalDpi="600" verticalDpi="600" orientation="landscape" paperSize="9" scale="90" r:id="rId1"/>
  <headerFooter>
    <oddHeader>&amp;C&amp;"Book Antiqua,Félkövér"&amp;11Önkormányzati költségvetési szervek 
2019. évi főbb bevételei&amp;R&amp;"Book Antiqua,Félkövér"&amp;11 7. melléklet
ezer Ft</oddHeader>
    <oddFooter>&amp;C&amp;P</oddFooter>
  </headerFooter>
  <rowBreaks count="1" manualBreakCount="1">
    <brk id="34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4">
      <selection activeCell="R12" sqref="R12"/>
    </sheetView>
  </sheetViews>
  <sheetFormatPr defaultColWidth="9.140625" defaultRowHeight="12.75"/>
  <cols>
    <col min="1" max="1" width="16.28125" style="41" bestFit="1" customWidth="1"/>
    <col min="2" max="3" width="9.00390625" style="1" customWidth="1"/>
    <col min="4" max="4" width="8.28125" style="1" customWidth="1"/>
    <col min="5" max="6" width="7.57421875" style="1" customWidth="1"/>
    <col min="7" max="7" width="8.00390625" style="1" customWidth="1"/>
    <col min="8" max="9" width="6.7109375" style="1" customWidth="1"/>
    <col min="10" max="10" width="8.57421875" style="1" customWidth="1"/>
    <col min="11" max="11" width="8.00390625" style="1" customWidth="1"/>
    <col min="12" max="12" width="6.8515625" style="1" customWidth="1"/>
    <col min="13" max="14" width="7.140625" style="1" customWidth="1"/>
    <col min="15" max="15" width="6.57421875" style="1" customWidth="1"/>
    <col min="16" max="16" width="8.28125" style="1" customWidth="1"/>
    <col min="17" max="17" width="5.28125" style="2" customWidth="1"/>
    <col min="18" max="18" width="10.57421875" style="2" customWidth="1"/>
    <col min="19" max="16384" width="9.140625" style="1" customWidth="1"/>
  </cols>
  <sheetData>
    <row r="1" spans="1:18" ht="35.25" customHeight="1" thickBot="1">
      <c r="A1" s="1353" t="s">
        <v>14</v>
      </c>
      <c r="B1" s="1362" t="s">
        <v>45</v>
      </c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  <c r="N1" s="1363"/>
      <c r="O1" s="1363"/>
      <c r="P1" s="1361" t="s">
        <v>21</v>
      </c>
      <c r="Q1" s="1361"/>
      <c r="R1" s="1350" t="s">
        <v>8</v>
      </c>
    </row>
    <row r="2" spans="1:18" ht="15" customHeight="1">
      <c r="A2" s="1354"/>
      <c r="B2" s="1356" t="s">
        <v>7</v>
      </c>
      <c r="C2" s="1357"/>
      <c r="D2" s="1357"/>
      <c r="E2" s="1357"/>
      <c r="F2" s="1357"/>
      <c r="G2" s="1357"/>
      <c r="H2" s="1357"/>
      <c r="I2" s="1358"/>
      <c r="J2" s="1359" t="s">
        <v>56</v>
      </c>
      <c r="K2" s="1360"/>
      <c r="L2" s="1360"/>
      <c r="M2" s="1360"/>
      <c r="N2" s="1360"/>
      <c r="O2" s="1360"/>
      <c r="P2" s="1302" t="s">
        <v>730</v>
      </c>
      <c r="Q2" s="1302" t="s">
        <v>152</v>
      </c>
      <c r="R2" s="1351"/>
    </row>
    <row r="3" spans="1:18" ht="13.5" customHeight="1">
      <c r="A3" s="1354"/>
      <c r="B3" s="1317" t="s">
        <v>0</v>
      </c>
      <c r="C3" s="1301" t="s">
        <v>597</v>
      </c>
      <c r="D3" s="1301" t="s">
        <v>9</v>
      </c>
      <c r="E3" s="1301" t="s">
        <v>44</v>
      </c>
      <c r="F3" s="1304" t="s">
        <v>6</v>
      </c>
      <c r="G3" s="1304"/>
      <c r="H3" s="1304"/>
      <c r="I3" s="1304"/>
      <c r="J3" s="1304" t="s">
        <v>97</v>
      </c>
      <c r="K3" s="1304" t="s">
        <v>10</v>
      </c>
      <c r="L3" s="1364" t="s">
        <v>514</v>
      </c>
      <c r="M3" s="1365"/>
      <c r="N3" s="1365"/>
      <c r="O3" s="1366"/>
      <c r="P3" s="1302"/>
      <c r="Q3" s="1302"/>
      <c r="R3" s="1351"/>
    </row>
    <row r="4" spans="1:18" ht="84.75" customHeight="1">
      <c r="A4" s="1355"/>
      <c r="B4" s="1318"/>
      <c r="C4" s="1303"/>
      <c r="D4" s="1303"/>
      <c r="E4" s="1303"/>
      <c r="F4" s="373" t="s">
        <v>261</v>
      </c>
      <c r="G4" s="27" t="s">
        <v>262</v>
      </c>
      <c r="H4" s="28" t="s">
        <v>505</v>
      </c>
      <c r="I4" s="380" t="s">
        <v>506</v>
      </c>
      <c r="J4" s="1304"/>
      <c r="K4" s="1304"/>
      <c r="L4" s="42" t="s">
        <v>557</v>
      </c>
      <c r="M4" s="42" t="s">
        <v>262</v>
      </c>
      <c r="N4" s="143" t="s">
        <v>251</v>
      </c>
      <c r="O4" s="659" t="s">
        <v>91</v>
      </c>
      <c r="P4" s="1303"/>
      <c r="Q4" s="1303"/>
      <c r="R4" s="1352"/>
    </row>
    <row r="5" spans="1:18" ht="14.25" thickBot="1">
      <c r="A5" s="43">
        <v>1</v>
      </c>
      <c r="B5" s="44">
        <v>2</v>
      </c>
      <c r="C5" s="44">
        <v>3</v>
      </c>
      <c r="D5" s="45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  <c r="N5" s="44">
        <v>14</v>
      </c>
      <c r="O5" s="44">
        <v>15</v>
      </c>
      <c r="P5" s="44">
        <v>16</v>
      </c>
      <c r="Q5" s="149">
        <v>17</v>
      </c>
      <c r="R5" s="46">
        <v>18</v>
      </c>
    </row>
    <row r="6" spans="1:18" ht="28.5">
      <c r="A6" s="86" t="s">
        <v>249</v>
      </c>
      <c r="B6" s="1156">
        <v>60496</v>
      </c>
      <c r="C6" s="1156">
        <v>13236</v>
      </c>
      <c r="D6" s="1156">
        <v>545838</v>
      </c>
      <c r="E6" s="1156">
        <v>28566</v>
      </c>
      <c r="F6" s="1156">
        <v>95573</v>
      </c>
      <c r="G6" s="1156">
        <v>129867</v>
      </c>
      <c r="H6" s="1156">
        <v>55000</v>
      </c>
      <c r="I6" s="1156">
        <v>132071</v>
      </c>
      <c r="J6" s="1156">
        <v>3047239</v>
      </c>
      <c r="K6" s="1156">
        <v>519362</v>
      </c>
      <c r="L6" s="1156">
        <v>2000</v>
      </c>
      <c r="M6" s="1156">
        <v>34705</v>
      </c>
      <c r="N6" s="1156">
        <v>240793</v>
      </c>
      <c r="O6" s="1156"/>
      <c r="P6" s="1156">
        <v>42418</v>
      </c>
      <c r="Q6" s="1157"/>
      <c r="R6" s="1155">
        <f>SUM(B6:Q6)</f>
        <v>4947164</v>
      </c>
    </row>
    <row r="7" spans="1:18" ht="15">
      <c r="A7" s="100" t="s">
        <v>87</v>
      </c>
      <c r="B7" s="101">
        <v>114503</v>
      </c>
      <c r="C7" s="101">
        <v>21953</v>
      </c>
      <c r="D7" s="101">
        <v>843784</v>
      </c>
      <c r="E7" s="101">
        <v>23770</v>
      </c>
      <c r="F7" s="101">
        <v>112791</v>
      </c>
      <c r="G7" s="101">
        <v>231859</v>
      </c>
      <c r="H7" s="101">
        <v>55000</v>
      </c>
      <c r="I7" s="101">
        <v>134591</v>
      </c>
      <c r="J7" s="101">
        <v>3021264</v>
      </c>
      <c r="K7" s="101">
        <v>574399</v>
      </c>
      <c r="L7" s="101">
        <v>2000</v>
      </c>
      <c r="M7" s="101">
        <v>22346</v>
      </c>
      <c r="N7" s="101">
        <v>185589</v>
      </c>
      <c r="O7" s="101"/>
      <c r="P7" s="101">
        <v>105880</v>
      </c>
      <c r="Q7" s="101"/>
      <c r="R7" s="102">
        <f>SUM(B7:Q7)</f>
        <v>5449729</v>
      </c>
    </row>
    <row r="8" spans="1:18" ht="15">
      <c r="A8" s="100" t="s">
        <v>179</v>
      </c>
      <c r="B8" s="101">
        <v>84622</v>
      </c>
      <c r="C8" s="101">
        <v>16365</v>
      </c>
      <c r="D8" s="101">
        <v>471156</v>
      </c>
      <c r="E8" s="101">
        <v>19112</v>
      </c>
      <c r="F8" s="101">
        <v>110743</v>
      </c>
      <c r="G8" s="101">
        <v>204134</v>
      </c>
      <c r="H8" s="101">
        <v>0</v>
      </c>
      <c r="I8" s="101">
        <v>0</v>
      </c>
      <c r="J8" s="101">
        <v>111934</v>
      </c>
      <c r="K8" s="101">
        <v>126308</v>
      </c>
      <c r="L8" s="101">
        <v>2000</v>
      </c>
      <c r="M8" s="101">
        <v>22146</v>
      </c>
      <c r="N8" s="101"/>
      <c r="O8" s="101"/>
      <c r="P8" s="101">
        <v>59215</v>
      </c>
      <c r="Q8" s="101"/>
      <c r="R8" s="102">
        <f>SUM(B8:Q8)</f>
        <v>1227735</v>
      </c>
    </row>
    <row r="9" spans="1:18" ht="15">
      <c r="A9" s="100" t="s">
        <v>83</v>
      </c>
      <c r="B9" s="101">
        <v>24473</v>
      </c>
      <c r="C9" s="101">
        <v>4772</v>
      </c>
      <c r="D9" s="101">
        <v>187402</v>
      </c>
      <c r="E9" s="101"/>
      <c r="F9" s="101">
        <v>85327</v>
      </c>
      <c r="G9" s="101">
        <v>79035</v>
      </c>
      <c r="H9" s="101"/>
      <c r="I9" s="101"/>
      <c r="J9" s="101">
        <v>32774</v>
      </c>
      <c r="K9" s="101">
        <v>51587</v>
      </c>
      <c r="L9" s="101"/>
      <c r="M9" s="101"/>
      <c r="N9" s="101"/>
      <c r="O9" s="101"/>
      <c r="P9" s="101">
        <v>59215</v>
      </c>
      <c r="Q9" s="155"/>
      <c r="R9" s="102">
        <f>SUM(B9:Q9)</f>
        <v>524585</v>
      </c>
    </row>
    <row r="10" spans="1:18" ht="28.5">
      <c r="A10" s="100" t="s">
        <v>250</v>
      </c>
      <c r="B10" s="1153">
        <v>1495617</v>
      </c>
      <c r="C10" s="1153">
        <v>315331</v>
      </c>
      <c r="D10" s="1153">
        <v>1063734</v>
      </c>
      <c r="E10" s="1153"/>
      <c r="F10" s="1153">
        <v>169</v>
      </c>
      <c r="G10" s="1153"/>
      <c r="H10" s="1153"/>
      <c r="I10" s="1153"/>
      <c r="J10" s="1153">
        <v>152423</v>
      </c>
      <c r="K10" s="1153">
        <v>33339</v>
      </c>
      <c r="L10" s="1153"/>
      <c r="M10" s="1153"/>
      <c r="N10" s="1153"/>
      <c r="O10" s="1153"/>
      <c r="P10" s="1153"/>
      <c r="Q10" s="1154"/>
      <c r="R10" s="1155">
        <f>SUM(B10:P10)</f>
        <v>3060613</v>
      </c>
    </row>
    <row r="11" spans="1:18" ht="15">
      <c r="A11" s="100" t="s">
        <v>87</v>
      </c>
      <c r="B11" s="101">
        <v>1558989</v>
      </c>
      <c r="C11" s="101">
        <v>324827</v>
      </c>
      <c r="D11" s="101">
        <v>1122419</v>
      </c>
      <c r="E11" s="101"/>
      <c r="F11" s="101">
        <v>169</v>
      </c>
      <c r="G11" s="101"/>
      <c r="H11" s="101"/>
      <c r="I11" s="101"/>
      <c r="J11" s="101">
        <v>178776</v>
      </c>
      <c r="K11" s="101">
        <v>24278</v>
      </c>
      <c r="L11" s="101"/>
      <c r="M11" s="101"/>
      <c r="N11" s="101"/>
      <c r="O11" s="101"/>
      <c r="P11" s="101"/>
      <c r="Q11" s="155"/>
      <c r="R11" s="72">
        <f>SUM(B11:P11)</f>
        <v>3209458</v>
      </c>
    </row>
    <row r="12" spans="1:18" ht="15">
      <c r="A12" s="100" t="s">
        <v>179</v>
      </c>
      <c r="B12" s="101">
        <v>1407732</v>
      </c>
      <c r="C12" s="101">
        <v>280924</v>
      </c>
      <c r="D12" s="101">
        <v>918432</v>
      </c>
      <c r="E12" s="101"/>
      <c r="F12" s="101">
        <v>70</v>
      </c>
      <c r="G12" s="101"/>
      <c r="H12" s="101"/>
      <c r="I12" s="101"/>
      <c r="J12" s="101">
        <v>130693</v>
      </c>
      <c r="K12" s="101">
        <v>18339</v>
      </c>
      <c r="L12" s="101"/>
      <c r="M12" s="101"/>
      <c r="N12" s="101"/>
      <c r="O12" s="101"/>
      <c r="P12" s="101"/>
      <c r="Q12" s="156"/>
      <c r="R12" s="72">
        <f>SUM(B12:P12)</f>
        <v>2756190</v>
      </c>
    </row>
    <row r="13" spans="1:18" ht="17.25" customHeight="1" thickBot="1">
      <c r="A13" s="114" t="s">
        <v>83</v>
      </c>
      <c r="B13" s="115">
        <v>782593</v>
      </c>
      <c r="C13" s="115">
        <v>162889</v>
      </c>
      <c r="D13" s="115">
        <v>356661</v>
      </c>
      <c r="E13" s="115"/>
      <c r="F13" s="115">
        <v>70</v>
      </c>
      <c r="G13" s="115"/>
      <c r="H13" s="115"/>
      <c r="I13" s="115"/>
      <c r="J13" s="115">
        <v>22498</v>
      </c>
      <c r="K13" s="115">
        <v>7210</v>
      </c>
      <c r="L13" s="115"/>
      <c r="M13" s="115"/>
      <c r="N13" s="115"/>
      <c r="O13" s="115"/>
      <c r="P13" s="115"/>
      <c r="Q13" s="157"/>
      <c r="R13" s="116">
        <f>SUM(B13:P13)</f>
        <v>1331921</v>
      </c>
    </row>
    <row r="14" spans="1:18" ht="16.5" customHeight="1">
      <c r="A14" s="117" t="s">
        <v>252</v>
      </c>
      <c r="B14" s="113">
        <f aca="true" t="shared" si="0" ref="B14:R14">SUM(B6+B10)</f>
        <v>1556113</v>
      </c>
      <c r="C14" s="113">
        <f t="shared" si="0"/>
        <v>328567</v>
      </c>
      <c r="D14" s="113">
        <f t="shared" si="0"/>
        <v>1609572</v>
      </c>
      <c r="E14" s="113">
        <f t="shared" si="0"/>
        <v>28566</v>
      </c>
      <c r="F14" s="113">
        <f t="shared" si="0"/>
        <v>95742</v>
      </c>
      <c r="G14" s="113">
        <f t="shared" si="0"/>
        <v>129867</v>
      </c>
      <c r="H14" s="113">
        <f t="shared" si="0"/>
        <v>55000</v>
      </c>
      <c r="I14" s="113">
        <f t="shared" si="0"/>
        <v>132071</v>
      </c>
      <c r="J14" s="113">
        <f t="shared" si="0"/>
        <v>3199662</v>
      </c>
      <c r="K14" s="113">
        <f t="shared" si="0"/>
        <v>552701</v>
      </c>
      <c r="L14" s="113">
        <f t="shared" si="0"/>
        <v>2000</v>
      </c>
      <c r="M14" s="113">
        <f t="shared" si="0"/>
        <v>34705</v>
      </c>
      <c r="N14" s="113">
        <f t="shared" si="0"/>
        <v>240793</v>
      </c>
      <c r="O14" s="113">
        <f t="shared" si="0"/>
        <v>0</v>
      </c>
      <c r="P14" s="113">
        <f t="shared" si="0"/>
        <v>42418</v>
      </c>
      <c r="Q14" s="113">
        <f t="shared" si="0"/>
        <v>0</v>
      </c>
      <c r="R14" s="102">
        <f t="shared" si="0"/>
        <v>8007777</v>
      </c>
    </row>
    <row r="15" spans="1:18" ht="16.5" customHeight="1">
      <c r="A15" s="100" t="s">
        <v>87</v>
      </c>
      <c r="B15" s="85">
        <f>B7+B11</f>
        <v>1673492</v>
      </c>
      <c r="C15" s="85">
        <f aca="true" t="shared" si="1" ref="C15:Q15">C7+C11</f>
        <v>346780</v>
      </c>
      <c r="D15" s="85">
        <f t="shared" si="1"/>
        <v>1966203</v>
      </c>
      <c r="E15" s="85">
        <f t="shared" si="1"/>
        <v>23770</v>
      </c>
      <c r="F15" s="85">
        <f t="shared" si="1"/>
        <v>112960</v>
      </c>
      <c r="G15" s="85">
        <f t="shared" si="1"/>
        <v>231859</v>
      </c>
      <c r="H15" s="85">
        <f t="shared" si="1"/>
        <v>55000</v>
      </c>
      <c r="I15" s="85">
        <f t="shared" si="1"/>
        <v>134591</v>
      </c>
      <c r="J15" s="85">
        <f t="shared" si="1"/>
        <v>3200040</v>
      </c>
      <c r="K15" s="85">
        <f t="shared" si="1"/>
        <v>598677</v>
      </c>
      <c r="L15" s="85">
        <f t="shared" si="1"/>
        <v>2000</v>
      </c>
      <c r="M15" s="85">
        <f t="shared" si="1"/>
        <v>22346</v>
      </c>
      <c r="N15" s="85">
        <f t="shared" si="1"/>
        <v>185589</v>
      </c>
      <c r="O15" s="85">
        <f t="shared" si="1"/>
        <v>0</v>
      </c>
      <c r="P15" s="85">
        <f t="shared" si="1"/>
        <v>105880</v>
      </c>
      <c r="Q15" s="85">
        <f t="shared" si="1"/>
        <v>0</v>
      </c>
      <c r="R15" s="102">
        <f>SUM(R7+R11)</f>
        <v>8659187</v>
      </c>
    </row>
    <row r="16" spans="1:18" ht="17.25" customHeight="1">
      <c r="A16" s="100" t="s">
        <v>179</v>
      </c>
      <c r="B16" s="85">
        <f>B8+B12</f>
        <v>1492354</v>
      </c>
      <c r="C16" s="85">
        <f aca="true" t="shared" si="2" ref="C16:R16">C8+C12</f>
        <v>297289</v>
      </c>
      <c r="D16" s="85">
        <f t="shared" si="2"/>
        <v>1389588</v>
      </c>
      <c r="E16" s="85">
        <f t="shared" si="2"/>
        <v>19112</v>
      </c>
      <c r="F16" s="85">
        <f t="shared" si="2"/>
        <v>110813</v>
      </c>
      <c r="G16" s="85">
        <f t="shared" si="2"/>
        <v>204134</v>
      </c>
      <c r="H16" s="85">
        <f t="shared" si="2"/>
        <v>0</v>
      </c>
      <c r="I16" s="85">
        <f t="shared" si="2"/>
        <v>0</v>
      </c>
      <c r="J16" s="85">
        <f t="shared" si="2"/>
        <v>242627</v>
      </c>
      <c r="K16" s="85">
        <f t="shared" si="2"/>
        <v>144647</v>
      </c>
      <c r="L16" s="85">
        <f t="shared" si="2"/>
        <v>2000</v>
      </c>
      <c r="M16" s="85">
        <f t="shared" si="2"/>
        <v>22146</v>
      </c>
      <c r="N16" s="85">
        <f t="shared" si="2"/>
        <v>0</v>
      </c>
      <c r="O16" s="85">
        <f t="shared" si="2"/>
        <v>0</v>
      </c>
      <c r="P16" s="85">
        <f t="shared" si="2"/>
        <v>59215</v>
      </c>
      <c r="Q16" s="85">
        <f t="shared" si="2"/>
        <v>0</v>
      </c>
      <c r="R16" s="72">
        <f t="shared" si="2"/>
        <v>3983925</v>
      </c>
    </row>
    <row r="17" spans="1:18" s="2" customFormat="1" ht="28.5">
      <c r="A17" s="87" t="s">
        <v>57</v>
      </c>
      <c r="B17" s="85">
        <f>B9+B13</f>
        <v>807066</v>
      </c>
      <c r="C17" s="85">
        <f aca="true" t="shared" si="3" ref="C17:R17">C9+C13</f>
        <v>167661</v>
      </c>
      <c r="D17" s="85">
        <f t="shared" si="3"/>
        <v>544063</v>
      </c>
      <c r="E17" s="85">
        <f t="shared" si="3"/>
        <v>0</v>
      </c>
      <c r="F17" s="85">
        <f t="shared" si="3"/>
        <v>85397</v>
      </c>
      <c r="G17" s="85">
        <f t="shared" si="3"/>
        <v>79035</v>
      </c>
      <c r="H17" s="85">
        <f t="shared" si="3"/>
        <v>0</v>
      </c>
      <c r="I17" s="85">
        <f t="shared" si="3"/>
        <v>0</v>
      </c>
      <c r="J17" s="85">
        <f t="shared" si="3"/>
        <v>55272</v>
      </c>
      <c r="K17" s="85">
        <f t="shared" si="3"/>
        <v>58797</v>
      </c>
      <c r="L17" s="85">
        <f t="shared" si="3"/>
        <v>0</v>
      </c>
      <c r="M17" s="85">
        <f t="shared" si="3"/>
        <v>0</v>
      </c>
      <c r="N17" s="85">
        <f t="shared" si="3"/>
        <v>0</v>
      </c>
      <c r="O17" s="85">
        <f t="shared" si="3"/>
        <v>0</v>
      </c>
      <c r="P17" s="85">
        <f t="shared" si="3"/>
        <v>59215</v>
      </c>
      <c r="Q17" s="85">
        <f t="shared" si="3"/>
        <v>0</v>
      </c>
      <c r="R17" s="72">
        <f t="shared" si="3"/>
        <v>1856506</v>
      </c>
    </row>
    <row r="18" spans="1:18" s="2" customFormat="1" ht="28.5">
      <c r="A18" s="379" t="s">
        <v>58</v>
      </c>
      <c r="B18" s="1151">
        <f>B16-B17</f>
        <v>685288</v>
      </c>
      <c r="C18" s="1151">
        <f aca="true" t="shared" si="4" ref="C18:R18">C16-C17</f>
        <v>129628</v>
      </c>
      <c r="D18" s="1151">
        <f t="shared" si="4"/>
        <v>845525</v>
      </c>
      <c r="E18" s="1151">
        <f t="shared" si="4"/>
        <v>19112</v>
      </c>
      <c r="F18" s="1151">
        <f t="shared" si="4"/>
        <v>25416</v>
      </c>
      <c r="G18" s="1151">
        <f t="shared" si="4"/>
        <v>125099</v>
      </c>
      <c r="H18" s="1151">
        <f t="shared" si="4"/>
        <v>0</v>
      </c>
      <c r="I18" s="1151">
        <f t="shared" si="4"/>
        <v>0</v>
      </c>
      <c r="J18" s="1151">
        <f t="shared" si="4"/>
        <v>187355</v>
      </c>
      <c r="K18" s="1151">
        <f>K16-K17</f>
        <v>85850</v>
      </c>
      <c r="L18" s="1151">
        <f>L16-L17</f>
        <v>2000</v>
      </c>
      <c r="M18" s="1151">
        <f>M16-M17</f>
        <v>22146</v>
      </c>
      <c r="N18" s="1151">
        <f t="shared" si="4"/>
        <v>0</v>
      </c>
      <c r="O18" s="1151">
        <f t="shared" si="4"/>
        <v>0</v>
      </c>
      <c r="P18" s="1151">
        <f t="shared" si="4"/>
        <v>0</v>
      </c>
      <c r="Q18" s="1151">
        <f t="shared" si="4"/>
        <v>0</v>
      </c>
      <c r="R18" s="1152">
        <f t="shared" si="4"/>
        <v>2127419</v>
      </c>
    </row>
    <row r="19" spans="1:18" ht="15.75" thickBot="1">
      <c r="A19" s="395" t="s">
        <v>180</v>
      </c>
      <c r="B19" s="396">
        <f>B16/B15</f>
        <v>0.8917604625537499</v>
      </c>
      <c r="C19" s="396">
        <f aca="true" t="shared" si="5" ref="C19:R19">C16/C15</f>
        <v>0.8572841571024857</v>
      </c>
      <c r="D19" s="396">
        <f t="shared" si="5"/>
        <v>0.7067367916741049</v>
      </c>
      <c r="E19" s="396">
        <f t="shared" si="5"/>
        <v>0.8040387042490534</v>
      </c>
      <c r="F19" s="396">
        <f t="shared" si="5"/>
        <v>0.9809932719546742</v>
      </c>
      <c r="G19" s="396">
        <f t="shared" si="5"/>
        <v>0.8804230157121354</v>
      </c>
      <c r="H19" s="397">
        <f t="shared" si="5"/>
        <v>0</v>
      </c>
      <c r="I19" s="397"/>
      <c r="J19" s="396">
        <f t="shared" si="5"/>
        <v>0.07581998975012812</v>
      </c>
      <c r="K19" s="399">
        <f t="shared" si="5"/>
        <v>0.24161108577747267</v>
      </c>
      <c r="L19" s="399"/>
      <c r="M19" s="399">
        <f t="shared" si="5"/>
        <v>0.9910498523225634</v>
      </c>
      <c r="N19" s="397">
        <f t="shared" si="5"/>
        <v>0</v>
      </c>
      <c r="O19" s="397"/>
      <c r="P19" s="397">
        <f t="shared" si="5"/>
        <v>0.5592652058934643</v>
      </c>
      <c r="Q19" s="399"/>
      <c r="R19" s="398">
        <f t="shared" si="5"/>
        <v>0.4600807212039652</v>
      </c>
    </row>
  </sheetData>
  <sheetProtection/>
  <mergeCells count="16">
    <mergeCell ref="J2:O2"/>
    <mergeCell ref="P2:P4"/>
    <mergeCell ref="P1:Q1"/>
    <mergeCell ref="Q2:Q4"/>
    <mergeCell ref="B1:O1"/>
    <mergeCell ref="L3:O3"/>
    <mergeCell ref="R1:R4"/>
    <mergeCell ref="K3:K4"/>
    <mergeCell ref="F3:I3"/>
    <mergeCell ref="J3:J4"/>
    <mergeCell ref="A1:A4"/>
    <mergeCell ref="B2:I2"/>
    <mergeCell ref="C3:C4"/>
    <mergeCell ref="D3:D4"/>
    <mergeCell ref="B3:B4"/>
    <mergeCell ref="E3:E4"/>
  </mergeCells>
  <printOptions/>
  <pageMargins left="0.31496062992125984" right="0.15748031496062992" top="1.0236220472440944" bottom="0.7480314960629921" header="0.31496062992125984" footer="0.31496062992125984"/>
  <pageSetup horizontalDpi="600" verticalDpi="600" orientation="landscape" paperSize="9" scale="95" r:id="rId1"/>
  <headerFooter>
    <oddHeader>&amp;C&amp;"Book Antiqua,Félkövér"&amp;11Keszthely Város Önkormányzata
2019. évi kiadásai kiemelt előirányzatok szerinti bontásban&amp;R&amp;"Book Antiqua,Félkövér"8. melléklet
ezer 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41"/>
  <sheetViews>
    <sheetView zoomScalePageLayoutView="0" workbookViewId="0" topLeftCell="A1">
      <pane xSplit="1" ySplit="5" topLeftCell="B7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9" sqref="D79"/>
    </sheetView>
  </sheetViews>
  <sheetFormatPr defaultColWidth="9.140625" defaultRowHeight="12.75"/>
  <cols>
    <col min="1" max="1" width="28.28125" style="41" customWidth="1"/>
    <col min="2" max="2" width="9.140625" style="1" customWidth="1"/>
    <col min="3" max="3" width="8.00390625" style="1" customWidth="1"/>
    <col min="4" max="4" width="7.28125" style="6" customWidth="1"/>
    <col min="5" max="5" width="8.7109375" style="1" customWidth="1"/>
    <col min="6" max="6" width="9.140625" style="1" customWidth="1"/>
    <col min="7" max="7" width="8.7109375" style="1" customWidth="1"/>
    <col min="8" max="8" width="7.28125" style="1" customWidth="1"/>
    <col min="9" max="9" width="6.8515625" style="1" customWidth="1"/>
    <col min="10" max="10" width="10.140625" style="1" bestFit="1" customWidth="1"/>
    <col min="11" max="11" width="8.421875" style="1" customWidth="1"/>
    <col min="12" max="12" width="9.140625" style="1" customWidth="1"/>
    <col min="13" max="13" width="8.7109375" style="1" customWidth="1"/>
    <col min="14" max="14" width="7.421875" style="1" customWidth="1"/>
    <col min="15" max="15" width="9.00390625" style="1" customWidth="1"/>
    <col min="16" max="16" width="7.7109375" style="1" customWidth="1"/>
    <col min="17" max="17" width="7.00390625" style="2" customWidth="1"/>
    <col min="18" max="18" width="8.7109375" style="2" customWidth="1"/>
    <col min="19" max="16384" width="9.140625" style="1" customWidth="1"/>
  </cols>
  <sheetData>
    <row r="1" spans="1:18" ht="14.25" customHeight="1">
      <c r="A1" s="1353" t="s">
        <v>14</v>
      </c>
      <c r="B1" s="1375" t="s">
        <v>45</v>
      </c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8" t="s">
        <v>21</v>
      </c>
      <c r="P1" s="1379"/>
      <c r="Q1" s="1380"/>
      <c r="R1" s="1350" t="s">
        <v>8</v>
      </c>
    </row>
    <row r="2" spans="1:18" ht="13.5">
      <c r="A2" s="1373"/>
      <c r="B2" s="1367" t="s">
        <v>7</v>
      </c>
      <c r="C2" s="1368"/>
      <c r="D2" s="1368"/>
      <c r="E2" s="1368"/>
      <c r="F2" s="1368"/>
      <c r="G2" s="1368"/>
      <c r="H2" s="1368"/>
      <c r="I2" s="1369"/>
      <c r="J2" s="1370" t="s">
        <v>92</v>
      </c>
      <c r="K2" s="1370"/>
      <c r="L2" s="1370"/>
      <c r="M2" s="1370"/>
      <c r="N2" s="1370"/>
      <c r="O2" s="1304" t="s">
        <v>510</v>
      </c>
      <c r="P2" s="1304" t="s">
        <v>650</v>
      </c>
      <c r="Q2" s="1304" t="s">
        <v>618</v>
      </c>
      <c r="R2" s="1351"/>
    </row>
    <row r="3" spans="1:18" ht="13.5" customHeight="1">
      <c r="A3" s="1373"/>
      <c r="B3" s="1317" t="s">
        <v>0</v>
      </c>
      <c r="C3" s="1301" t="s">
        <v>649</v>
      </c>
      <c r="D3" s="1371" t="s">
        <v>9</v>
      </c>
      <c r="E3" s="1301" t="s">
        <v>652</v>
      </c>
      <c r="F3" s="1315" t="s">
        <v>43</v>
      </c>
      <c r="G3" s="1316"/>
      <c r="H3" s="1316"/>
      <c r="I3" s="1377"/>
      <c r="J3" s="1302" t="s">
        <v>67</v>
      </c>
      <c r="K3" s="1303" t="s">
        <v>23</v>
      </c>
      <c r="L3" s="1364" t="s">
        <v>647</v>
      </c>
      <c r="M3" s="1365"/>
      <c r="N3" s="1366"/>
      <c r="O3" s="1304"/>
      <c r="P3" s="1304"/>
      <c r="Q3" s="1304"/>
      <c r="R3" s="1351"/>
    </row>
    <row r="4" spans="1:18" ht="38.25">
      <c r="A4" s="1374"/>
      <c r="B4" s="1318"/>
      <c r="C4" s="1303"/>
      <c r="D4" s="1372"/>
      <c r="E4" s="1303"/>
      <c r="F4" s="42" t="s">
        <v>507</v>
      </c>
      <c r="G4" s="42" t="s">
        <v>508</v>
      </c>
      <c r="H4" s="143" t="s">
        <v>505</v>
      </c>
      <c r="I4" s="143" t="s">
        <v>91</v>
      </c>
      <c r="J4" s="1303"/>
      <c r="K4" s="1304"/>
      <c r="L4" s="27" t="s">
        <v>507</v>
      </c>
      <c r="M4" s="27" t="s">
        <v>509</v>
      </c>
      <c r="N4" s="28" t="s">
        <v>651</v>
      </c>
      <c r="O4" s="1304"/>
      <c r="P4" s="1304"/>
      <c r="Q4" s="1304"/>
      <c r="R4" s="1352"/>
    </row>
    <row r="5" spans="1:18" ht="15" thickBot="1">
      <c r="A5" s="43">
        <v>1</v>
      </c>
      <c r="B5" s="44">
        <v>2</v>
      </c>
      <c r="C5" s="44">
        <v>3</v>
      </c>
      <c r="D5" s="843">
        <v>4</v>
      </c>
      <c r="E5" s="44">
        <v>5</v>
      </c>
      <c r="F5" s="31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  <c r="N5" s="44">
        <v>14</v>
      </c>
      <c r="O5" s="44">
        <v>15</v>
      </c>
      <c r="P5" s="44">
        <v>16</v>
      </c>
      <c r="Q5" s="33">
        <v>17</v>
      </c>
      <c r="R5" s="418">
        <v>18</v>
      </c>
    </row>
    <row r="6" spans="1:20" s="47" customFormat="1" ht="14.25">
      <c r="A6" s="639" t="s">
        <v>75</v>
      </c>
      <c r="B6" s="419">
        <v>48863</v>
      </c>
      <c r="C6" s="419">
        <v>12076</v>
      </c>
      <c r="D6" s="419">
        <v>56822</v>
      </c>
      <c r="E6" s="419"/>
      <c r="F6" s="419"/>
      <c r="G6" s="419">
        <v>22000</v>
      </c>
      <c r="H6" s="419"/>
      <c r="I6" s="419">
        <v>55000</v>
      </c>
      <c r="J6" s="419"/>
      <c r="K6" s="419"/>
      <c r="L6" s="419"/>
      <c r="M6" s="419">
        <v>7770</v>
      </c>
      <c r="N6" s="419"/>
      <c r="O6" s="419"/>
      <c r="P6" s="419"/>
      <c r="Q6" s="845"/>
      <c r="R6" s="846">
        <f>SUM(B6:Q6)</f>
        <v>202531</v>
      </c>
      <c r="S6" s="49"/>
      <c r="T6" s="48"/>
    </row>
    <row r="7" spans="1:20" s="47" customFormat="1" ht="14.25">
      <c r="A7" s="641" t="s">
        <v>86</v>
      </c>
      <c r="B7" s="420">
        <v>49352</v>
      </c>
      <c r="C7" s="420">
        <v>12226</v>
      </c>
      <c r="D7" s="420">
        <v>70543</v>
      </c>
      <c r="E7" s="420"/>
      <c r="F7" s="420"/>
      <c r="G7" s="420">
        <v>22000</v>
      </c>
      <c r="H7" s="420"/>
      <c r="I7" s="420">
        <v>55000</v>
      </c>
      <c r="J7" s="420">
        <v>30</v>
      </c>
      <c r="K7" s="420"/>
      <c r="L7" s="420"/>
      <c r="M7" s="420">
        <v>7770</v>
      </c>
      <c r="N7" s="420"/>
      <c r="O7" s="420"/>
      <c r="P7" s="420"/>
      <c r="Q7" s="151"/>
      <c r="R7" s="142">
        <f>SUM(B7:Q7)</f>
        <v>216921</v>
      </c>
      <c r="S7" s="49"/>
      <c r="T7" s="48"/>
    </row>
    <row r="8" spans="1:20" s="47" customFormat="1" ht="14.25">
      <c r="A8" s="641" t="s">
        <v>179</v>
      </c>
      <c r="B8" s="420">
        <v>46309</v>
      </c>
      <c r="C8" s="420">
        <v>10481</v>
      </c>
      <c r="D8" s="420">
        <v>70384</v>
      </c>
      <c r="E8" s="420"/>
      <c r="F8" s="420"/>
      <c r="G8" s="420">
        <v>0</v>
      </c>
      <c r="H8" s="420"/>
      <c r="I8" s="420">
        <v>0</v>
      </c>
      <c r="J8" s="420">
        <v>30</v>
      </c>
      <c r="K8" s="420"/>
      <c r="L8" s="420"/>
      <c r="M8" s="420">
        <v>7770</v>
      </c>
      <c r="N8" s="420"/>
      <c r="O8" s="420"/>
      <c r="P8" s="420"/>
      <c r="Q8" s="151"/>
      <c r="R8" s="142">
        <f>SUM(B8:Q8)</f>
        <v>134974</v>
      </c>
      <c r="S8" s="49"/>
      <c r="T8" s="48"/>
    </row>
    <row r="9" spans="1:20" s="47" customFormat="1" ht="14.25">
      <c r="A9" s="795" t="s">
        <v>82</v>
      </c>
      <c r="B9" s="420">
        <v>24473</v>
      </c>
      <c r="C9" s="420">
        <v>4772</v>
      </c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1">
        <f>SUM(B9:Q9)</f>
        <v>29245</v>
      </c>
      <c r="S9" s="49"/>
      <c r="T9" s="48"/>
    </row>
    <row r="10" spans="1:20" s="47" customFormat="1" ht="14.25">
      <c r="A10" s="641" t="s">
        <v>180</v>
      </c>
      <c r="B10" s="291">
        <f>B8/B7</f>
        <v>0.93834089803858</v>
      </c>
      <c r="C10" s="291">
        <f>C8/C7</f>
        <v>0.8572713888434483</v>
      </c>
      <c r="D10" s="291">
        <f>D8/D7</f>
        <v>0.9977460555972952</v>
      </c>
      <c r="E10" s="291"/>
      <c r="F10" s="291"/>
      <c r="G10" s="291">
        <f>G8/G7</f>
        <v>0</v>
      </c>
      <c r="H10" s="291"/>
      <c r="I10" s="402"/>
      <c r="J10" s="402">
        <f>J8/J7</f>
        <v>1</v>
      </c>
      <c r="K10" s="291"/>
      <c r="L10" s="291"/>
      <c r="M10" s="402">
        <f>M8/M7</f>
        <v>1</v>
      </c>
      <c r="N10" s="291"/>
      <c r="O10" s="291"/>
      <c r="P10" s="400"/>
      <c r="Q10" s="400"/>
      <c r="R10" s="401">
        <f>R8/R7</f>
        <v>0.6222265248638905</v>
      </c>
      <c r="S10" s="49"/>
      <c r="T10" s="48"/>
    </row>
    <row r="11" spans="1:19" s="47" customFormat="1" ht="14.25">
      <c r="A11" s="642" t="s">
        <v>582</v>
      </c>
      <c r="B11" s="420"/>
      <c r="C11" s="420"/>
      <c r="D11" s="420">
        <v>22500</v>
      </c>
      <c r="E11" s="420"/>
      <c r="F11" s="420"/>
      <c r="G11" s="420"/>
      <c r="H11" s="420"/>
      <c r="I11" s="420"/>
      <c r="J11" s="420">
        <v>3050</v>
      </c>
      <c r="K11" s="420">
        <v>31750</v>
      </c>
      <c r="L11" s="420"/>
      <c r="M11" s="420"/>
      <c r="N11" s="420"/>
      <c r="O11" s="420"/>
      <c r="P11" s="420"/>
      <c r="Q11" s="151"/>
      <c r="R11" s="421">
        <f>SUM(B11:P11)</f>
        <v>57300</v>
      </c>
      <c r="S11" s="49"/>
    </row>
    <row r="12" spans="1:19" s="47" customFormat="1" ht="14.25">
      <c r="A12" s="641" t="s">
        <v>86</v>
      </c>
      <c r="B12" s="420"/>
      <c r="C12" s="420"/>
      <c r="D12" s="420">
        <v>22500</v>
      </c>
      <c r="E12" s="430"/>
      <c r="F12" s="430"/>
      <c r="G12" s="430"/>
      <c r="H12" s="430"/>
      <c r="I12" s="430"/>
      <c r="J12" s="430">
        <v>3050</v>
      </c>
      <c r="K12" s="430">
        <v>26750</v>
      </c>
      <c r="L12" s="430"/>
      <c r="M12" s="430"/>
      <c r="N12" s="430"/>
      <c r="O12" s="430"/>
      <c r="P12" s="430"/>
      <c r="Q12" s="153"/>
      <c r="R12" s="421">
        <f>SUM(B12:P12)</f>
        <v>52300</v>
      </c>
      <c r="S12" s="49"/>
    </row>
    <row r="13" spans="1:19" s="47" customFormat="1" ht="14.25">
      <c r="A13" s="641" t="s">
        <v>179</v>
      </c>
      <c r="B13" s="420"/>
      <c r="C13" s="420"/>
      <c r="D13" s="420">
        <v>22500</v>
      </c>
      <c r="E13" s="420"/>
      <c r="F13" s="420"/>
      <c r="G13" s="420"/>
      <c r="H13" s="420"/>
      <c r="I13" s="420"/>
      <c r="J13" s="420">
        <v>3050</v>
      </c>
      <c r="K13" s="420">
        <v>2766</v>
      </c>
      <c r="L13" s="420"/>
      <c r="M13" s="420"/>
      <c r="N13" s="420"/>
      <c r="O13" s="420"/>
      <c r="P13" s="420"/>
      <c r="Q13" s="151"/>
      <c r="R13" s="421">
        <f>SUM(B13:P13)</f>
        <v>28316</v>
      </c>
      <c r="S13" s="49"/>
    </row>
    <row r="14" spans="1:19" s="47" customFormat="1" ht="14.25">
      <c r="A14" s="795" t="s">
        <v>82</v>
      </c>
      <c r="B14" s="420"/>
      <c r="C14" s="420"/>
      <c r="D14" s="420">
        <v>22500</v>
      </c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1">
        <f>SUM(B14:P14)</f>
        <v>22500</v>
      </c>
      <c r="S14" s="49"/>
    </row>
    <row r="15" spans="1:19" s="47" customFormat="1" ht="14.25">
      <c r="A15" s="641" t="s">
        <v>180</v>
      </c>
      <c r="B15" s="420"/>
      <c r="C15" s="420"/>
      <c r="D15" s="402">
        <f>D13/D12</f>
        <v>1</v>
      </c>
      <c r="E15" s="402"/>
      <c r="F15" s="402"/>
      <c r="G15" s="402"/>
      <c r="H15" s="402"/>
      <c r="I15" s="402"/>
      <c r="J15" s="402">
        <f>J13/J12</f>
        <v>1</v>
      </c>
      <c r="K15" s="291">
        <f>K13/K12</f>
        <v>0.1034018691588785</v>
      </c>
      <c r="L15" s="291"/>
      <c r="M15" s="291"/>
      <c r="N15" s="291"/>
      <c r="O15" s="291"/>
      <c r="P15" s="291"/>
      <c r="Q15" s="291"/>
      <c r="R15" s="269">
        <f>R13/R12</f>
        <v>0.541414913957935</v>
      </c>
      <c r="S15" s="49"/>
    </row>
    <row r="16" spans="1:20" s="47" customFormat="1" ht="14.25">
      <c r="A16" s="642" t="s">
        <v>588</v>
      </c>
      <c r="B16" s="420"/>
      <c r="C16" s="420"/>
      <c r="D16" s="420">
        <v>119489</v>
      </c>
      <c r="E16" s="420"/>
      <c r="F16" s="420"/>
      <c r="G16" s="420">
        <v>42250</v>
      </c>
      <c r="H16" s="420"/>
      <c r="I16" s="420"/>
      <c r="J16" s="420">
        <v>30500</v>
      </c>
      <c r="K16" s="420">
        <v>90653</v>
      </c>
      <c r="L16" s="420"/>
      <c r="M16" s="420">
        <v>11609</v>
      </c>
      <c r="N16" s="420"/>
      <c r="O16" s="420"/>
      <c r="P16" s="420"/>
      <c r="R16" s="142">
        <f>SUM(B16:Q16)</f>
        <v>294501</v>
      </c>
      <c r="S16" s="49"/>
      <c r="T16" s="48"/>
    </row>
    <row r="17" spans="1:20" s="47" customFormat="1" ht="14.25">
      <c r="A17" s="641" t="s">
        <v>86</v>
      </c>
      <c r="B17" s="420"/>
      <c r="C17" s="420"/>
      <c r="D17" s="420">
        <v>142632</v>
      </c>
      <c r="E17" s="420"/>
      <c r="F17" s="420"/>
      <c r="G17" s="420">
        <v>41800</v>
      </c>
      <c r="H17" s="420"/>
      <c r="I17" s="420"/>
      <c r="J17" s="420">
        <v>226958</v>
      </c>
      <c r="K17" s="420">
        <v>65408</v>
      </c>
      <c r="L17" s="420"/>
      <c r="M17" s="420">
        <v>950</v>
      </c>
      <c r="N17" s="420"/>
      <c r="O17" s="420"/>
      <c r="P17" s="420"/>
      <c r="Q17" s="151"/>
      <c r="R17" s="142">
        <f>SUM(B17:Q17)</f>
        <v>477748</v>
      </c>
      <c r="S17" s="49"/>
      <c r="T17" s="48"/>
    </row>
    <row r="18" spans="1:20" s="47" customFormat="1" ht="14.25">
      <c r="A18" s="765" t="s">
        <v>179</v>
      </c>
      <c r="B18" s="420"/>
      <c r="C18" s="420"/>
      <c r="D18" s="420">
        <v>120761</v>
      </c>
      <c r="E18" s="420"/>
      <c r="F18" s="420"/>
      <c r="G18" s="420">
        <v>41800</v>
      </c>
      <c r="H18" s="420"/>
      <c r="I18" s="420"/>
      <c r="J18" s="420">
        <v>10000</v>
      </c>
      <c r="K18" s="420">
        <v>13472</v>
      </c>
      <c r="L18" s="420"/>
      <c r="M18" s="420">
        <v>950</v>
      </c>
      <c r="N18" s="420"/>
      <c r="O18" s="420"/>
      <c r="P18" s="420"/>
      <c r="Q18" s="151"/>
      <c r="R18" s="142">
        <f>SUM(B18:Q18)</f>
        <v>186983</v>
      </c>
      <c r="S18" s="49"/>
      <c r="T18" s="48"/>
    </row>
    <row r="19" spans="1:20" s="47" customFormat="1" ht="14.25">
      <c r="A19" s="765" t="s">
        <v>180</v>
      </c>
      <c r="B19" s="420"/>
      <c r="C19" s="420"/>
      <c r="D19" s="291">
        <f>D18/D17</f>
        <v>0.8466613382691122</v>
      </c>
      <c r="E19" s="291"/>
      <c r="F19" s="291"/>
      <c r="G19" s="291"/>
      <c r="H19" s="291"/>
      <c r="I19" s="291"/>
      <c r="J19" s="291">
        <f>J18/J17</f>
        <v>0.044061015694533794</v>
      </c>
      <c r="K19" s="291">
        <f>K18/K17</f>
        <v>0.20596868884540118</v>
      </c>
      <c r="L19" s="291"/>
      <c r="M19" s="402">
        <f>M18/M17</f>
        <v>1</v>
      </c>
      <c r="N19" s="291"/>
      <c r="O19" s="420"/>
      <c r="P19" s="420"/>
      <c r="Q19" s="151"/>
      <c r="R19" s="383">
        <f>R18/R17</f>
        <v>0.3913841606872242</v>
      </c>
      <c r="S19" s="49"/>
      <c r="T19" s="48"/>
    </row>
    <row r="20" spans="1:20" s="47" customFormat="1" ht="14.25">
      <c r="A20" s="642" t="s">
        <v>664</v>
      </c>
      <c r="B20" s="420">
        <v>941</v>
      </c>
      <c r="C20" s="420">
        <v>184</v>
      </c>
      <c r="D20" s="420">
        <v>6715</v>
      </c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142">
        <f>SUM(B20:Q20)</f>
        <v>7840</v>
      </c>
      <c r="S20" s="49"/>
      <c r="T20" s="48"/>
    </row>
    <row r="21" spans="1:20" s="47" customFormat="1" ht="14.25">
      <c r="A21" s="641" t="s">
        <v>86</v>
      </c>
      <c r="B21" s="420">
        <v>1108</v>
      </c>
      <c r="C21" s="420">
        <v>195</v>
      </c>
      <c r="D21" s="420">
        <v>6537</v>
      </c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151"/>
      <c r="R21" s="142">
        <f>SUM(B21:Q21)</f>
        <v>7840</v>
      </c>
      <c r="S21" s="49"/>
      <c r="T21" s="48"/>
    </row>
    <row r="22" spans="1:20" s="47" customFormat="1" ht="14.25">
      <c r="A22" s="765" t="s">
        <v>179</v>
      </c>
      <c r="B22" s="420">
        <v>1107</v>
      </c>
      <c r="C22" s="420">
        <v>194</v>
      </c>
      <c r="D22" s="420">
        <v>5087</v>
      </c>
      <c r="E22" s="291"/>
      <c r="F22" s="291"/>
      <c r="G22" s="291"/>
      <c r="H22" s="291"/>
      <c r="I22" s="291"/>
      <c r="J22" s="420"/>
      <c r="K22" s="291"/>
      <c r="L22" s="402"/>
      <c r="M22" s="400"/>
      <c r="N22" s="291"/>
      <c r="O22" s="420"/>
      <c r="P22" s="420"/>
      <c r="Q22" s="151"/>
      <c r="R22" s="142">
        <f>SUM(B22:Q22)</f>
        <v>6388</v>
      </c>
      <c r="S22" s="49"/>
      <c r="T22" s="48"/>
    </row>
    <row r="23" spans="1:20" s="47" customFormat="1" ht="14.25">
      <c r="A23" s="765" t="s">
        <v>180</v>
      </c>
      <c r="B23" s="291">
        <f>B22/B21</f>
        <v>0.9990974729241877</v>
      </c>
      <c r="C23" s="291">
        <f>C22/C21</f>
        <v>0.9948717948717949</v>
      </c>
      <c r="D23" s="291">
        <f>D22/D21</f>
        <v>0.7781857121003518</v>
      </c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>
        <f>R22/R21</f>
        <v>0.814795918367347</v>
      </c>
      <c r="S23" s="49"/>
      <c r="T23" s="48"/>
    </row>
    <row r="24" spans="1:20" s="47" customFormat="1" ht="14.25">
      <c r="A24" s="645" t="s">
        <v>563</v>
      </c>
      <c r="B24" s="420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>
        <v>42418</v>
      </c>
      <c r="Q24" s="151"/>
      <c r="R24" s="142">
        <f>SUM(B24:Q24)</f>
        <v>42418</v>
      </c>
      <c r="S24" s="49"/>
      <c r="T24" s="48"/>
    </row>
    <row r="25" spans="1:20" s="47" customFormat="1" ht="14.25">
      <c r="A25" s="641" t="s">
        <v>86</v>
      </c>
      <c r="B25" s="420"/>
      <c r="C25" s="420"/>
      <c r="D25" s="420"/>
      <c r="E25" s="420"/>
      <c r="F25" s="420">
        <v>8265</v>
      </c>
      <c r="G25" s="420"/>
      <c r="H25" s="420"/>
      <c r="I25" s="420"/>
      <c r="J25" s="420"/>
      <c r="K25" s="420"/>
      <c r="L25" s="420"/>
      <c r="M25" s="420"/>
      <c r="N25" s="420"/>
      <c r="O25" s="420"/>
      <c r="P25" s="420">
        <v>105880</v>
      </c>
      <c r="Q25" s="151"/>
      <c r="R25" s="142">
        <f>SUM(B25:Q25)</f>
        <v>114145</v>
      </c>
      <c r="S25" s="49"/>
      <c r="T25" s="48"/>
    </row>
    <row r="26" spans="1:20" s="47" customFormat="1" ht="14.25">
      <c r="A26" s="641" t="s">
        <v>179</v>
      </c>
      <c r="B26" s="420"/>
      <c r="C26" s="420"/>
      <c r="D26" s="420"/>
      <c r="E26" s="420"/>
      <c r="F26" s="420">
        <v>8221</v>
      </c>
      <c r="G26" s="420"/>
      <c r="H26" s="420"/>
      <c r="I26" s="420"/>
      <c r="J26" s="420"/>
      <c r="K26" s="420"/>
      <c r="L26" s="420"/>
      <c r="M26" s="420"/>
      <c r="N26" s="420"/>
      <c r="O26" s="420"/>
      <c r="P26" s="420">
        <v>59215</v>
      </c>
      <c r="Q26" s="151"/>
      <c r="R26" s="142">
        <f>SUM(B26:Q26)</f>
        <v>67436</v>
      </c>
      <c r="S26" s="49"/>
      <c r="T26" s="48"/>
    </row>
    <row r="27" spans="1:20" s="47" customFormat="1" ht="14.25">
      <c r="A27" s="641" t="s">
        <v>253</v>
      </c>
      <c r="B27" s="420"/>
      <c r="C27" s="420"/>
      <c r="D27" s="420"/>
      <c r="E27" s="420"/>
      <c r="F27" s="420">
        <v>8221</v>
      </c>
      <c r="G27" s="420"/>
      <c r="H27" s="420"/>
      <c r="I27" s="420"/>
      <c r="J27" s="420"/>
      <c r="K27" s="420"/>
      <c r="L27" s="420"/>
      <c r="M27" s="420"/>
      <c r="N27" s="420"/>
      <c r="O27" s="420"/>
      <c r="P27" s="420">
        <v>59215</v>
      </c>
      <c r="Q27" s="151"/>
      <c r="R27" s="142">
        <f>SUM(B27:Q27)</f>
        <v>67436</v>
      </c>
      <c r="S27" s="49"/>
      <c r="T27" s="48"/>
    </row>
    <row r="28" spans="1:20" s="47" customFormat="1" ht="14.25">
      <c r="A28" s="641" t="s">
        <v>180</v>
      </c>
      <c r="B28" s="420"/>
      <c r="C28" s="420"/>
      <c r="D28" s="420"/>
      <c r="E28" s="420"/>
      <c r="F28" s="291">
        <f>F26/F25</f>
        <v>0.9946763460375075</v>
      </c>
      <c r="G28" s="403"/>
      <c r="H28" s="403"/>
      <c r="I28" s="403"/>
      <c r="J28" s="403"/>
      <c r="K28" s="403"/>
      <c r="L28" s="403"/>
      <c r="M28" s="403"/>
      <c r="N28" s="403"/>
      <c r="O28" s="403"/>
      <c r="P28" s="400">
        <f>P26/P25</f>
        <v>0.5592652058934643</v>
      </c>
      <c r="Q28" s="638"/>
      <c r="R28" s="405">
        <f>R26/R25</f>
        <v>0.5907924131587017</v>
      </c>
      <c r="S28" s="49"/>
      <c r="T28" s="48"/>
    </row>
    <row r="29" spans="1:20" s="47" customFormat="1" ht="15" customHeight="1">
      <c r="A29" s="642" t="s">
        <v>566</v>
      </c>
      <c r="B29" s="420"/>
      <c r="C29" s="420"/>
      <c r="D29" s="420"/>
      <c r="E29" s="420"/>
      <c r="F29" s="420">
        <v>93753</v>
      </c>
      <c r="G29" s="420"/>
      <c r="H29" s="420"/>
      <c r="I29" s="420"/>
      <c r="J29" s="420"/>
      <c r="K29" s="420"/>
      <c r="L29" s="420">
        <v>2000</v>
      </c>
      <c r="M29" s="420"/>
      <c r="N29" s="420"/>
      <c r="O29" s="420">
        <v>2153060</v>
      </c>
      <c r="P29" s="420"/>
      <c r="Q29" s="151"/>
      <c r="R29" s="142">
        <f>SUM(B29:Q29)</f>
        <v>2248813</v>
      </c>
      <c r="S29" s="49"/>
      <c r="T29" s="48"/>
    </row>
    <row r="30" spans="1:20" s="47" customFormat="1" ht="14.25">
      <c r="A30" s="641" t="s">
        <v>86</v>
      </c>
      <c r="B30" s="420"/>
      <c r="C30" s="420"/>
      <c r="D30" s="420"/>
      <c r="E30" s="420"/>
      <c r="F30" s="420">
        <v>102726</v>
      </c>
      <c r="G30" s="420"/>
      <c r="H30" s="420"/>
      <c r="I30" s="420"/>
      <c r="J30" s="420"/>
      <c r="K30" s="420"/>
      <c r="L30" s="420">
        <v>2000</v>
      </c>
      <c r="M30" s="420"/>
      <c r="N30" s="420"/>
      <c r="O30" s="420">
        <v>2233858</v>
      </c>
      <c r="P30" s="420"/>
      <c r="Q30" s="151"/>
      <c r="R30" s="142">
        <f>SUM(B30:Q30)</f>
        <v>2338584</v>
      </c>
      <c r="S30" s="49"/>
      <c r="T30" s="48"/>
    </row>
    <row r="31" spans="1:20" s="47" customFormat="1" ht="14.25">
      <c r="A31" s="641" t="s">
        <v>179</v>
      </c>
      <c r="B31" s="420"/>
      <c r="C31" s="420"/>
      <c r="D31" s="420"/>
      <c r="E31" s="420"/>
      <c r="F31" s="420">
        <v>101067</v>
      </c>
      <c r="G31" s="420"/>
      <c r="H31" s="420"/>
      <c r="I31" s="420"/>
      <c r="J31" s="420"/>
      <c r="K31" s="420"/>
      <c r="L31" s="420">
        <v>2000</v>
      </c>
      <c r="M31" s="420"/>
      <c r="N31" s="420"/>
      <c r="O31" s="420">
        <v>2027262</v>
      </c>
      <c r="P31" s="420"/>
      <c r="Q31" s="151"/>
      <c r="R31" s="142">
        <f>SUM(B31:Q31)</f>
        <v>2130329</v>
      </c>
      <c r="S31" s="49"/>
      <c r="T31" s="48"/>
    </row>
    <row r="32" spans="1:20" s="47" customFormat="1" ht="14.25">
      <c r="A32" s="641" t="s">
        <v>253</v>
      </c>
      <c r="B32" s="420"/>
      <c r="C32" s="420"/>
      <c r="D32" s="420"/>
      <c r="E32" s="420"/>
      <c r="F32" s="420">
        <v>77106</v>
      </c>
      <c r="G32" s="420"/>
      <c r="H32" s="420"/>
      <c r="I32" s="420"/>
      <c r="J32" s="420"/>
      <c r="K32" s="420"/>
      <c r="L32" s="420"/>
      <c r="M32" s="420"/>
      <c r="N32" s="420"/>
      <c r="O32" s="420">
        <v>1200567</v>
      </c>
      <c r="P32" s="420"/>
      <c r="Q32" s="151"/>
      <c r="R32" s="142">
        <f>SUM(B32:Q32)</f>
        <v>1277673</v>
      </c>
      <c r="S32" s="49"/>
      <c r="T32" s="48"/>
    </row>
    <row r="33" spans="1:20" s="47" customFormat="1" ht="14.25">
      <c r="A33" s="641" t="s">
        <v>180</v>
      </c>
      <c r="B33" s="420"/>
      <c r="C33" s="420"/>
      <c r="D33" s="420"/>
      <c r="E33" s="420"/>
      <c r="F33" s="291">
        <f>F31/F30</f>
        <v>0.9838502423923836</v>
      </c>
      <c r="G33" s="291"/>
      <c r="H33" s="291"/>
      <c r="I33" s="291"/>
      <c r="J33" s="291"/>
      <c r="K33" s="291"/>
      <c r="L33" s="402">
        <f>L31/L30</f>
        <v>1</v>
      </c>
      <c r="M33" s="420"/>
      <c r="N33" s="420"/>
      <c r="O33" s="291">
        <f>O31/O30</f>
        <v>0.9075160551834539</v>
      </c>
      <c r="P33" s="291"/>
      <c r="Q33" s="291"/>
      <c r="R33" s="269">
        <f>R31/R30</f>
        <v>0.9109482490259063</v>
      </c>
      <c r="S33" s="49"/>
      <c r="T33" s="48"/>
    </row>
    <row r="34" spans="1:20" s="47" customFormat="1" ht="14.25">
      <c r="A34" s="642" t="s">
        <v>732</v>
      </c>
      <c r="B34" s="420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>
        <f>SUM(B34:Q34)</f>
        <v>0</v>
      </c>
      <c r="S34" s="49"/>
      <c r="T34" s="48"/>
    </row>
    <row r="35" spans="1:20" s="47" customFormat="1" ht="14.25">
      <c r="A35" s="641" t="s">
        <v>86</v>
      </c>
      <c r="B35" s="420"/>
      <c r="C35" s="420"/>
      <c r="D35" s="420"/>
      <c r="E35" s="420"/>
      <c r="F35" s="420"/>
      <c r="G35" s="420"/>
      <c r="H35" s="420"/>
      <c r="I35" s="420"/>
      <c r="J35" s="420">
        <v>2500</v>
      </c>
      <c r="K35" s="420"/>
      <c r="L35" s="420"/>
      <c r="M35" s="420"/>
      <c r="N35" s="420"/>
      <c r="O35" s="420"/>
      <c r="P35" s="420"/>
      <c r="Q35" s="420"/>
      <c r="R35" s="420">
        <f>SUM(B35:Q35)</f>
        <v>2500</v>
      </c>
      <c r="S35" s="49"/>
      <c r="T35" s="48"/>
    </row>
    <row r="36" spans="1:20" s="47" customFormat="1" ht="14.25">
      <c r="A36" s="641" t="s">
        <v>179</v>
      </c>
      <c r="B36" s="420"/>
      <c r="C36" s="420"/>
      <c r="D36" s="420"/>
      <c r="E36" s="420"/>
      <c r="F36" s="420"/>
      <c r="G36" s="420"/>
      <c r="H36" s="420"/>
      <c r="I36" s="420"/>
      <c r="J36" s="420">
        <v>1050</v>
      </c>
      <c r="K36" s="420"/>
      <c r="L36" s="420"/>
      <c r="M36" s="420"/>
      <c r="N36" s="420"/>
      <c r="O36" s="420"/>
      <c r="P36" s="420"/>
      <c r="Q36" s="420"/>
      <c r="R36" s="420">
        <f>SUM(B36:Q36)</f>
        <v>1050</v>
      </c>
      <c r="S36" s="49"/>
      <c r="T36" s="48"/>
    </row>
    <row r="37" spans="1:20" s="47" customFormat="1" ht="14.25">
      <c r="A37" s="641" t="s">
        <v>180</v>
      </c>
      <c r="B37" s="432"/>
      <c r="C37" s="432"/>
      <c r="D37" s="432"/>
      <c r="E37" s="432"/>
      <c r="F37" s="1051"/>
      <c r="G37" s="432"/>
      <c r="H37" s="432"/>
      <c r="I37" s="432"/>
      <c r="J37" s="291">
        <f>J36/J35</f>
        <v>0.42</v>
      </c>
      <c r="K37" s="291"/>
      <c r="L37" s="291"/>
      <c r="M37" s="291"/>
      <c r="N37" s="291"/>
      <c r="O37" s="291"/>
      <c r="P37" s="291"/>
      <c r="Q37" s="291"/>
      <c r="R37" s="291">
        <f>R36/R35</f>
        <v>0.42</v>
      </c>
      <c r="S37" s="49"/>
      <c r="T37" s="48"/>
    </row>
    <row r="38" spans="1:20" s="47" customFormat="1" ht="14.25">
      <c r="A38" s="640" t="s">
        <v>547</v>
      </c>
      <c r="B38" s="432"/>
      <c r="C38" s="432"/>
      <c r="D38" s="432">
        <v>1500</v>
      </c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150"/>
      <c r="R38" s="142">
        <f>SUM(B38:Q38)</f>
        <v>1500</v>
      </c>
      <c r="S38" s="49"/>
      <c r="T38" s="48"/>
    </row>
    <row r="39" spans="1:20" s="47" customFormat="1" ht="14.25">
      <c r="A39" s="641" t="s">
        <v>86</v>
      </c>
      <c r="B39" s="420">
        <v>565</v>
      </c>
      <c r="C39" s="420"/>
      <c r="D39" s="420">
        <v>921</v>
      </c>
      <c r="E39" s="420"/>
      <c r="F39" s="420"/>
      <c r="G39" s="420"/>
      <c r="H39" s="420"/>
      <c r="I39" s="420"/>
      <c r="J39" s="420">
        <v>14</v>
      </c>
      <c r="K39" s="420"/>
      <c r="L39" s="420"/>
      <c r="M39" s="420"/>
      <c r="N39" s="420"/>
      <c r="O39" s="420"/>
      <c r="P39" s="420"/>
      <c r="Q39" s="151"/>
      <c r="R39" s="142">
        <f>SUM(B39:Q39)</f>
        <v>1500</v>
      </c>
      <c r="S39" s="49"/>
      <c r="T39" s="48"/>
    </row>
    <row r="40" spans="1:20" s="47" customFormat="1" ht="14.25">
      <c r="A40" s="641" t="s">
        <v>179</v>
      </c>
      <c r="B40" s="420">
        <v>563</v>
      </c>
      <c r="C40" s="420"/>
      <c r="D40" s="420">
        <v>451</v>
      </c>
      <c r="E40" s="420"/>
      <c r="F40" s="420"/>
      <c r="G40" s="420"/>
      <c r="H40" s="420"/>
      <c r="I40" s="420"/>
      <c r="J40" s="420">
        <v>14</v>
      </c>
      <c r="K40" s="420"/>
      <c r="L40" s="420"/>
      <c r="M40" s="420"/>
      <c r="N40" s="420"/>
      <c r="O40" s="420"/>
      <c r="P40" s="420"/>
      <c r="Q40" s="151"/>
      <c r="R40" s="142">
        <f>SUM(B40:Q40)</f>
        <v>1028</v>
      </c>
      <c r="S40" s="49"/>
      <c r="T40" s="48"/>
    </row>
    <row r="41" spans="1:20" s="47" customFormat="1" ht="15" thickBot="1">
      <c r="A41" s="946" t="s">
        <v>180</v>
      </c>
      <c r="B41" s="292">
        <f>B40/B39</f>
        <v>0.9964601769911504</v>
      </c>
      <c r="C41" s="292"/>
      <c r="D41" s="950">
        <f>D40/D39</f>
        <v>0.48968512486427795</v>
      </c>
      <c r="E41" s="950"/>
      <c r="F41" s="950"/>
      <c r="G41" s="950"/>
      <c r="H41" s="950"/>
      <c r="I41" s="950"/>
      <c r="J41" s="950">
        <f>J40/J39</f>
        <v>1</v>
      </c>
      <c r="K41" s="950"/>
      <c r="L41" s="292"/>
      <c r="M41" s="292"/>
      <c r="N41" s="292"/>
      <c r="O41" s="292"/>
      <c r="P41" s="292"/>
      <c r="Q41" s="292"/>
      <c r="R41" s="299">
        <f>R40/R39</f>
        <v>0.6853333333333333</v>
      </c>
      <c r="S41" s="49"/>
      <c r="T41" s="48"/>
    </row>
    <row r="42" spans="1:20" s="47" customFormat="1" ht="14.25">
      <c r="A42" s="639" t="s">
        <v>76</v>
      </c>
      <c r="B42" s="419">
        <v>640</v>
      </c>
      <c r="C42" s="419">
        <v>62</v>
      </c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846">
        <f>SUM(B42:Q42)</f>
        <v>702</v>
      </c>
      <c r="S42" s="49"/>
      <c r="T42" s="48"/>
    </row>
    <row r="43" spans="1:20" s="47" customFormat="1" ht="14.25">
      <c r="A43" s="641" t="s">
        <v>86</v>
      </c>
      <c r="B43" s="420">
        <v>3956</v>
      </c>
      <c r="C43" s="420">
        <v>375</v>
      </c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142">
        <f>SUM(B43:Q43)</f>
        <v>4331</v>
      </c>
      <c r="S43" s="49"/>
      <c r="T43" s="48"/>
    </row>
    <row r="44" spans="1:20" s="47" customFormat="1" ht="14.25">
      <c r="A44" s="794" t="s">
        <v>179</v>
      </c>
      <c r="B44" s="432">
        <v>3239</v>
      </c>
      <c r="C44" s="432">
        <v>378</v>
      </c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150"/>
      <c r="R44" s="142">
        <f>SUM(B44:Q44)</f>
        <v>3617</v>
      </c>
      <c r="S44" s="49"/>
      <c r="T44" s="48"/>
    </row>
    <row r="45" spans="1:20" s="47" customFormat="1" ht="14.25">
      <c r="A45" s="641" t="s">
        <v>180</v>
      </c>
      <c r="B45" s="291">
        <f>B44/B43</f>
        <v>0.8187563195146613</v>
      </c>
      <c r="C45" s="291">
        <f>C44/C43</f>
        <v>1.008</v>
      </c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69">
        <f>R44/R43</f>
        <v>0.8351419995382129</v>
      </c>
      <c r="S45" s="49"/>
      <c r="T45" s="48"/>
    </row>
    <row r="46" spans="1:20" s="47" customFormat="1" ht="14.25">
      <c r="A46" s="640" t="s">
        <v>561</v>
      </c>
      <c r="B46" s="432"/>
      <c r="C46" s="432"/>
      <c r="D46" s="432">
        <v>1500</v>
      </c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142">
        <f>SUM(B46:Q46)</f>
        <v>1500</v>
      </c>
      <c r="S46" s="49"/>
      <c r="T46" s="50"/>
    </row>
    <row r="47" spans="1:20" s="47" customFormat="1" ht="14.25">
      <c r="A47" s="641" t="s">
        <v>86</v>
      </c>
      <c r="B47" s="420"/>
      <c r="C47" s="420"/>
      <c r="D47" s="420">
        <v>1500</v>
      </c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1">
        <f>SUM(B47:Q47)</f>
        <v>1500</v>
      </c>
      <c r="S47" s="49"/>
      <c r="T47" s="50"/>
    </row>
    <row r="48" spans="1:20" s="47" customFormat="1" ht="14.25">
      <c r="A48" s="794" t="s">
        <v>179</v>
      </c>
      <c r="B48" s="432"/>
      <c r="C48" s="432"/>
      <c r="D48" s="432">
        <v>538</v>
      </c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20"/>
      <c r="R48" s="142">
        <f>SUM(B48:Q48)</f>
        <v>538</v>
      </c>
      <c r="S48" s="49"/>
      <c r="T48" s="50"/>
    </row>
    <row r="49" spans="1:20" s="47" customFormat="1" ht="14.25">
      <c r="A49" s="641" t="s">
        <v>180</v>
      </c>
      <c r="B49" s="432"/>
      <c r="C49" s="432"/>
      <c r="D49" s="1051">
        <f>D48/D47</f>
        <v>0.3586666666666667</v>
      </c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151"/>
      <c r="R49" s="383">
        <f>R48/R47</f>
        <v>0.3586666666666667</v>
      </c>
      <c r="S49" s="49"/>
      <c r="T49" s="50"/>
    </row>
    <row r="50" spans="1:20" s="47" customFormat="1" ht="14.25">
      <c r="A50" s="640" t="s">
        <v>90</v>
      </c>
      <c r="B50" s="432"/>
      <c r="C50" s="432"/>
      <c r="D50" s="432">
        <v>35097</v>
      </c>
      <c r="E50" s="432"/>
      <c r="F50" s="432"/>
      <c r="G50" s="432"/>
      <c r="H50" s="432"/>
      <c r="I50" s="432"/>
      <c r="J50" s="432">
        <v>157818</v>
      </c>
      <c r="K50" s="432">
        <v>78600</v>
      </c>
      <c r="L50" s="432"/>
      <c r="M50" s="432"/>
      <c r="N50" s="432"/>
      <c r="O50" s="432"/>
      <c r="P50" s="432"/>
      <c r="Q50" s="150"/>
      <c r="R50" s="142">
        <f>SUM(B50:Q50)</f>
        <v>271515</v>
      </c>
      <c r="S50" s="49"/>
      <c r="T50" s="48"/>
    </row>
    <row r="51" spans="1:20" s="47" customFormat="1" ht="14.25">
      <c r="A51" s="641" t="s">
        <v>86</v>
      </c>
      <c r="B51" s="420">
        <v>2701</v>
      </c>
      <c r="C51" s="420">
        <v>449</v>
      </c>
      <c r="D51" s="420">
        <v>39342</v>
      </c>
      <c r="E51" s="420"/>
      <c r="F51" s="420"/>
      <c r="G51" s="420"/>
      <c r="H51" s="420"/>
      <c r="I51" s="420"/>
      <c r="J51" s="420">
        <v>156118</v>
      </c>
      <c r="K51" s="420">
        <v>99773</v>
      </c>
      <c r="L51" s="420"/>
      <c r="M51" s="420"/>
      <c r="N51" s="420"/>
      <c r="O51" s="420"/>
      <c r="P51" s="420"/>
      <c r="Q51" s="151"/>
      <c r="R51" s="142">
        <f>SUM(B51:Q51)</f>
        <v>298383</v>
      </c>
      <c r="S51" s="49"/>
      <c r="T51" s="48"/>
    </row>
    <row r="52" spans="1:20" s="47" customFormat="1" ht="14.25">
      <c r="A52" s="641" t="s">
        <v>179</v>
      </c>
      <c r="B52" s="420">
        <v>1107</v>
      </c>
      <c r="C52" s="420">
        <v>178</v>
      </c>
      <c r="D52" s="420">
        <v>35542</v>
      </c>
      <c r="E52" s="420"/>
      <c r="F52" s="420"/>
      <c r="G52" s="420"/>
      <c r="H52" s="420"/>
      <c r="I52" s="420"/>
      <c r="J52" s="420">
        <v>33283</v>
      </c>
      <c r="K52" s="420">
        <v>51587</v>
      </c>
      <c r="L52" s="420"/>
      <c r="M52" s="420"/>
      <c r="N52" s="420"/>
      <c r="O52" s="420"/>
      <c r="P52" s="420"/>
      <c r="Q52" s="151"/>
      <c r="R52" s="142">
        <f>SUM(B52:Q52)</f>
        <v>121697</v>
      </c>
      <c r="S52" s="49"/>
      <c r="T52" s="48"/>
    </row>
    <row r="53" spans="1:20" s="47" customFormat="1" ht="14.25">
      <c r="A53" s="795" t="s">
        <v>82</v>
      </c>
      <c r="B53" s="420"/>
      <c r="C53" s="420"/>
      <c r="D53" s="420"/>
      <c r="E53" s="420"/>
      <c r="F53" s="420"/>
      <c r="G53" s="420"/>
      <c r="H53" s="420"/>
      <c r="I53" s="420"/>
      <c r="J53" s="420">
        <v>28490</v>
      </c>
      <c r="K53" s="420">
        <v>51587</v>
      </c>
      <c r="L53" s="420"/>
      <c r="M53" s="420"/>
      <c r="N53" s="420"/>
      <c r="O53" s="420"/>
      <c r="P53" s="420"/>
      <c r="Q53" s="151"/>
      <c r="R53" s="142">
        <f>SUM(B53:Q53)</f>
        <v>80077</v>
      </c>
      <c r="S53" s="49"/>
      <c r="T53" s="48"/>
    </row>
    <row r="54" spans="1:20" s="47" customFormat="1" ht="14.25">
      <c r="A54" s="641" t="s">
        <v>180</v>
      </c>
      <c r="B54" s="291">
        <f>B52/B51</f>
        <v>0.4098482043687523</v>
      </c>
      <c r="C54" s="291">
        <f>C52/C51</f>
        <v>0.39643652561247217</v>
      </c>
      <c r="D54" s="291">
        <f>D52/D51</f>
        <v>0.903411112805653</v>
      </c>
      <c r="E54" s="420"/>
      <c r="F54" s="420"/>
      <c r="G54" s="420"/>
      <c r="H54" s="420"/>
      <c r="I54" s="420"/>
      <c r="J54" s="291">
        <f>J52/J51</f>
        <v>0.2131913040136307</v>
      </c>
      <c r="K54" s="400">
        <f>K52/K51</f>
        <v>0.517043689174426</v>
      </c>
      <c r="L54" s="400"/>
      <c r="M54" s="400"/>
      <c r="N54" s="291"/>
      <c r="O54" s="291"/>
      <c r="P54" s="291"/>
      <c r="Q54" s="291"/>
      <c r="R54" s="269">
        <f>R52/R51</f>
        <v>0.40785500514439493</v>
      </c>
      <c r="S54" s="49"/>
      <c r="T54" s="48"/>
    </row>
    <row r="55" spans="1:20" s="47" customFormat="1" ht="14.25">
      <c r="A55" s="642" t="s">
        <v>562</v>
      </c>
      <c r="B55" s="420"/>
      <c r="C55" s="420"/>
      <c r="D55" s="420">
        <v>99700</v>
      </c>
      <c r="E55" s="420"/>
      <c r="F55" s="420"/>
      <c r="G55" s="420">
        <v>9500</v>
      </c>
      <c r="H55" s="420"/>
      <c r="I55" s="420"/>
      <c r="J55" s="420"/>
      <c r="K55" s="420"/>
      <c r="L55" s="420"/>
      <c r="M55" s="420"/>
      <c r="N55" s="420"/>
      <c r="O55" s="420"/>
      <c r="P55" s="420"/>
      <c r="Q55" s="151"/>
      <c r="R55" s="142">
        <f>SUM(B55:Q55)</f>
        <v>109200</v>
      </c>
      <c r="S55" s="49"/>
      <c r="T55" s="48"/>
    </row>
    <row r="56" spans="1:20" s="47" customFormat="1" ht="14.25">
      <c r="A56" s="641" t="s">
        <v>86</v>
      </c>
      <c r="B56" s="420"/>
      <c r="C56" s="420"/>
      <c r="D56" s="420">
        <v>101556</v>
      </c>
      <c r="E56" s="420"/>
      <c r="F56" s="420"/>
      <c r="G56" s="420">
        <v>8239</v>
      </c>
      <c r="H56" s="420"/>
      <c r="I56" s="420"/>
      <c r="J56" s="420"/>
      <c r="K56" s="420"/>
      <c r="L56" s="420"/>
      <c r="M56" s="420"/>
      <c r="N56" s="420"/>
      <c r="O56" s="420"/>
      <c r="P56" s="420"/>
      <c r="Q56" s="151"/>
      <c r="R56" s="142">
        <f>SUM(B56:Q56)</f>
        <v>109795</v>
      </c>
      <c r="S56" s="49"/>
      <c r="T56" s="48"/>
    </row>
    <row r="57" spans="1:20" s="47" customFormat="1" ht="14.25">
      <c r="A57" s="641" t="s">
        <v>179</v>
      </c>
      <c r="B57" s="420"/>
      <c r="C57" s="420"/>
      <c r="D57" s="420">
        <v>97639</v>
      </c>
      <c r="E57" s="420"/>
      <c r="F57" s="420"/>
      <c r="G57" s="420">
        <v>2939</v>
      </c>
      <c r="H57" s="420"/>
      <c r="I57" s="420"/>
      <c r="J57" s="420"/>
      <c r="K57" s="420"/>
      <c r="L57" s="420"/>
      <c r="M57" s="420"/>
      <c r="N57" s="420"/>
      <c r="O57" s="420"/>
      <c r="P57" s="420"/>
      <c r="Q57" s="151"/>
      <c r="R57" s="142">
        <f>SUM(B57:Q57)</f>
        <v>100578</v>
      </c>
      <c r="S57" s="49"/>
      <c r="T57" s="48"/>
    </row>
    <row r="58" spans="1:20" s="47" customFormat="1" ht="14.25">
      <c r="A58" s="795" t="s">
        <v>82</v>
      </c>
      <c r="B58" s="420"/>
      <c r="C58" s="420"/>
      <c r="D58" s="420">
        <v>95783</v>
      </c>
      <c r="E58" s="420"/>
      <c r="F58" s="420"/>
      <c r="G58" s="420">
        <v>2939</v>
      </c>
      <c r="H58" s="420"/>
      <c r="I58" s="420"/>
      <c r="J58" s="420"/>
      <c r="K58" s="420"/>
      <c r="L58" s="420"/>
      <c r="M58" s="420"/>
      <c r="N58" s="420"/>
      <c r="O58" s="420"/>
      <c r="P58" s="420"/>
      <c r="Q58" s="151"/>
      <c r="R58" s="142">
        <f>SUM(B58:Q58)</f>
        <v>98722</v>
      </c>
      <c r="S58" s="49"/>
      <c r="T58" s="48"/>
    </row>
    <row r="59" spans="1:20" s="47" customFormat="1" ht="14.25">
      <c r="A59" s="641" t="s">
        <v>180</v>
      </c>
      <c r="B59" s="420"/>
      <c r="C59" s="420"/>
      <c r="D59" s="291">
        <f>D57/D56</f>
        <v>0.9614301469140178</v>
      </c>
      <c r="E59" s="291"/>
      <c r="F59" s="291"/>
      <c r="G59" s="402">
        <f>G57/G56</f>
        <v>0.35671804830683335</v>
      </c>
      <c r="H59" s="291"/>
      <c r="I59" s="291"/>
      <c r="J59" s="402"/>
      <c r="K59" s="420"/>
      <c r="L59" s="420"/>
      <c r="M59" s="420"/>
      <c r="N59" s="420"/>
      <c r="O59" s="420"/>
      <c r="P59" s="420"/>
      <c r="Q59" s="420"/>
      <c r="R59" s="269">
        <f>R57/R56</f>
        <v>0.9160526435630038</v>
      </c>
      <c r="S59" s="49"/>
      <c r="T59" s="48"/>
    </row>
    <row r="60" spans="1:20" s="47" customFormat="1" ht="14.25">
      <c r="A60" s="642" t="s">
        <v>733</v>
      </c>
      <c r="B60" s="420"/>
      <c r="C60" s="420"/>
      <c r="D60" s="420"/>
      <c r="E60" s="420"/>
      <c r="F60" s="420"/>
      <c r="G60" s="420">
        <v>2000</v>
      </c>
      <c r="H60" s="420"/>
      <c r="I60" s="420"/>
      <c r="J60" s="420"/>
      <c r="K60" s="420"/>
      <c r="L60" s="420"/>
      <c r="M60" s="420">
        <v>4926</v>
      </c>
      <c r="N60" s="420"/>
      <c r="O60" s="420"/>
      <c r="P60" s="420"/>
      <c r="Q60" s="420"/>
      <c r="R60" s="421">
        <f>SUM(B60:Q60)</f>
        <v>6926</v>
      </c>
      <c r="S60" s="49"/>
      <c r="T60" s="48"/>
    </row>
    <row r="61" spans="1:20" s="47" customFormat="1" ht="14.25">
      <c r="A61" s="641" t="s">
        <v>86</v>
      </c>
      <c r="B61" s="420"/>
      <c r="C61" s="420"/>
      <c r="D61" s="420"/>
      <c r="E61" s="420"/>
      <c r="F61" s="420"/>
      <c r="G61" s="420">
        <v>2000</v>
      </c>
      <c r="H61" s="420"/>
      <c r="I61" s="420"/>
      <c r="J61" s="420"/>
      <c r="K61" s="420"/>
      <c r="L61" s="420"/>
      <c r="M61" s="420">
        <v>2926</v>
      </c>
      <c r="N61" s="420"/>
      <c r="O61" s="420"/>
      <c r="P61" s="420"/>
      <c r="Q61" s="420"/>
      <c r="R61" s="421">
        <f>SUM(B61:Q61)</f>
        <v>4926</v>
      </c>
      <c r="S61" s="49"/>
      <c r="T61" s="48"/>
    </row>
    <row r="62" spans="1:20" s="47" customFormat="1" ht="14.25">
      <c r="A62" s="641" t="s">
        <v>179</v>
      </c>
      <c r="B62" s="420"/>
      <c r="C62" s="420"/>
      <c r="D62" s="420"/>
      <c r="E62" s="420"/>
      <c r="F62" s="420"/>
      <c r="G62" s="420">
        <v>2000</v>
      </c>
      <c r="H62" s="420"/>
      <c r="I62" s="420"/>
      <c r="J62" s="420"/>
      <c r="K62" s="420"/>
      <c r="L62" s="420"/>
      <c r="M62" s="420">
        <v>2926</v>
      </c>
      <c r="N62" s="420"/>
      <c r="O62" s="420"/>
      <c r="P62" s="420"/>
      <c r="Q62" s="420"/>
      <c r="R62" s="421">
        <f>SUM(B62:Q62)</f>
        <v>4926</v>
      </c>
      <c r="S62" s="49"/>
      <c r="T62" s="48"/>
    </row>
    <row r="63" spans="1:20" s="47" customFormat="1" ht="14.25">
      <c r="A63" s="641" t="s">
        <v>180</v>
      </c>
      <c r="B63" s="291"/>
      <c r="C63" s="291"/>
      <c r="D63" s="291"/>
      <c r="E63" s="291"/>
      <c r="F63" s="291"/>
      <c r="G63" s="400">
        <f>G62/G61</f>
        <v>1</v>
      </c>
      <c r="H63" s="400"/>
      <c r="I63" s="400"/>
      <c r="J63" s="400"/>
      <c r="K63" s="400"/>
      <c r="L63" s="400"/>
      <c r="M63" s="400">
        <f>M62/M61</f>
        <v>1</v>
      </c>
      <c r="N63" s="291"/>
      <c r="O63" s="291"/>
      <c r="P63" s="291"/>
      <c r="Q63" s="291"/>
      <c r="R63" s="269">
        <f>R62/R61</f>
        <v>1</v>
      </c>
      <c r="S63" s="49"/>
      <c r="T63" s="48"/>
    </row>
    <row r="64" spans="1:20" s="47" customFormat="1" ht="14.25">
      <c r="A64" s="644" t="s">
        <v>584</v>
      </c>
      <c r="B64" s="430"/>
      <c r="C64" s="430"/>
      <c r="D64" s="430">
        <v>27350</v>
      </c>
      <c r="E64" s="430"/>
      <c r="F64" s="430"/>
      <c r="G64" s="430">
        <v>0</v>
      </c>
      <c r="H64" s="430"/>
      <c r="I64" s="430"/>
      <c r="J64" s="430">
        <v>124439</v>
      </c>
      <c r="K64" s="430"/>
      <c r="L64" s="430"/>
      <c r="M64" s="430"/>
      <c r="N64" s="430"/>
      <c r="O64" s="430"/>
      <c r="P64" s="430"/>
      <c r="Q64" s="153"/>
      <c r="R64" s="142">
        <f>SUM(B64:Q64)</f>
        <v>151789</v>
      </c>
      <c r="S64" s="49"/>
      <c r="T64" s="48"/>
    </row>
    <row r="65" spans="1:20" s="47" customFormat="1" ht="14.25">
      <c r="A65" s="641" t="s">
        <v>86</v>
      </c>
      <c r="B65" s="424">
        <v>1212</v>
      </c>
      <c r="C65" s="424">
        <v>213</v>
      </c>
      <c r="D65" s="424">
        <v>36350</v>
      </c>
      <c r="E65" s="424"/>
      <c r="F65" s="424"/>
      <c r="G65" s="424">
        <v>76096</v>
      </c>
      <c r="H65" s="424"/>
      <c r="I65" s="424"/>
      <c r="J65" s="424">
        <v>124798</v>
      </c>
      <c r="K65" s="424"/>
      <c r="L65" s="424"/>
      <c r="M65" s="424"/>
      <c r="N65" s="424"/>
      <c r="O65" s="420"/>
      <c r="P65" s="424"/>
      <c r="Q65" s="152"/>
      <c r="R65" s="142">
        <f>SUM(B65:Q65)</f>
        <v>238669</v>
      </c>
      <c r="S65" s="49"/>
      <c r="T65" s="48"/>
    </row>
    <row r="66" spans="1:20" s="47" customFormat="1" ht="14.25">
      <c r="A66" s="641" t="s">
        <v>179</v>
      </c>
      <c r="B66" s="424">
        <v>1212</v>
      </c>
      <c r="C66" s="424">
        <v>204</v>
      </c>
      <c r="D66" s="424">
        <v>26445</v>
      </c>
      <c r="E66" s="424"/>
      <c r="F66" s="424"/>
      <c r="G66" s="424">
        <v>76096</v>
      </c>
      <c r="H66" s="424"/>
      <c r="I66" s="424"/>
      <c r="J66" s="424">
        <v>4284</v>
      </c>
      <c r="K66" s="424"/>
      <c r="L66" s="424"/>
      <c r="M66" s="424"/>
      <c r="N66" s="424"/>
      <c r="O66" s="101"/>
      <c r="P66" s="424"/>
      <c r="Q66" s="152"/>
      <c r="R66" s="142">
        <f>SUM(B66:Q66)</f>
        <v>108241</v>
      </c>
      <c r="S66" s="49"/>
      <c r="T66" s="48"/>
    </row>
    <row r="67" spans="1:20" s="47" customFormat="1" ht="14.25">
      <c r="A67" s="795" t="s">
        <v>82</v>
      </c>
      <c r="B67" s="424"/>
      <c r="C67" s="424"/>
      <c r="D67" s="424">
        <v>24566</v>
      </c>
      <c r="E67" s="424"/>
      <c r="F67" s="424"/>
      <c r="G67" s="424">
        <v>76096</v>
      </c>
      <c r="H67" s="424"/>
      <c r="I67" s="424"/>
      <c r="J67" s="424">
        <v>4284</v>
      </c>
      <c r="K67" s="424"/>
      <c r="L67" s="424"/>
      <c r="M67" s="424"/>
      <c r="N67" s="424"/>
      <c r="O67" s="424"/>
      <c r="P67" s="424"/>
      <c r="Q67" s="152"/>
      <c r="R67" s="142">
        <f>SUM(B67:Q67)</f>
        <v>104946</v>
      </c>
      <c r="S67" s="49"/>
      <c r="T67" s="48"/>
    </row>
    <row r="68" spans="1:20" s="47" customFormat="1" ht="14.25">
      <c r="A68" s="641" t="s">
        <v>180</v>
      </c>
      <c r="B68" s="402">
        <f>B66/B65</f>
        <v>1</v>
      </c>
      <c r="C68" s="291">
        <f>C66/C65</f>
        <v>0.9577464788732394</v>
      </c>
      <c r="D68" s="291">
        <f>D66/D65</f>
        <v>0.7275103163686383</v>
      </c>
      <c r="E68" s="291"/>
      <c r="F68" s="291"/>
      <c r="G68" s="403">
        <f>G66/G65</f>
        <v>1</v>
      </c>
      <c r="H68" s="770"/>
      <c r="I68" s="291"/>
      <c r="J68" s="291">
        <f>J66/J65</f>
        <v>0.034327473196685845</v>
      </c>
      <c r="K68" s="291"/>
      <c r="L68" s="291"/>
      <c r="M68" s="291"/>
      <c r="N68" s="291"/>
      <c r="O68" s="291"/>
      <c r="P68" s="291"/>
      <c r="Q68" s="291"/>
      <c r="R68" s="269">
        <f>R66/R65</f>
        <v>0.4535193091687651</v>
      </c>
      <c r="S68" s="49"/>
      <c r="T68" s="48"/>
    </row>
    <row r="69" spans="1:20" s="47" customFormat="1" ht="14.25">
      <c r="A69" s="642" t="s">
        <v>594</v>
      </c>
      <c r="B69" s="420"/>
      <c r="C69" s="420"/>
      <c r="D69" s="420">
        <v>6620</v>
      </c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151"/>
      <c r="R69" s="142">
        <f>SUM(B69:Q69)</f>
        <v>6620</v>
      </c>
      <c r="S69" s="49"/>
      <c r="T69" s="48"/>
    </row>
    <row r="70" spans="1:20" s="47" customFormat="1" ht="14.25">
      <c r="A70" s="641" t="s">
        <v>86</v>
      </c>
      <c r="B70" s="420"/>
      <c r="C70" s="420"/>
      <c r="D70" s="420">
        <v>620</v>
      </c>
      <c r="E70" s="420"/>
      <c r="F70" s="420"/>
      <c r="G70" s="420"/>
      <c r="H70" s="420"/>
      <c r="I70" s="420"/>
      <c r="J70" s="420"/>
      <c r="K70" s="420"/>
      <c r="L70" s="420"/>
      <c r="M70" s="420"/>
      <c r="N70" s="420"/>
      <c r="O70" s="420"/>
      <c r="P70" s="420"/>
      <c r="Q70" s="151"/>
      <c r="R70" s="142">
        <f>SUM(B70:Q70)</f>
        <v>620</v>
      </c>
      <c r="S70" s="49"/>
      <c r="T70" s="48"/>
    </row>
    <row r="71" spans="1:20" s="47" customFormat="1" ht="14.25">
      <c r="A71" s="641" t="s">
        <v>179</v>
      </c>
      <c r="B71" s="420"/>
      <c r="C71" s="420"/>
      <c r="D71" s="420">
        <v>120</v>
      </c>
      <c r="E71" s="420"/>
      <c r="F71" s="420"/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151"/>
      <c r="R71" s="142">
        <f>SUM(B71:Q71)</f>
        <v>120</v>
      </c>
      <c r="S71" s="49"/>
      <c r="T71" s="48"/>
    </row>
    <row r="72" spans="1:20" s="47" customFormat="1" ht="14.25">
      <c r="A72" s="641" t="s">
        <v>180</v>
      </c>
      <c r="B72" s="420"/>
      <c r="C72" s="420"/>
      <c r="D72" s="291">
        <f>D71/D70</f>
        <v>0.1935483870967742</v>
      </c>
      <c r="E72" s="291"/>
      <c r="F72" s="291"/>
      <c r="G72" s="291"/>
      <c r="H72" s="291"/>
      <c r="I72" s="291"/>
      <c r="J72" s="291"/>
      <c r="K72" s="420"/>
      <c r="L72" s="420"/>
      <c r="M72" s="420"/>
      <c r="N72" s="420"/>
      <c r="O72" s="420"/>
      <c r="P72" s="420"/>
      <c r="Q72" s="151"/>
      <c r="R72" s="269">
        <f>R71/R70</f>
        <v>0.1935483870967742</v>
      </c>
      <c r="S72" s="49"/>
      <c r="T72" s="48"/>
    </row>
    <row r="73" spans="1:20" s="47" customFormat="1" ht="14.25">
      <c r="A73" s="640" t="s">
        <v>585</v>
      </c>
      <c r="B73" s="432">
        <v>6200</v>
      </c>
      <c r="C73" s="432">
        <v>238</v>
      </c>
      <c r="D73" s="432">
        <v>10875</v>
      </c>
      <c r="E73" s="432"/>
      <c r="F73" s="432"/>
      <c r="G73" s="432"/>
      <c r="H73" s="432"/>
      <c r="I73" s="432"/>
      <c r="J73" s="432">
        <v>2730132</v>
      </c>
      <c r="K73" s="432">
        <v>58484</v>
      </c>
      <c r="L73" s="432"/>
      <c r="M73" s="432"/>
      <c r="N73" s="432"/>
      <c r="O73" s="432"/>
      <c r="P73" s="432"/>
      <c r="Q73" s="150"/>
      <c r="R73" s="142">
        <f>SUM(B73:Q73)</f>
        <v>2805929</v>
      </c>
      <c r="S73" s="49"/>
      <c r="T73" s="48"/>
    </row>
    <row r="74" spans="1:20" s="47" customFormat="1" ht="14.25">
      <c r="A74" s="765" t="s">
        <v>86</v>
      </c>
      <c r="B74" s="420">
        <v>31087</v>
      </c>
      <c r="C74" s="420">
        <v>4453</v>
      </c>
      <c r="D74" s="420">
        <v>255316</v>
      </c>
      <c r="E74" s="420"/>
      <c r="F74" s="420"/>
      <c r="G74" s="420"/>
      <c r="H74" s="420"/>
      <c r="I74" s="420"/>
      <c r="J74" s="420">
        <v>2506496</v>
      </c>
      <c r="K74" s="420">
        <v>64484</v>
      </c>
      <c r="L74" s="420"/>
      <c r="M74" s="420"/>
      <c r="N74" s="420"/>
      <c r="O74" s="420"/>
      <c r="P74" s="420"/>
      <c r="Q74" s="151"/>
      <c r="R74" s="142">
        <f>SUM(B74:Q74)</f>
        <v>2861836</v>
      </c>
      <c r="S74" s="49"/>
      <c r="T74" s="48"/>
    </row>
    <row r="75" spans="1:20" s="47" customFormat="1" ht="14.25">
      <c r="A75" s="765" t="s">
        <v>179</v>
      </c>
      <c r="B75" s="420">
        <v>21071</v>
      </c>
      <c r="C75" s="420">
        <v>3549</v>
      </c>
      <c r="D75" s="420">
        <v>21739</v>
      </c>
      <c r="E75" s="420"/>
      <c r="F75" s="420"/>
      <c r="G75" s="420"/>
      <c r="H75" s="420"/>
      <c r="I75" s="420"/>
      <c r="J75" s="420">
        <v>59572</v>
      </c>
      <c r="K75" s="420">
        <v>58483</v>
      </c>
      <c r="L75" s="420"/>
      <c r="M75" s="420"/>
      <c r="N75" s="420"/>
      <c r="O75" s="420"/>
      <c r="P75" s="420"/>
      <c r="Q75" s="151"/>
      <c r="R75" s="142">
        <f>SUM(B75:Q75)</f>
        <v>164414</v>
      </c>
      <c r="S75" s="49"/>
      <c r="T75" s="48"/>
    </row>
    <row r="76" spans="1:20" s="47" customFormat="1" ht="15" thickBot="1">
      <c r="A76" s="1052" t="s">
        <v>180</v>
      </c>
      <c r="B76" s="292">
        <f>B75/B74</f>
        <v>0.677807443625953</v>
      </c>
      <c r="C76" s="292">
        <f aca="true" t="shared" si="0" ref="C76:K76">C75/C74</f>
        <v>0.7969907927240063</v>
      </c>
      <c r="D76" s="292">
        <f t="shared" si="0"/>
        <v>0.08514546679409046</v>
      </c>
      <c r="E76" s="292"/>
      <c r="F76" s="292"/>
      <c r="G76" s="292"/>
      <c r="H76" s="292"/>
      <c r="I76" s="292"/>
      <c r="J76" s="292">
        <f t="shared" si="0"/>
        <v>0.023767043713614544</v>
      </c>
      <c r="K76" s="292">
        <f t="shared" si="0"/>
        <v>0.9069381552012903</v>
      </c>
      <c r="L76" s="292"/>
      <c r="M76" s="292"/>
      <c r="N76" s="292"/>
      <c r="O76" s="292"/>
      <c r="P76" s="292"/>
      <c r="Q76" s="292"/>
      <c r="R76" s="1230">
        <f>R75/R74</f>
        <v>0.057450531756536714</v>
      </c>
      <c r="S76" s="49"/>
      <c r="T76" s="48"/>
    </row>
    <row r="77" spans="1:19" s="47" customFormat="1" ht="14.25">
      <c r="A77" s="639" t="s">
        <v>567</v>
      </c>
      <c r="B77" s="419"/>
      <c r="C77" s="419"/>
      <c r="D77" s="419">
        <v>59278</v>
      </c>
      <c r="E77" s="419"/>
      <c r="F77" s="419"/>
      <c r="G77" s="419"/>
      <c r="H77" s="419"/>
      <c r="I77" s="419"/>
      <c r="J77" s="419">
        <v>1300</v>
      </c>
      <c r="K77" s="419"/>
      <c r="L77" s="419"/>
      <c r="M77" s="419"/>
      <c r="N77" s="419"/>
      <c r="O77" s="419"/>
      <c r="P77" s="419"/>
      <c r="Q77" s="845"/>
      <c r="R77" s="846">
        <f>SUM(B77:Q77)</f>
        <v>60578</v>
      </c>
      <c r="S77" s="49"/>
    </row>
    <row r="78" spans="1:19" s="47" customFormat="1" ht="14.25">
      <c r="A78" s="641" t="s">
        <v>86</v>
      </c>
      <c r="B78" s="420"/>
      <c r="C78" s="420"/>
      <c r="D78" s="420">
        <v>59828</v>
      </c>
      <c r="E78" s="420"/>
      <c r="F78" s="420"/>
      <c r="G78" s="420"/>
      <c r="H78" s="420"/>
      <c r="I78" s="420"/>
      <c r="J78" s="420">
        <v>1300</v>
      </c>
      <c r="K78" s="420"/>
      <c r="L78" s="420"/>
      <c r="M78" s="420"/>
      <c r="N78" s="420"/>
      <c r="O78" s="420"/>
      <c r="P78" s="420"/>
      <c r="Q78" s="151"/>
      <c r="R78" s="142">
        <f>SUM(B78:Q78)</f>
        <v>61128</v>
      </c>
      <c r="S78" s="49"/>
    </row>
    <row r="79" spans="1:19" s="47" customFormat="1" ht="14.25">
      <c r="A79" s="641" t="s">
        <v>179</v>
      </c>
      <c r="B79" s="420"/>
      <c r="C79" s="420"/>
      <c r="D79" s="420">
        <v>47582</v>
      </c>
      <c r="E79" s="420"/>
      <c r="F79" s="420"/>
      <c r="G79" s="420"/>
      <c r="H79" s="420"/>
      <c r="I79" s="420"/>
      <c r="J79" s="420">
        <v>651</v>
      </c>
      <c r="K79" s="420"/>
      <c r="L79" s="420"/>
      <c r="M79" s="420"/>
      <c r="N79" s="420"/>
      <c r="O79" s="420"/>
      <c r="P79" s="420"/>
      <c r="Q79" s="151"/>
      <c r="R79" s="142">
        <f>SUM(B79:Q79)</f>
        <v>48233</v>
      </c>
      <c r="S79" s="49"/>
    </row>
    <row r="80" spans="1:19" s="47" customFormat="1" ht="14.25">
      <c r="A80" s="795" t="s">
        <v>82</v>
      </c>
      <c r="B80" s="420"/>
      <c r="C80" s="420"/>
      <c r="D80" s="420">
        <v>39340</v>
      </c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151"/>
      <c r="R80" s="142">
        <f>SUM(B80:Q80)</f>
        <v>39340</v>
      </c>
      <c r="S80" s="49"/>
    </row>
    <row r="81" spans="1:19" s="47" customFormat="1" ht="14.25">
      <c r="A81" s="765" t="s">
        <v>180</v>
      </c>
      <c r="B81" s="420"/>
      <c r="C81" s="420"/>
      <c r="D81" s="291">
        <f>D79/D78</f>
        <v>0.7953132312629538</v>
      </c>
      <c r="E81" s="420"/>
      <c r="F81" s="420"/>
      <c r="G81" s="420"/>
      <c r="H81" s="420"/>
      <c r="I81" s="420"/>
      <c r="J81" s="291">
        <f>J79/J78</f>
        <v>0.5007692307692307</v>
      </c>
      <c r="K81" s="420"/>
      <c r="L81" s="420"/>
      <c r="M81" s="420"/>
      <c r="N81" s="420"/>
      <c r="O81" s="420"/>
      <c r="P81" s="420"/>
      <c r="Q81" s="151"/>
      <c r="R81" s="269">
        <f>R79/R78</f>
        <v>0.7890492082188195</v>
      </c>
      <c r="S81" s="49"/>
    </row>
    <row r="82" spans="1:20" s="47" customFormat="1" ht="14.25">
      <c r="A82" s="640" t="s">
        <v>568</v>
      </c>
      <c r="B82" s="432"/>
      <c r="C82" s="432"/>
      <c r="D82" s="432">
        <v>13450</v>
      </c>
      <c r="E82" s="432"/>
      <c r="F82" s="432"/>
      <c r="G82" s="432"/>
      <c r="H82" s="432"/>
      <c r="I82" s="432"/>
      <c r="J82" s="432"/>
      <c r="K82" s="432"/>
      <c r="L82" s="432"/>
      <c r="M82" s="432"/>
      <c r="N82" s="432"/>
      <c r="O82" s="432"/>
      <c r="P82" s="432"/>
      <c r="Q82" s="150"/>
      <c r="R82" s="142">
        <f>SUM(B82:Q82)</f>
        <v>13450</v>
      </c>
      <c r="S82" s="49"/>
      <c r="T82" s="48"/>
    </row>
    <row r="83" spans="1:20" s="47" customFormat="1" ht="14.25">
      <c r="A83" s="641" t="s">
        <v>86</v>
      </c>
      <c r="B83" s="420">
        <v>25</v>
      </c>
      <c r="C83" s="420">
        <v>5</v>
      </c>
      <c r="D83" s="420">
        <v>14320</v>
      </c>
      <c r="E83" s="420"/>
      <c r="F83" s="420"/>
      <c r="G83" s="420"/>
      <c r="H83" s="420"/>
      <c r="I83" s="420"/>
      <c r="J83" s="420"/>
      <c r="K83" s="420"/>
      <c r="L83" s="420"/>
      <c r="M83" s="420"/>
      <c r="N83" s="420"/>
      <c r="O83" s="420"/>
      <c r="P83" s="420"/>
      <c r="Q83" s="151"/>
      <c r="R83" s="142">
        <f>SUM(B83:Q83)</f>
        <v>14350</v>
      </c>
      <c r="S83" s="49"/>
      <c r="T83" s="48"/>
    </row>
    <row r="84" spans="1:20" s="47" customFormat="1" ht="14.25">
      <c r="A84" s="641" t="s">
        <v>179</v>
      </c>
      <c r="B84" s="420">
        <v>25</v>
      </c>
      <c r="C84" s="420">
        <v>4</v>
      </c>
      <c r="D84" s="420">
        <v>7951</v>
      </c>
      <c r="E84" s="420"/>
      <c r="F84" s="420"/>
      <c r="G84" s="420"/>
      <c r="H84" s="420"/>
      <c r="I84" s="420"/>
      <c r="J84" s="420"/>
      <c r="K84" s="420"/>
      <c r="L84" s="420"/>
      <c r="M84" s="420"/>
      <c r="N84" s="420"/>
      <c r="O84" s="420"/>
      <c r="P84" s="420"/>
      <c r="Q84" s="151"/>
      <c r="R84" s="142">
        <f>SUM(B84:Q84)</f>
        <v>7980</v>
      </c>
      <c r="S84" s="49"/>
      <c r="T84" s="48"/>
    </row>
    <row r="85" spans="1:20" s="47" customFormat="1" ht="14.25">
      <c r="A85" s="795" t="s">
        <v>82</v>
      </c>
      <c r="B85" s="420"/>
      <c r="C85" s="420"/>
      <c r="D85" s="420">
        <v>1825</v>
      </c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420"/>
      <c r="Q85" s="151"/>
      <c r="R85" s="142">
        <f>SUM(B85:Q85)</f>
        <v>1825</v>
      </c>
      <c r="S85" s="49"/>
      <c r="T85" s="48"/>
    </row>
    <row r="86" spans="1:20" s="47" customFormat="1" ht="14.25">
      <c r="A86" s="641" t="s">
        <v>180</v>
      </c>
      <c r="B86" s="402">
        <v>1</v>
      </c>
      <c r="C86" s="402">
        <v>1</v>
      </c>
      <c r="D86" s="291">
        <f>D84/D83</f>
        <v>0.5552374301675977</v>
      </c>
      <c r="E86" s="291"/>
      <c r="F86" s="291"/>
      <c r="G86" s="291"/>
      <c r="H86" s="291"/>
      <c r="I86" s="291"/>
      <c r="J86" s="291"/>
      <c r="K86" s="420"/>
      <c r="L86" s="420"/>
      <c r="M86" s="420"/>
      <c r="N86" s="420"/>
      <c r="O86" s="420"/>
      <c r="P86" s="420"/>
      <c r="Q86" s="151"/>
      <c r="R86" s="269">
        <f>R84/R83</f>
        <v>0.5560975609756098</v>
      </c>
      <c r="S86" s="49"/>
      <c r="T86" s="48"/>
    </row>
    <row r="87" spans="1:20" s="47" customFormat="1" ht="14.25">
      <c r="A87" s="640" t="s">
        <v>648</v>
      </c>
      <c r="B87" s="432"/>
      <c r="C87" s="432"/>
      <c r="D87" s="432">
        <v>23500</v>
      </c>
      <c r="E87" s="432"/>
      <c r="F87" s="432"/>
      <c r="G87" s="432"/>
      <c r="H87" s="432"/>
      <c r="I87" s="432"/>
      <c r="J87" s="432"/>
      <c r="K87" s="432"/>
      <c r="L87" s="432"/>
      <c r="M87" s="432"/>
      <c r="N87" s="432"/>
      <c r="O87" s="432"/>
      <c r="P87" s="432"/>
      <c r="Q87" s="150"/>
      <c r="R87" s="142">
        <f>SUM(B87:Q87)</f>
        <v>23500</v>
      </c>
      <c r="S87" s="49"/>
      <c r="T87" s="48"/>
    </row>
    <row r="88" spans="1:20" s="47" customFormat="1" ht="14.25">
      <c r="A88" s="641" t="s">
        <v>86</v>
      </c>
      <c r="B88" s="420"/>
      <c r="C88" s="420"/>
      <c r="D88" s="420">
        <v>23900</v>
      </c>
      <c r="E88" s="420"/>
      <c r="F88" s="420"/>
      <c r="G88" s="420"/>
      <c r="H88" s="420"/>
      <c r="I88" s="420"/>
      <c r="J88" s="420"/>
      <c r="K88" s="420"/>
      <c r="L88" s="420"/>
      <c r="M88" s="420"/>
      <c r="N88" s="420"/>
      <c r="O88" s="420"/>
      <c r="P88" s="420"/>
      <c r="Q88" s="151"/>
      <c r="R88" s="142">
        <f>SUM(B88:Q88)</f>
        <v>23900</v>
      </c>
      <c r="S88" s="49"/>
      <c r="T88" s="48"/>
    </row>
    <row r="89" spans="1:20" s="47" customFormat="1" ht="14.25">
      <c r="A89" s="641" t="s">
        <v>179</v>
      </c>
      <c r="B89" s="420"/>
      <c r="C89" s="420"/>
      <c r="D89" s="420">
        <v>3388</v>
      </c>
      <c r="E89" s="420"/>
      <c r="F89" s="420"/>
      <c r="G89" s="420"/>
      <c r="H89" s="420"/>
      <c r="I89" s="420"/>
      <c r="J89" s="420"/>
      <c r="K89" s="420"/>
      <c r="L89" s="420"/>
      <c r="M89" s="420"/>
      <c r="N89" s="420"/>
      <c r="O89" s="420"/>
      <c r="P89" s="420"/>
      <c r="Q89" s="151"/>
      <c r="R89" s="142">
        <f>SUM(B89:Q89)</f>
        <v>3388</v>
      </c>
      <c r="S89" s="49"/>
      <c r="T89" s="48"/>
    </row>
    <row r="90" spans="1:20" s="47" customFormat="1" ht="14.25">
      <c r="A90" s="795" t="s">
        <v>82</v>
      </c>
      <c r="B90" s="420"/>
      <c r="C90" s="420"/>
      <c r="D90" s="420">
        <v>3388</v>
      </c>
      <c r="E90" s="420"/>
      <c r="F90" s="420"/>
      <c r="G90" s="420"/>
      <c r="H90" s="420"/>
      <c r="I90" s="420"/>
      <c r="J90" s="420"/>
      <c r="K90" s="420"/>
      <c r="L90" s="420"/>
      <c r="M90" s="420"/>
      <c r="N90" s="420"/>
      <c r="O90" s="420"/>
      <c r="P90" s="420"/>
      <c r="Q90" s="151"/>
      <c r="R90" s="142">
        <f>SUM(B90:Q90)</f>
        <v>3388</v>
      </c>
      <c r="S90" s="49"/>
      <c r="T90" s="48"/>
    </row>
    <row r="91" spans="1:20" s="47" customFormat="1" ht="14.25">
      <c r="A91" s="641" t="s">
        <v>180</v>
      </c>
      <c r="B91" s="291"/>
      <c r="C91" s="291"/>
      <c r="D91" s="291">
        <f>D89/D88</f>
        <v>0.14175732217573223</v>
      </c>
      <c r="E91" s="291"/>
      <c r="F91" s="291"/>
      <c r="G91" s="291"/>
      <c r="H91" s="291"/>
      <c r="I91" s="291"/>
      <c r="J91" s="291"/>
      <c r="K91" s="420"/>
      <c r="L91" s="420"/>
      <c r="M91" s="420"/>
      <c r="N91" s="420"/>
      <c r="O91" s="420"/>
      <c r="P91" s="420"/>
      <c r="Q91" s="151"/>
      <c r="R91" s="269">
        <f>R89/R88</f>
        <v>0.14175732217573223</v>
      </c>
      <c r="S91" s="49"/>
      <c r="T91" s="48"/>
    </row>
    <row r="92" spans="1:20" s="47" customFormat="1" ht="14.25">
      <c r="A92" s="640" t="s">
        <v>77</v>
      </c>
      <c r="B92" s="432"/>
      <c r="C92" s="432"/>
      <c r="D92" s="432">
        <v>1600</v>
      </c>
      <c r="E92" s="432"/>
      <c r="F92" s="432"/>
      <c r="G92" s="432"/>
      <c r="H92" s="432"/>
      <c r="I92" s="432"/>
      <c r="J92" s="432"/>
      <c r="K92" s="432"/>
      <c r="L92" s="432"/>
      <c r="M92" s="432"/>
      <c r="N92" s="432"/>
      <c r="O92" s="432"/>
      <c r="P92" s="432"/>
      <c r="Q92" s="150"/>
      <c r="R92" s="142">
        <f>SUM(B92:Q92)</f>
        <v>1600</v>
      </c>
      <c r="S92" s="49"/>
      <c r="T92" s="48"/>
    </row>
    <row r="93" spans="1:20" s="47" customFormat="1" ht="14.25">
      <c r="A93" s="641" t="s">
        <v>86</v>
      </c>
      <c r="B93" s="432"/>
      <c r="C93" s="432"/>
      <c r="D93" s="432">
        <v>6145</v>
      </c>
      <c r="E93" s="432"/>
      <c r="F93" s="432"/>
      <c r="G93" s="432"/>
      <c r="H93" s="432"/>
      <c r="I93" s="432"/>
      <c r="J93" s="432"/>
      <c r="K93" s="432"/>
      <c r="L93" s="432"/>
      <c r="M93" s="432"/>
      <c r="N93" s="432"/>
      <c r="O93" s="432"/>
      <c r="P93" s="432"/>
      <c r="Q93" s="150"/>
      <c r="R93" s="142">
        <f>SUM(B93:Q93)</f>
        <v>6145</v>
      </c>
      <c r="S93" s="49"/>
      <c r="T93" s="48"/>
    </row>
    <row r="94" spans="1:20" s="47" customFormat="1" ht="14.25">
      <c r="A94" s="641" t="s">
        <v>179</v>
      </c>
      <c r="B94" s="432"/>
      <c r="C94" s="432"/>
      <c r="D94" s="432">
        <v>5622</v>
      </c>
      <c r="E94" s="432"/>
      <c r="F94" s="432"/>
      <c r="G94" s="432"/>
      <c r="H94" s="432"/>
      <c r="I94" s="432"/>
      <c r="J94" s="432"/>
      <c r="K94" s="432"/>
      <c r="L94" s="432"/>
      <c r="M94" s="432"/>
      <c r="N94" s="432"/>
      <c r="O94" s="432"/>
      <c r="P94" s="432"/>
      <c r="Q94" s="150"/>
      <c r="R94" s="142">
        <f>SUM(B94:Q94)</f>
        <v>5622</v>
      </c>
      <c r="S94" s="49"/>
      <c r="T94" s="48"/>
    </row>
    <row r="95" spans="1:20" s="47" customFormat="1" ht="14.25">
      <c r="A95" s="641" t="s">
        <v>180</v>
      </c>
      <c r="B95" s="432"/>
      <c r="C95" s="432"/>
      <c r="D95" s="404">
        <f>D94/D93</f>
        <v>0.9148901545972336</v>
      </c>
      <c r="E95" s="432"/>
      <c r="F95" s="432"/>
      <c r="G95" s="432"/>
      <c r="H95" s="432"/>
      <c r="I95" s="432"/>
      <c r="J95" s="432"/>
      <c r="K95" s="432"/>
      <c r="L95" s="432"/>
      <c r="M95" s="432"/>
      <c r="N95" s="432"/>
      <c r="O95" s="432"/>
      <c r="P95" s="432"/>
      <c r="Q95" s="150"/>
      <c r="R95" s="383">
        <f>R94/R93</f>
        <v>0.9148901545972336</v>
      </c>
      <c r="S95" s="49"/>
      <c r="T95" s="48"/>
    </row>
    <row r="96" spans="1:20" s="47" customFormat="1" ht="26.25">
      <c r="A96" s="640" t="s">
        <v>663</v>
      </c>
      <c r="B96" s="432"/>
      <c r="C96" s="432"/>
      <c r="D96" s="432">
        <v>500</v>
      </c>
      <c r="E96" s="432"/>
      <c r="F96" s="432"/>
      <c r="G96" s="432"/>
      <c r="H96" s="432"/>
      <c r="I96" s="432"/>
      <c r="J96" s="432"/>
      <c r="K96" s="432"/>
      <c r="L96" s="432"/>
      <c r="M96" s="432"/>
      <c r="N96" s="432"/>
      <c r="O96" s="432"/>
      <c r="P96" s="432"/>
      <c r="Q96" s="150"/>
      <c r="R96" s="142">
        <f>SUM(B96:Q96)</f>
        <v>500</v>
      </c>
      <c r="S96" s="49"/>
      <c r="T96" s="48"/>
    </row>
    <row r="97" spans="1:20" s="47" customFormat="1" ht="14.25">
      <c r="A97" s="641" t="s">
        <v>86</v>
      </c>
      <c r="B97" s="432"/>
      <c r="C97" s="432"/>
      <c r="D97" s="432">
        <v>500</v>
      </c>
      <c r="E97" s="432"/>
      <c r="F97" s="432"/>
      <c r="G97" s="432"/>
      <c r="H97" s="432"/>
      <c r="I97" s="432"/>
      <c r="J97" s="432"/>
      <c r="K97" s="432"/>
      <c r="L97" s="432"/>
      <c r="M97" s="432"/>
      <c r="N97" s="432"/>
      <c r="O97" s="432"/>
      <c r="P97" s="432"/>
      <c r="Q97" s="150"/>
      <c r="R97" s="142">
        <f>SUM(B97:Q97)</f>
        <v>500</v>
      </c>
      <c r="S97" s="49"/>
      <c r="T97" s="48"/>
    </row>
    <row r="98" spans="1:20" s="47" customFormat="1" ht="14.25">
      <c r="A98" s="641" t="s">
        <v>179</v>
      </c>
      <c r="B98" s="432"/>
      <c r="C98" s="432"/>
      <c r="D98" s="432">
        <v>0</v>
      </c>
      <c r="E98" s="432"/>
      <c r="F98" s="432"/>
      <c r="G98" s="432"/>
      <c r="H98" s="432"/>
      <c r="I98" s="432"/>
      <c r="J98" s="432"/>
      <c r="K98" s="432"/>
      <c r="L98" s="432"/>
      <c r="M98" s="432"/>
      <c r="N98" s="432"/>
      <c r="O98" s="432"/>
      <c r="P98" s="432"/>
      <c r="Q98" s="150"/>
      <c r="R98" s="142">
        <f>SUM(B98:Q98)</f>
        <v>0</v>
      </c>
      <c r="S98" s="49"/>
      <c r="T98" s="48"/>
    </row>
    <row r="99" spans="1:20" s="47" customFormat="1" ht="14.25">
      <c r="A99" s="641" t="s">
        <v>180</v>
      </c>
      <c r="B99" s="432"/>
      <c r="C99" s="432"/>
      <c r="D99" s="404"/>
      <c r="E99" s="432"/>
      <c r="F99" s="432"/>
      <c r="G99" s="432"/>
      <c r="H99" s="432"/>
      <c r="I99" s="432"/>
      <c r="J99" s="432"/>
      <c r="K99" s="432"/>
      <c r="L99" s="432"/>
      <c r="M99" s="432"/>
      <c r="N99" s="432"/>
      <c r="O99" s="432"/>
      <c r="P99" s="432"/>
      <c r="Q99" s="150"/>
      <c r="R99" s="383"/>
      <c r="S99" s="49"/>
      <c r="T99" s="48"/>
    </row>
    <row r="100" spans="1:20" s="47" customFormat="1" ht="14.25">
      <c r="A100" s="642" t="s">
        <v>589</v>
      </c>
      <c r="B100" s="420"/>
      <c r="C100" s="420"/>
      <c r="D100" s="420"/>
      <c r="E100" s="420"/>
      <c r="F100" s="420"/>
      <c r="G100" s="420">
        <v>5125</v>
      </c>
      <c r="H100" s="420"/>
      <c r="I100" s="420"/>
      <c r="J100" s="420"/>
      <c r="K100" s="420"/>
      <c r="L100" s="420"/>
      <c r="M100" s="420"/>
      <c r="N100" s="420"/>
      <c r="O100" s="420"/>
      <c r="P100" s="420"/>
      <c r="Q100" s="151"/>
      <c r="R100" s="142">
        <f>SUM(B100:Q100)</f>
        <v>5125</v>
      </c>
      <c r="S100" s="49"/>
      <c r="T100" s="48"/>
    </row>
    <row r="101" spans="1:20" s="47" customFormat="1" ht="14.25">
      <c r="A101" s="641" t="s">
        <v>86</v>
      </c>
      <c r="B101" s="420"/>
      <c r="C101" s="420"/>
      <c r="D101" s="420"/>
      <c r="E101" s="420"/>
      <c r="F101" s="420"/>
      <c r="G101" s="420">
        <v>24542</v>
      </c>
      <c r="H101" s="420"/>
      <c r="I101" s="420"/>
      <c r="J101" s="420"/>
      <c r="K101" s="420"/>
      <c r="L101" s="420"/>
      <c r="M101" s="420"/>
      <c r="N101" s="420"/>
      <c r="O101" s="420"/>
      <c r="P101" s="420"/>
      <c r="Q101" s="151"/>
      <c r="R101" s="142">
        <f>SUM(B101:Q101)</f>
        <v>24542</v>
      </c>
      <c r="S101" s="49"/>
      <c r="T101" s="48"/>
    </row>
    <row r="102" spans="1:20" s="47" customFormat="1" ht="14.25">
      <c r="A102" s="641" t="s">
        <v>179</v>
      </c>
      <c r="B102" s="420"/>
      <c r="C102" s="420"/>
      <c r="D102" s="420"/>
      <c r="E102" s="420"/>
      <c r="F102" s="420"/>
      <c r="G102" s="420">
        <v>24517</v>
      </c>
      <c r="H102" s="420"/>
      <c r="I102" s="420"/>
      <c r="J102" s="420"/>
      <c r="K102" s="420"/>
      <c r="L102" s="420"/>
      <c r="M102" s="420"/>
      <c r="N102" s="420"/>
      <c r="O102" s="420"/>
      <c r="P102" s="420"/>
      <c r="Q102" s="151"/>
      <c r="R102" s="142">
        <f>SUM(B102:Q102)</f>
        <v>24517</v>
      </c>
      <c r="S102" s="49"/>
      <c r="T102" s="48"/>
    </row>
    <row r="103" spans="1:20" s="47" customFormat="1" ht="14.25">
      <c r="A103" s="641" t="s">
        <v>180</v>
      </c>
      <c r="B103" s="420"/>
      <c r="C103" s="420"/>
      <c r="D103" s="420"/>
      <c r="E103" s="420"/>
      <c r="F103" s="420"/>
      <c r="G103" s="402">
        <f>G102/G101</f>
        <v>0.9989813381142532</v>
      </c>
      <c r="H103" s="402"/>
      <c r="I103" s="402"/>
      <c r="J103" s="402"/>
      <c r="K103" s="402"/>
      <c r="L103" s="402"/>
      <c r="M103" s="402"/>
      <c r="N103" s="402"/>
      <c r="O103" s="420"/>
      <c r="P103" s="420"/>
      <c r="Q103" s="151"/>
      <c r="R103" s="383">
        <f>R102/R101</f>
        <v>0.9989813381142532</v>
      </c>
      <c r="S103" s="49"/>
      <c r="T103" s="48"/>
    </row>
    <row r="104" spans="1:19" s="47" customFormat="1" ht="14.25">
      <c r="A104" s="642" t="s">
        <v>522</v>
      </c>
      <c r="B104" s="420"/>
      <c r="C104" s="420"/>
      <c r="D104" s="420">
        <v>0</v>
      </c>
      <c r="E104" s="420"/>
      <c r="F104" s="420"/>
      <c r="G104" s="420"/>
      <c r="H104" s="420"/>
      <c r="I104" s="420"/>
      <c r="J104" s="420"/>
      <c r="K104" s="420"/>
      <c r="L104" s="420"/>
      <c r="M104" s="420">
        <v>4900</v>
      </c>
      <c r="N104" s="420"/>
      <c r="O104" s="420"/>
      <c r="P104" s="420"/>
      <c r="Q104" s="420"/>
      <c r="R104" s="421">
        <f>SUM(B104:Q104)</f>
        <v>4900</v>
      </c>
      <c r="S104" s="49"/>
    </row>
    <row r="105" spans="1:19" s="47" customFormat="1" ht="14.25">
      <c r="A105" s="641" t="s">
        <v>86</v>
      </c>
      <c r="B105" s="420"/>
      <c r="C105" s="420"/>
      <c r="D105" s="420">
        <v>3556</v>
      </c>
      <c r="E105" s="420"/>
      <c r="F105" s="420"/>
      <c r="G105" s="420"/>
      <c r="H105" s="420"/>
      <c r="I105" s="420"/>
      <c r="J105" s="420"/>
      <c r="K105" s="420"/>
      <c r="L105" s="420"/>
      <c r="M105" s="420">
        <v>4900</v>
      </c>
      <c r="N105" s="420"/>
      <c r="O105" s="420"/>
      <c r="P105" s="420"/>
      <c r="Q105" s="420"/>
      <c r="R105" s="421">
        <f>SUM(B105:Q105)</f>
        <v>8456</v>
      </c>
      <c r="S105" s="49"/>
    </row>
    <row r="106" spans="1:19" s="47" customFormat="1" ht="14.25">
      <c r="A106" s="765" t="s">
        <v>179</v>
      </c>
      <c r="B106" s="420"/>
      <c r="C106" s="420"/>
      <c r="D106" s="420">
        <v>1400</v>
      </c>
      <c r="E106" s="420"/>
      <c r="F106" s="420"/>
      <c r="G106" s="420"/>
      <c r="H106" s="420"/>
      <c r="I106" s="420"/>
      <c r="J106" s="420"/>
      <c r="K106" s="420"/>
      <c r="L106" s="420"/>
      <c r="M106" s="420">
        <v>4900</v>
      </c>
      <c r="N106" s="420"/>
      <c r="O106" s="420"/>
      <c r="P106" s="420"/>
      <c r="Q106" s="420"/>
      <c r="R106" s="421">
        <f>SUM(B106:Q106)</f>
        <v>6300</v>
      </c>
      <c r="S106" s="49"/>
    </row>
    <row r="107" spans="1:19" s="47" customFormat="1" ht="14.25">
      <c r="A107" s="765" t="s">
        <v>180</v>
      </c>
      <c r="B107" s="420"/>
      <c r="C107" s="420"/>
      <c r="D107" s="402">
        <f>D106/D105</f>
        <v>0.3937007874015748</v>
      </c>
      <c r="E107" s="420"/>
      <c r="F107" s="420"/>
      <c r="G107" s="420"/>
      <c r="H107" s="420"/>
      <c r="I107" s="420"/>
      <c r="J107" s="291"/>
      <c r="K107" s="291"/>
      <c r="L107" s="291"/>
      <c r="M107" s="402">
        <f>M106/M105</f>
        <v>1</v>
      </c>
      <c r="N107" s="291"/>
      <c r="O107" s="291"/>
      <c r="P107" s="291"/>
      <c r="Q107" s="291"/>
      <c r="R107" s="269">
        <f>R106/R105</f>
        <v>0.7450331125827815</v>
      </c>
      <c r="S107" s="49"/>
    </row>
    <row r="108" spans="1:20" s="47" customFormat="1" ht="14.25">
      <c r="A108" s="640" t="s">
        <v>586</v>
      </c>
      <c r="B108" s="432"/>
      <c r="C108" s="432"/>
      <c r="D108" s="432"/>
      <c r="E108" s="432"/>
      <c r="F108" s="432"/>
      <c r="G108" s="432">
        <v>50992</v>
      </c>
      <c r="H108" s="432"/>
      <c r="I108" s="432"/>
      <c r="J108" s="432"/>
      <c r="K108" s="432"/>
      <c r="L108" s="432"/>
      <c r="M108" s="432"/>
      <c r="N108" s="432"/>
      <c r="O108" s="432"/>
      <c r="P108" s="432"/>
      <c r="Q108" s="432"/>
      <c r="R108" s="142">
        <f>SUM(B108:Q108)</f>
        <v>50992</v>
      </c>
      <c r="S108" s="49"/>
      <c r="T108" s="48"/>
    </row>
    <row r="109" spans="1:20" s="47" customFormat="1" ht="14.25">
      <c r="A109" s="641" t="s">
        <v>86</v>
      </c>
      <c r="B109" s="420"/>
      <c r="C109" s="420"/>
      <c r="D109" s="420"/>
      <c r="E109" s="420"/>
      <c r="F109" s="420"/>
      <c r="G109" s="420">
        <v>56532</v>
      </c>
      <c r="H109" s="420"/>
      <c r="I109" s="420"/>
      <c r="J109" s="420"/>
      <c r="K109" s="420"/>
      <c r="L109" s="420"/>
      <c r="M109" s="420">
        <v>300</v>
      </c>
      <c r="N109" s="420"/>
      <c r="O109" s="420"/>
      <c r="P109" s="420"/>
      <c r="Q109" s="151"/>
      <c r="R109" s="142">
        <f>SUM(B109:Q109)</f>
        <v>56832</v>
      </c>
      <c r="S109" s="49"/>
      <c r="T109" s="48"/>
    </row>
    <row r="110" spans="1:20" s="47" customFormat="1" ht="14.25">
      <c r="A110" s="764" t="s">
        <v>179</v>
      </c>
      <c r="B110" s="424"/>
      <c r="C110" s="424"/>
      <c r="D110" s="424"/>
      <c r="E110" s="424"/>
      <c r="F110" s="424"/>
      <c r="G110" s="424">
        <v>56132</v>
      </c>
      <c r="H110" s="424"/>
      <c r="I110" s="424"/>
      <c r="J110" s="424"/>
      <c r="K110" s="424"/>
      <c r="L110" s="424"/>
      <c r="M110" s="424">
        <v>100</v>
      </c>
      <c r="N110" s="424"/>
      <c r="O110" s="424"/>
      <c r="P110" s="424"/>
      <c r="Q110" s="152"/>
      <c r="R110" s="142">
        <f>SUM(B110:Q110)</f>
        <v>56232</v>
      </c>
      <c r="S110" s="49"/>
      <c r="T110" s="48"/>
    </row>
    <row r="111" spans="1:20" s="47" customFormat="1" ht="15" thickBot="1">
      <c r="A111" s="946" t="s">
        <v>180</v>
      </c>
      <c r="B111" s="949"/>
      <c r="C111" s="949"/>
      <c r="D111" s="949"/>
      <c r="E111" s="949"/>
      <c r="F111" s="949"/>
      <c r="G111" s="292">
        <f>G110/G109</f>
        <v>0.9929243614236185</v>
      </c>
      <c r="H111" s="292"/>
      <c r="I111" s="950"/>
      <c r="J111" s="292"/>
      <c r="K111" s="292"/>
      <c r="L111" s="292"/>
      <c r="M111" s="950"/>
      <c r="N111" s="292"/>
      <c r="O111" s="949"/>
      <c r="P111" s="949"/>
      <c r="Q111" s="1231"/>
      <c r="R111" s="299">
        <f>R110/R109</f>
        <v>0.9894425675675675</v>
      </c>
      <c r="S111" s="49"/>
      <c r="T111" s="48"/>
    </row>
    <row r="112" spans="1:20" s="47" customFormat="1" ht="14.25">
      <c r="A112" s="639" t="s">
        <v>587</v>
      </c>
      <c r="B112" s="419"/>
      <c r="C112" s="419"/>
      <c r="D112" s="419"/>
      <c r="E112" s="419"/>
      <c r="F112" s="419"/>
      <c r="G112" s="419"/>
      <c r="H112" s="419"/>
      <c r="I112" s="419"/>
      <c r="J112" s="419"/>
      <c r="K112" s="419"/>
      <c r="L112" s="419"/>
      <c r="M112" s="419">
        <v>5500</v>
      </c>
      <c r="N112" s="419"/>
      <c r="O112" s="419"/>
      <c r="P112" s="419"/>
      <c r="Q112" s="845"/>
      <c r="R112" s="846">
        <f>SUM(B112:Q112)</f>
        <v>5500</v>
      </c>
      <c r="S112" s="49"/>
      <c r="T112" s="48"/>
    </row>
    <row r="113" spans="1:20" s="47" customFormat="1" ht="14.25">
      <c r="A113" s="765" t="s">
        <v>86</v>
      </c>
      <c r="B113" s="420"/>
      <c r="C113" s="420"/>
      <c r="D113" s="420"/>
      <c r="E113" s="420"/>
      <c r="F113" s="420"/>
      <c r="G113" s="420">
        <v>650</v>
      </c>
      <c r="H113" s="420"/>
      <c r="I113" s="420"/>
      <c r="J113" s="420"/>
      <c r="K113" s="420"/>
      <c r="L113" s="420"/>
      <c r="M113" s="420">
        <v>5500</v>
      </c>
      <c r="N113" s="420"/>
      <c r="O113" s="420"/>
      <c r="P113" s="420"/>
      <c r="Q113" s="151"/>
      <c r="R113" s="142">
        <f>SUM(B113:Q113)</f>
        <v>6150</v>
      </c>
      <c r="S113" s="49"/>
      <c r="T113" s="48"/>
    </row>
    <row r="114" spans="1:20" s="47" customFormat="1" ht="14.25">
      <c r="A114" s="765" t="s">
        <v>179</v>
      </c>
      <c r="B114" s="420"/>
      <c r="C114" s="420"/>
      <c r="D114" s="420"/>
      <c r="E114" s="420"/>
      <c r="F114" s="420"/>
      <c r="G114" s="420">
        <v>650</v>
      </c>
      <c r="H114" s="420"/>
      <c r="I114" s="420"/>
      <c r="J114" s="420"/>
      <c r="K114" s="420"/>
      <c r="L114" s="420"/>
      <c r="M114" s="420">
        <v>5500</v>
      </c>
      <c r="N114" s="420"/>
      <c r="O114" s="420"/>
      <c r="P114" s="420"/>
      <c r="Q114" s="151"/>
      <c r="R114" s="142">
        <f>SUM(B114:Q114)</f>
        <v>6150</v>
      </c>
      <c r="S114" s="49"/>
      <c r="T114" s="48"/>
    </row>
    <row r="115" spans="1:20" s="47" customFormat="1" ht="14.25">
      <c r="A115" s="765" t="s">
        <v>180</v>
      </c>
      <c r="B115" s="420"/>
      <c r="C115" s="420"/>
      <c r="D115" s="420"/>
      <c r="E115" s="420"/>
      <c r="F115" s="420"/>
      <c r="G115" s="403">
        <f>G114/G113</f>
        <v>1</v>
      </c>
      <c r="H115" s="420"/>
      <c r="I115" s="420"/>
      <c r="J115" s="420"/>
      <c r="K115" s="420"/>
      <c r="L115" s="420"/>
      <c r="M115" s="402">
        <f>M114/M113</f>
        <v>1</v>
      </c>
      <c r="N115" s="291"/>
      <c r="O115" s="291"/>
      <c r="P115" s="291"/>
      <c r="Q115" s="291"/>
      <c r="R115" s="269">
        <f>R114/R113</f>
        <v>1</v>
      </c>
      <c r="S115" s="49"/>
      <c r="T115" s="48"/>
    </row>
    <row r="116" spans="1:20" s="47" customFormat="1" ht="14.25">
      <c r="A116" s="644" t="s">
        <v>564</v>
      </c>
      <c r="B116" s="432"/>
      <c r="C116" s="432"/>
      <c r="D116" s="432">
        <v>1000</v>
      </c>
      <c r="E116" s="432"/>
      <c r="F116" s="432"/>
      <c r="G116" s="432"/>
      <c r="H116" s="432"/>
      <c r="I116" s="432"/>
      <c r="J116" s="432"/>
      <c r="K116" s="432">
        <v>259875</v>
      </c>
      <c r="L116" s="432"/>
      <c r="M116" s="432"/>
      <c r="N116" s="432"/>
      <c r="O116" s="432"/>
      <c r="P116" s="432"/>
      <c r="Q116" s="150"/>
      <c r="R116" s="142">
        <f>SUM(B116:Q116)</f>
        <v>260875</v>
      </c>
      <c r="S116" s="49"/>
      <c r="T116" s="48"/>
    </row>
    <row r="117" spans="1:20" s="47" customFormat="1" ht="14.25">
      <c r="A117" s="764" t="s">
        <v>86</v>
      </c>
      <c r="B117" s="420"/>
      <c r="C117" s="420"/>
      <c r="D117" s="420">
        <v>3120</v>
      </c>
      <c r="E117" s="420"/>
      <c r="F117" s="420"/>
      <c r="G117" s="420"/>
      <c r="H117" s="420"/>
      <c r="I117" s="420"/>
      <c r="J117" s="420"/>
      <c r="K117" s="420">
        <v>317984</v>
      </c>
      <c r="L117" s="420"/>
      <c r="M117" s="420"/>
      <c r="N117" s="420"/>
      <c r="O117" s="420"/>
      <c r="P117" s="420"/>
      <c r="Q117" s="151"/>
      <c r="R117" s="142">
        <f>SUM(B117:Q117)</f>
        <v>321104</v>
      </c>
      <c r="S117" s="49"/>
      <c r="T117" s="48"/>
    </row>
    <row r="118" spans="1:20" s="47" customFormat="1" ht="14.25">
      <c r="A118" s="764" t="s">
        <v>179</v>
      </c>
      <c r="B118" s="420"/>
      <c r="C118" s="420"/>
      <c r="D118" s="420">
        <v>1859</v>
      </c>
      <c r="E118" s="420"/>
      <c r="F118" s="420"/>
      <c r="G118" s="420"/>
      <c r="H118" s="420"/>
      <c r="I118" s="420"/>
      <c r="J118" s="420"/>
      <c r="K118" s="420">
        <v>0</v>
      </c>
      <c r="L118" s="420"/>
      <c r="M118" s="420"/>
      <c r="N118" s="420"/>
      <c r="O118" s="420"/>
      <c r="P118" s="420"/>
      <c r="Q118" s="151"/>
      <c r="R118" s="142">
        <f>SUM(B118:Q118)</f>
        <v>1859</v>
      </c>
      <c r="S118" s="49"/>
      <c r="T118" s="48"/>
    </row>
    <row r="119" spans="1:20" s="47" customFormat="1" ht="14.25">
      <c r="A119" s="641" t="s">
        <v>180</v>
      </c>
      <c r="B119" s="291"/>
      <c r="C119" s="420"/>
      <c r="D119" s="291">
        <f>D118/D117</f>
        <v>0.5958333333333333</v>
      </c>
      <c r="E119" s="420"/>
      <c r="F119" s="420"/>
      <c r="G119" s="420"/>
      <c r="H119" s="420"/>
      <c r="I119" s="420"/>
      <c r="J119" s="402"/>
      <c r="K119" s="291">
        <f>K118/K117</f>
        <v>0</v>
      </c>
      <c r="L119" s="291"/>
      <c r="M119" s="420"/>
      <c r="N119" s="420"/>
      <c r="O119" s="420"/>
      <c r="P119" s="420"/>
      <c r="Q119" s="151"/>
      <c r="R119" s="383">
        <f>R118/R117</f>
        <v>0.0057894015646021224</v>
      </c>
      <c r="S119" s="49"/>
      <c r="T119" s="48"/>
    </row>
    <row r="120" spans="1:20" s="47" customFormat="1" ht="14.25">
      <c r="A120" s="640" t="s">
        <v>734</v>
      </c>
      <c r="B120" s="432"/>
      <c r="C120" s="432"/>
      <c r="D120" s="432"/>
      <c r="E120" s="432"/>
      <c r="F120" s="432"/>
      <c r="G120" s="432"/>
      <c r="H120" s="432"/>
      <c r="I120" s="432"/>
      <c r="J120" s="432"/>
      <c r="K120" s="432"/>
      <c r="L120" s="432"/>
      <c r="M120" s="432"/>
      <c r="N120" s="432"/>
      <c r="O120" s="432"/>
      <c r="P120" s="432"/>
      <c r="Q120" s="432"/>
      <c r="R120" s="142">
        <f>SUM(B120:Q120)</f>
        <v>0</v>
      </c>
      <c r="S120" s="49"/>
      <c r="T120" s="48"/>
    </row>
    <row r="121" spans="1:20" s="47" customFormat="1" ht="14.25">
      <c r="A121" s="641" t="s">
        <v>86</v>
      </c>
      <c r="B121" s="420">
        <v>15645</v>
      </c>
      <c r="C121" s="420">
        <v>2561</v>
      </c>
      <c r="D121" s="420"/>
      <c r="E121" s="420"/>
      <c r="F121" s="420"/>
      <c r="G121" s="420"/>
      <c r="H121" s="420"/>
      <c r="I121" s="420"/>
      <c r="J121" s="420"/>
      <c r="K121" s="420"/>
      <c r="L121" s="420"/>
      <c r="M121" s="420"/>
      <c r="N121" s="420"/>
      <c r="O121" s="420"/>
      <c r="P121" s="420"/>
      <c r="Q121" s="420"/>
      <c r="R121" s="421">
        <f>SUM(B121:Q121)</f>
        <v>18206</v>
      </c>
      <c r="S121" s="49"/>
      <c r="T121" s="48"/>
    </row>
    <row r="122" spans="1:20" s="47" customFormat="1" ht="14.25">
      <c r="A122" s="641" t="s">
        <v>179</v>
      </c>
      <c r="B122" s="420">
        <v>2969</v>
      </c>
      <c r="C122" s="420">
        <v>393</v>
      </c>
      <c r="D122" s="420"/>
      <c r="E122" s="420"/>
      <c r="F122" s="420"/>
      <c r="G122" s="420"/>
      <c r="H122" s="420"/>
      <c r="I122" s="420"/>
      <c r="J122" s="420"/>
      <c r="K122" s="420"/>
      <c r="L122" s="420"/>
      <c r="M122" s="420"/>
      <c r="N122" s="420"/>
      <c r="O122" s="420"/>
      <c r="P122" s="420"/>
      <c r="Q122" s="151"/>
      <c r="R122" s="421">
        <f>SUM(B122:Q122)</f>
        <v>3362</v>
      </c>
      <c r="S122" s="49"/>
      <c r="T122" s="48"/>
    </row>
    <row r="123" spans="1:20" s="47" customFormat="1" ht="14.25">
      <c r="A123" s="641" t="s">
        <v>180</v>
      </c>
      <c r="B123" s="291">
        <f>B122/B121</f>
        <v>0.18977309044423138</v>
      </c>
      <c r="C123" s="291">
        <f>C122/C121</f>
        <v>0.1534556813744631</v>
      </c>
      <c r="D123" s="291"/>
      <c r="E123" s="291"/>
      <c r="F123" s="291"/>
      <c r="G123" s="402"/>
      <c r="H123" s="291"/>
      <c r="I123" s="291"/>
      <c r="J123" s="291"/>
      <c r="K123" s="291"/>
      <c r="L123" s="291"/>
      <c r="M123" s="291"/>
      <c r="N123" s="291"/>
      <c r="O123" s="291"/>
      <c r="P123" s="291"/>
      <c r="Q123" s="291"/>
      <c r="R123" s="269">
        <f>R122/R121</f>
        <v>0.1846643963528507</v>
      </c>
      <c r="S123" s="49"/>
      <c r="T123" s="48"/>
    </row>
    <row r="124" spans="1:20" s="47" customFormat="1" ht="14.25">
      <c r="A124" s="642" t="s">
        <v>662</v>
      </c>
      <c r="B124" s="420">
        <v>3852</v>
      </c>
      <c r="C124" s="420">
        <v>676</v>
      </c>
      <c r="D124" s="420">
        <v>58342</v>
      </c>
      <c r="E124" s="420"/>
      <c r="F124" s="420"/>
      <c r="G124" s="420"/>
      <c r="H124" s="420"/>
      <c r="I124" s="420"/>
      <c r="J124" s="420"/>
      <c r="K124" s="420"/>
      <c r="L124" s="420"/>
      <c r="M124" s="420"/>
      <c r="N124" s="420"/>
      <c r="O124" s="420"/>
      <c r="P124" s="420"/>
      <c r="Q124" s="420"/>
      <c r="R124" s="421">
        <f aca="true" t="shared" si="1" ref="R124:R130">SUM(B124:Q124)</f>
        <v>62870</v>
      </c>
      <c r="S124" s="49"/>
      <c r="T124" s="48"/>
    </row>
    <row r="125" spans="1:20" s="47" customFormat="1" ht="14.25">
      <c r="A125" s="765" t="s">
        <v>86</v>
      </c>
      <c r="B125" s="420">
        <v>8852</v>
      </c>
      <c r="C125" s="420">
        <v>1476</v>
      </c>
      <c r="D125" s="420">
        <v>52582</v>
      </c>
      <c r="E125" s="420"/>
      <c r="F125" s="420"/>
      <c r="G125" s="420"/>
      <c r="H125" s="420"/>
      <c r="I125" s="420"/>
      <c r="J125" s="420"/>
      <c r="K125" s="420"/>
      <c r="L125" s="420"/>
      <c r="M125" s="420"/>
      <c r="N125" s="420"/>
      <c r="O125" s="420"/>
      <c r="P125" s="420"/>
      <c r="Q125" s="420"/>
      <c r="R125" s="421">
        <f t="shared" si="1"/>
        <v>62910</v>
      </c>
      <c r="S125" s="49"/>
      <c r="T125" s="48"/>
    </row>
    <row r="126" spans="1:20" s="47" customFormat="1" ht="14.25">
      <c r="A126" s="765" t="s">
        <v>179</v>
      </c>
      <c r="B126" s="420">
        <v>7020</v>
      </c>
      <c r="C126" s="420">
        <v>984</v>
      </c>
      <c r="D126" s="420">
        <v>301</v>
      </c>
      <c r="E126" s="420"/>
      <c r="F126" s="420"/>
      <c r="G126" s="420"/>
      <c r="H126" s="420"/>
      <c r="I126" s="420"/>
      <c r="J126" s="420"/>
      <c r="K126" s="420"/>
      <c r="L126" s="420"/>
      <c r="M126" s="420"/>
      <c r="N126" s="420"/>
      <c r="O126" s="420"/>
      <c r="P126" s="420"/>
      <c r="Q126" s="420"/>
      <c r="R126" s="421">
        <f t="shared" si="1"/>
        <v>8305</v>
      </c>
      <c r="S126" s="49"/>
      <c r="T126" s="48"/>
    </row>
    <row r="127" spans="1:20" s="47" customFormat="1" ht="14.25">
      <c r="A127" s="765" t="s">
        <v>180</v>
      </c>
      <c r="B127" s="291">
        <f>B126/B125</f>
        <v>0.7930411206507004</v>
      </c>
      <c r="C127" s="291">
        <f>C126/C125</f>
        <v>0.6666666666666666</v>
      </c>
      <c r="D127" s="291">
        <f>D126/D125</f>
        <v>0.005724392377619718</v>
      </c>
      <c r="E127" s="402"/>
      <c r="F127" s="402"/>
      <c r="G127" s="402"/>
      <c r="H127" s="402"/>
      <c r="I127" s="402"/>
      <c r="J127" s="402"/>
      <c r="K127" s="402"/>
      <c r="L127" s="402"/>
      <c r="M127" s="402"/>
      <c r="N127" s="402"/>
      <c r="O127" s="402"/>
      <c r="P127" s="402"/>
      <c r="Q127" s="402"/>
      <c r="R127" s="646">
        <f t="shared" si="1"/>
        <v>1.465432179694987</v>
      </c>
      <c r="S127" s="49"/>
      <c r="T127" s="48"/>
    </row>
    <row r="128" spans="1:20" s="47" customFormat="1" ht="14.25">
      <c r="A128" s="640" t="s">
        <v>590</v>
      </c>
      <c r="B128" s="432"/>
      <c r="C128" s="432"/>
      <c r="D128" s="432"/>
      <c r="E128" s="432">
        <v>28566</v>
      </c>
      <c r="F128" s="432">
        <v>1820</v>
      </c>
      <c r="G128" s="432"/>
      <c r="H128" s="432"/>
      <c r="I128" s="432"/>
      <c r="J128" s="432"/>
      <c r="K128" s="432"/>
      <c r="L128" s="432"/>
      <c r="M128" s="432"/>
      <c r="N128" s="432"/>
      <c r="O128" s="432"/>
      <c r="P128" s="432"/>
      <c r="Q128" s="150"/>
      <c r="R128" s="142">
        <f t="shared" si="1"/>
        <v>30386</v>
      </c>
      <c r="S128" s="49"/>
      <c r="T128" s="48"/>
    </row>
    <row r="129" spans="1:20" s="47" customFormat="1" ht="14.25">
      <c r="A129" s="641" t="s">
        <v>86</v>
      </c>
      <c r="B129" s="420"/>
      <c r="C129" s="420"/>
      <c r="D129" s="420">
        <v>2016</v>
      </c>
      <c r="E129" s="420">
        <v>23770</v>
      </c>
      <c r="F129" s="420">
        <v>1800</v>
      </c>
      <c r="G129" s="420"/>
      <c r="H129" s="420"/>
      <c r="I129" s="420"/>
      <c r="J129" s="420"/>
      <c r="K129" s="420"/>
      <c r="L129" s="420"/>
      <c r="M129" s="420"/>
      <c r="N129" s="420"/>
      <c r="O129" s="420"/>
      <c r="P129" s="420"/>
      <c r="Q129" s="151"/>
      <c r="R129" s="142">
        <f t="shared" si="1"/>
        <v>27586</v>
      </c>
      <c r="S129" s="49"/>
      <c r="T129" s="48"/>
    </row>
    <row r="130" spans="1:20" s="47" customFormat="1" ht="14.25">
      <c r="A130" s="764" t="s">
        <v>179</v>
      </c>
      <c r="B130" s="424"/>
      <c r="C130" s="424"/>
      <c r="D130" s="424">
        <v>1847</v>
      </c>
      <c r="E130" s="424">
        <v>19112</v>
      </c>
      <c r="F130" s="424">
        <v>1455</v>
      </c>
      <c r="G130" s="424"/>
      <c r="H130" s="424"/>
      <c r="I130" s="424"/>
      <c r="J130" s="424"/>
      <c r="K130" s="424"/>
      <c r="L130" s="424"/>
      <c r="M130" s="424"/>
      <c r="N130" s="424"/>
      <c r="O130" s="424"/>
      <c r="P130" s="424"/>
      <c r="Q130" s="424"/>
      <c r="R130" s="421">
        <f t="shared" si="1"/>
        <v>22414</v>
      </c>
      <c r="S130" s="49"/>
      <c r="T130" s="48"/>
    </row>
    <row r="131" spans="1:20" s="47" customFormat="1" ht="14.25">
      <c r="A131" s="641" t="s">
        <v>180</v>
      </c>
      <c r="B131" s="420"/>
      <c r="C131" s="420"/>
      <c r="D131" s="291">
        <f>D130/D129</f>
        <v>0.9161706349206349</v>
      </c>
      <c r="E131" s="402">
        <f>E130/E129</f>
        <v>0.8040387042490534</v>
      </c>
      <c r="F131" s="402">
        <f>F130/F129</f>
        <v>0.8083333333333333</v>
      </c>
      <c r="G131" s="420"/>
      <c r="H131" s="420"/>
      <c r="I131" s="420"/>
      <c r="J131" s="420"/>
      <c r="K131" s="420"/>
      <c r="L131" s="420"/>
      <c r="M131" s="420"/>
      <c r="N131" s="420"/>
      <c r="O131" s="420"/>
      <c r="P131" s="420"/>
      <c r="Q131" s="420"/>
      <c r="R131" s="269">
        <f>R130/R129</f>
        <v>0.8125135938519539</v>
      </c>
      <c r="S131" s="49"/>
      <c r="T131" s="48"/>
    </row>
    <row r="132" spans="1:20" s="47" customFormat="1" ht="14.25">
      <c r="A132" s="644" t="s">
        <v>565</v>
      </c>
      <c r="B132" s="430"/>
      <c r="C132" s="430"/>
      <c r="D132" s="430"/>
      <c r="E132" s="430"/>
      <c r="F132" s="430"/>
      <c r="G132" s="430"/>
      <c r="H132" s="430">
        <v>132071</v>
      </c>
      <c r="I132" s="430"/>
      <c r="J132" s="430"/>
      <c r="K132" s="430"/>
      <c r="L132" s="430"/>
      <c r="M132" s="430"/>
      <c r="N132" s="430">
        <v>240793</v>
      </c>
      <c r="O132" s="430"/>
      <c r="P132" s="430"/>
      <c r="Q132" s="153"/>
      <c r="R132" s="142">
        <f>SUM(B132:Q132)</f>
        <v>372864</v>
      </c>
      <c r="S132" s="49"/>
      <c r="T132" s="48"/>
    </row>
    <row r="133" spans="1:20" s="47" customFormat="1" ht="14.25">
      <c r="A133" s="641" t="s">
        <v>86</v>
      </c>
      <c r="B133" s="424"/>
      <c r="C133" s="424"/>
      <c r="D133" s="424"/>
      <c r="E133" s="424"/>
      <c r="F133" s="424"/>
      <c r="G133" s="424"/>
      <c r="H133" s="424">
        <v>134591</v>
      </c>
      <c r="I133" s="424"/>
      <c r="J133" s="424"/>
      <c r="K133" s="424"/>
      <c r="L133" s="424"/>
      <c r="M133" s="424"/>
      <c r="N133" s="424">
        <v>185589</v>
      </c>
      <c r="O133" s="424"/>
      <c r="P133" s="424"/>
      <c r="Q133" s="152"/>
      <c r="R133" s="142">
        <f>SUM(B133:Q133)</f>
        <v>320180</v>
      </c>
      <c r="S133" s="49"/>
      <c r="T133" s="48"/>
    </row>
    <row r="134" spans="1:20" s="47" customFormat="1" ht="14.25">
      <c r="A134" s="641" t="s">
        <v>179</v>
      </c>
      <c r="B134" s="424"/>
      <c r="C134" s="424"/>
      <c r="D134" s="424"/>
      <c r="E134" s="424"/>
      <c r="F134" s="424"/>
      <c r="G134" s="424"/>
      <c r="H134" s="424">
        <v>0</v>
      </c>
      <c r="I134" s="424"/>
      <c r="J134" s="424"/>
      <c r="K134" s="424"/>
      <c r="L134" s="424"/>
      <c r="M134" s="424"/>
      <c r="N134" s="424">
        <v>0</v>
      </c>
      <c r="O134" s="424"/>
      <c r="P134" s="424"/>
      <c r="Q134" s="152"/>
      <c r="R134" s="142">
        <f>SUM(B134:Q134)</f>
        <v>0</v>
      </c>
      <c r="S134" s="49"/>
      <c r="T134" s="48"/>
    </row>
    <row r="135" spans="1:20" s="47" customFormat="1" ht="15" thickBot="1">
      <c r="A135" s="946" t="s">
        <v>180</v>
      </c>
      <c r="B135" s="949"/>
      <c r="C135" s="949"/>
      <c r="D135" s="949"/>
      <c r="E135" s="949"/>
      <c r="F135" s="949"/>
      <c r="G135" s="949"/>
      <c r="H135" s="949"/>
      <c r="I135" s="949"/>
      <c r="J135" s="949"/>
      <c r="K135" s="949"/>
      <c r="L135" s="949"/>
      <c r="M135" s="949"/>
      <c r="N135" s="949"/>
      <c r="O135" s="949"/>
      <c r="P135" s="949"/>
      <c r="Q135" s="949"/>
      <c r="R135" s="1053"/>
      <c r="S135" s="49"/>
      <c r="T135" s="48"/>
    </row>
    <row r="136" spans="1:21" s="2" customFormat="1" ht="15">
      <c r="A136" s="768" t="s">
        <v>558</v>
      </c>
      <c r="B136" s="769">
        <f>B6+B11+B16+B24+B29+B34+B38+B42+B46+B50+B55+B60+B64+B69+B73+B77+B82+B87+B92+B96+B100+B104+B108+B112+B116+B120+B124+B128+B132+B20</f>
        <v>60496</v>
      </c>
      <c r="C136" s="769">
        <f aca="true" t="shared" si="2" ref="C136:R136">C6+C11+C16+C24+C29+C34+C38+C42+C46+C50+C55+C60+C64+C69+C73+C77+C82+C87+C92+C96+C100+C104+C108+C112+C116+C120+C124+C128+C132+C20</f>
        <v>13236</v>
      </c>
      <c r="D136" s="769">
        <f t="shared" si="2"/>
        <v>545838</v>
      </c>
      <c r="E136" s="769">
        <f t="shared" si="2"/>
        <v>28566</v>
      </c>
      <c r="F136" s="769">
        <f t="shared" si="2"/>
        <v>95573</v>
      </c>
      <c r="G136" s="769">
        <f t="shared" si="2"/>
        <v>131867</v>
      </c>
      <c r="H136" s="769">
        <f t="shared" si="2"/>
        <v>132071</v>
      </c>
      <c r="I136" s="769">
        <f t="shared" si="2"/>
        <v>55000</v>
      </c>
      <c r="J136" s="769">
        <f t="shared" si="2"/>
        <v>3047239</v>
      </c>
      <c r="K136" s="769">
        <f t="shared" si="2"/>
        <v>519362</v>
      </c>
      <c r="L136" s="769">
        <f t="shared" si="2"/>
        <v>2000</v>
      </c>
      <c r="M136" s="769">
        <f t="shared" si="2"/>
        <v>34705</v>
      </c>
      <c r="N136" s="769">
        <f t="shared" si="2"/>
        <v>240793</v>
      </c>
      <c r="O136" s="769">
        <f t="shared" si="2"/>
        <v>2153060</v>
      </c>
      <c r="P136" s="769">
        <f t="shared" si="2"/>
        <v>42418</v>
      </c>
      <c r="Q136" s="769">
        <f t="shared" si="2"/>
        <v>0</v>
      </c>
      <c r="R136" s="1148">
        <f t="shared" si="2"/>
        <v>7102224</v>
      </c>
      <c r="S136" s="8"/>
      <c r="T136" s="8"/>
      <c r="U136" s="8"/>
    </row>
    <row r="137" spans="1:21" s="2" customFormat="1" ht="15">
      <c r="A137" s="118" t="s">
        <v>86</v>
      </c>
      <c r="B137" s="119">
        <f>B7+B12+B17+B25+B30+B35+B39+B43+B47+B51+B56+B61+B65+B70+B74+B78+B83+B88+B93+B97+B101+B105+B109+B113+B117+B121+B125+B129+B133+B21</f>
        <v>114503</v>
      </c>
      <c r="C137" s="119">
        <f aca="true" t="shared" si="3" ref="C137:R137">C7+C12+C17+C25+C30+C35+C39+C43+C47+C51+C56+C61+C65+C70+C74+C78+C83+C88+C93+C97+C101+C105+C109+C113+C117+C121+C125+C129+C133+C21</f>
        <v>21953</v>
      </c>
      <c r="D137" s="119">
        <f t="shared" si="3"/>
        <v>843784</v>
      </c>
      <c r="E137" s="119">
        <f t="shared" si="3"/>
        <v>23770</v>
      </c>
      <c r="F137" s="119">
        <f t="shared" si="3"/>
        <v>112791</v>
      </c>
      <c r="G137" s="119">
        <f t="shared" si="3"/>
        <v>231859</v>
      </c>
      <c r="H137" s="119">
        <f t="shared" si="3"/>
        <v>134591</v>
      </c>
      <c r="I137" s="119">
        <f t="shared" si="3"/>
        <v>55000</v>
      </c>
      <c r="J137" s="119">
        <f t="shared" si="3"/>
        <v>3021264</v>
      </c>
      <c r="K137" s="119">
        <f t="shared" si="3"/>
        <v>574399</v>
      </c>
      <c r="L137" s="119">
        <f t="shared" si="3"/>
        <v>2000</v>
      </c>
      <c r="M137" s="119">
        <f t="shared" si="3"/>
        <v>22346</v>
      </c>
      <c r="N137" s="119">
        <f t="shared" si="3"/>
        <v>185589</v>
      </c>
      <c r="O137" s="119">
        <f t="shared" si="3"/>
        <v>2233858</v>
      </c>
      <c r="P137" s="119">
        <f t="shared" si="3"/>
        <v>105880</v>
      </c>
      <c r="Q137" s="119">
        <f t="shared" si="3"/>
        <v>0</v>
      </c>
      <c r="R137" s="1149">
        <f t="shared" si="3"/>
        <v>7683587</v>
      </c>
      <c r="S137" s="8"/>
      <c r="T137" s="8"/>
      <c r="U137" s="8"/>
    </row>
    <row r="138" spans="1:21" s="2" customFormat="1" ht="15">
      <c r="A138" s="118" t="s">
        <v>179</v>
      </c>
      <c r="B138" s="1079">
        <f>B8+B13+B18+B26+B31+B36+B40+B44+B48+B52+B57+B62+B66+B71+B75+B79+B84+B89+B94+B98+B102+B106+B110+B114+B118+B122+B126+B130+B134+B22</f>
        <v>84622</v>
      </c>
      <c r="C138" s="1079">
        <f aca="true" t="shared" si="4" ref="C138:R138">C8+C13+C18+C26+C31+C36+C40+C44+C48+C52+C57+C62+C66+C71+C75+C79+C84+C89+C94+C98+C102+C106+C110+C114+C118+C122+C126+C130+C134+C22</f>
        <v>16365</v>
      </c>
      <c r="D138" s="1079">
        <f t="shared" si="4"/>
        <v>471156</v>
      </c>
      <c r="E138" s="1079">
        <f t="shared" si="4"/>
        <v>19112</v>
      </c>
      <c r="F138" s="1079">
        <f t="shared" si="4"/>
        <v>110743</v>
      </c>
      <c r="G138" s="1079">
        <f t="shared" si="4"/>
        <v>204134</v>
      </c>
      <c r="H138" s="1079">
        <f t="shared" si="4"/>
        <v>0</v>
      </c>
      <c r="I138" s="1079">
        <f t="shared" si="4"/>
        <v>0</v>
      </c>
      <c r="J138" s="1079">
        <f t="shared" si="4"/>
        <v>111934</v>
      </c>
      <c r="K138" s="1079">
        <f t="shared" si="4"/>
        <v>126308</v>
      </c>
      <c r="L138" s="1079">
        <f t="shared" si="4"/>
        <v>2000</v>
      </c>
      <c r="M138" s="1079">
        <f t="shared" si="4"/>
        <v>22146</v>
      </c>
      <c r="N138" s="1079">
        <f t="shared" si="4"/>
        <v>0</v>
      </c>
      <c r="O138" s="1079">
        <f t="shared" si="4"/>
        <v>2027262</v>
      </c>
      <c r="P138" s="1079">
        <f t="shared" si="4"/>
        <v>59215</v>
      </c>
      <c r="Q138" s="1079">
        <f t="shared" si="4"/>
        <v>0</v>
      </c>
      <c r="R138" s="1150">
        <f t="shared" si="4"/>
        <v>3254997</v>
      </c>
      <c r="S138" s="8"/>
      <c r="T138" s="8"/>
      <c r="U138" s="8"/>
    </row>
    <row r="139" spans="1:19" s="2" customFormat="1" ht="15">
      <c r="A139" s="431" t="s">
        <v>81</v>
      </c>
      <c r="B139" s="940">
        <f>SUM(B85+B80+B67+B58+B53+B32+B27+B14+B9+B90)</f>
        <v>24473</v>
      </c>
      <c r="C139" s="940">
        <f aca="true" t="shared" si="5" ref="C139:R139">SUM(C85+C80+C67+C58+C53+C32+C27+C14+C9+C90)</f>
        <v>4772</v>
      </c>
      <c r="D139" s="940">
        <f t="shared" si="5"/>
        <v>187402</v>
      </c>
      <c r="E139" s="940">
        <f t="shared" si="5"/>
        <v>0</v>
      </c>
      <c r="F139" s="940">
        <f t="shared" si="5"/>
        <v>85327</v>
      </c>
      <c r="G139" s="940">
        <f t="shared" si="5"/>
        <v>79035</v>
      </c>
      <c r="H139" s="940">
        <f t="shared" si="5"/>
        <v>0</v>
      </c>
      <c r="I139" s="940">
        <f t="shared" si="5"/>
        <v>0</v>
      </c>
      <c r="J139" s="940">
        <f t="shared" si="5"/>
        <v>32774</v>
      </c>
      <c r="K139" s="940">
        <f t="shared" si="5"/>
        <v>51587</v>
      </c>
      <c r="L139" s="940">
        <f t="shared" si="5"/>
        <v>0</v>
      </c>
      <c r="M139" s="940">
        <f t="shared" si="5"/>
        <v>0</v>
      </c>
      <c r="N139" s="940">
        <f t="shared" si="5"/>
        <v>0</v>
      </c>
      <c r="O139" s="940">
        <f t="shared" si="5"/>
        <v>1200567</v>
      </c>
      <c r="P139" s="940">
        <f t="shared" si="5"/>
        <v>59215</v>
      </c>
      <c r="Q139" s="940">
        <f t="shared" si="5"/>
        <v>0</v>
      </c>
      <c r="R139" s="941">
        <f t="shared" si="5"/>
        <v>1725152</v>
      </c>
      <c r="S139" s="382"/>
    </row>
    <row r="140" spans="1:19" s="2" customFormat="1" ht="15">
      <c r="A140" s="371" t="s">
        <v>256</v>
      </c>
      <c r="B140" s="381">
        <f>B138-B139</f>
        <v>60149</v>
      </c>
      <c r="C140" s="381">
        <f aca="true" t="shared" si="6" ref="C140:R140">C138-C139</f>
        <v>11593</v>
      </c>
      <c r="D140" s="381">
        <f t="shared" si="6"/>
        <v>283754</v>
      </c>
      <c r="E140" s="381">
        <f t="shared" si="6"/>
        <v>19112</v>
      </c>
      <c r="F140" s="381">
        <f t="shared" si="6"/>
        <v>25416</v>
      </c>
      <c r="G140" s="381">
        <f t="shared" si="6"/>
        <v>125099</v>
      </c>
      <c r="H140" s="381">
        <f t="shared" si="6"/>
        <v>0</v>
      </c>
      <c r="I140" s="381">
        <f t="shared" si="6"/>
        <v>0</v>
      </c>
      <c r="J140" s="381">
        <f t="shared" si="6"/>
        <v>79160</v>
      </c>
      <c r="K140" s="381">
        <f t="shared" si="6"/>
        <v>74721</v>
      </c>
      <c r="L140" s="381">
        <f t="shared" si="6"/>
        <v>2000</v>
      </c>
      <c r="M140" s="381">
        <f t="shared" si="6"/>
        <v>22146</v>
      </c>
      <c r="N140" s="381">
        <f t="shared" si="6"/>
        <v>0</v>
      </c>
      <c r="O140" s="381">
        <f t="shared" si="6"/>
        <v>826695</v>
      </c>
      <c r="P140" s="381">
        <f t="shared" si="6"/>
        <v>0</v>
      </c>
      <c r="Q140" s="381">
        <f t="shared" si="6"/>
        <v>0</v>
      </c>
      <c r="R140" s="467">
        <f t="shared" si="6"/>
        <v>1529845</v>
      </c>
      <c r="S140" s="8"/>
    </row>
    <row r="141" spans="1:18" ht="15.75" thickBot="1">
      <c r="A141" s="395" t="s">
        <v>180</v>
      </c>
      <c r="B141" s="396">
        <f>B138/B137</f>
        <v>0.7390374051334899</v>
      </c>
      <c r="C141" s="399">
        <f>C138/C137</f>
        <v>0.745456201885847</v>
      </c>
      <c r="D141" s="844">
        <f>D138/D137</f>
        <v>0.558384610279408</v>
      </c>
      <c r="E141" s="397">
        <f>E138/E137</f>
        <v>0.8040387042490534</v>
      </c>
      <c r="F141" s="396">
        <f aca="true" t="shared" si="7" ref="F141:R141">F138/F137</f>
        <v>0.9818425228963303</v>
      </c>
      <c r="G141" s="396">
        <f t="shared" si="7"/>
        <v>0.8804230157121354</v>
      </c>
      <c r="H141" s="397">
        <f t="shared" si="7"/>
        <v>0</v>
      </c>
      <c r="I141" s="399">
        <v>0</v>
      </c>
      <c r="J141" s="396">
        <f t="shared" si="7"/>
        <v>0.037048731921473926</v>
      </c>
      <c r="K141" s="396">
        <f t="shared" si="7"/>
        <v>0.2198959260026567</v>
      </c>
      <c r="L141" s="396">
        <v>0</v>
      </c>
      <c r="M141" s="396">
        <f t="shared" si="7"/>
        <v>0.9910498523225634</v>
      </c>
      <c r="N141" s="396">
        <f t="shared" si="7"/>
        <v>0</v>
      </c>
      <c r="O141" s="396">
        <f t="shared" si="7"/>
        <v>0.9075160551834539</v>
      </c>
      <c r="P141" s="396">
        <f t="shared" si="7"/>
        <v>0.5592652058934643</v>
      </c>
      <c r="Q141" s="399">
        <v>0</v>
      </c>
      <c r="R141" s="398">
        <f t="shared" si="7"/>
        <v>0.4236298749529354</v>
      </c>
    </row>
  </sheetData>
  <sheetProtection/>
  <mergeCells count="17">
    <mergeCell ref="Q2:Q4"/>
    <mergeCell ref="A1:A4"/>
    <mergeCell ref="B1:N1"/>
    <mergeCell ref="F3:I3"/>
    <mergeCell ref="O2:O4"/>
    <mergeCell ref="O1:Q1"/>
    <mergeCell ref="L3:N3"/>
    <mergeCell ref="R1:R4"/>
    <mergeCell ref="B2:I2"/>
    <mergeCell ref="B3:B4"/>
    <mergeCell ref="J2:N2"/>
    <mergeCell ref="C3:C4"/>
    <mergeCell ref="D3:D4"/>
    <mergeCell ref="E3:E4"/>
    <mergeCell ref="J3:J4"/>
    <mergeCell ref="K3:K4"/>
    <mergeCell ref="P2:P4"/>
  </mergeCells>
  <printOptions/>
  <pageMargins left="0.1968503937007874" right="0.15748031496062992" top="0.5511811023622047" bottom="0.2755905511811024" header="0.1968503937007874" footer="0.15748031496062992"/>
  <pageSetup horizontalDpi="600" verticalDpi="600" orientation="landscape" paperSize="9" scale="85" r:id="rId1"/>
  <headerFooter>
    <oddHeader>&amp;C&amp;"Book Antiqua,Félkövér"&amp;11Keszthely Város Önkormányzata
2019. évi főbb kiadásai jogcím-csoportonként és feladatonként&amp;R&amp;"Book Antiqua,Félkövér"9. melléklet
ezer Ft</oddHeader>
    <oddFooter>&amp;C&amp;P</oddFooter>
  </headerFooter>
  <rowBreaks count="3" manualBreakCount="3">
    <brk id="41" max="255" man="1"/>
    <brk id="76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Karsay Erika</dc:creator>
  <cp:keywords/>
  <dc:description/>
  <cp:lastModifiedBy>KPH</cp:lastModifiedBy>
  <cp:lastPrinted>2020-06-11T08:27:07Z</cp:lastPrinted>
  <dcterms:created xsi:type="dcterms:W3CDTF">2011-12-13T08:40:14Z</dcterms:created>
  <dcterms:modified xsi:type="dcterms:W3CDTF">2020-06-11T08:59:35Z</dcterms:modified>
  <cp:category/>
  <cp:version/>
  <cp:contentType/>
  <cp:contentStatus/>
</cp:coreProperties>
</file>