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activeTab="0"/>
  </bookViews>
  <sheets>
    <sheet name="bor." sheetId="1" r:id="rId1"/>
    <sheet name="Mérleg" sheetId="2" r:id="rId2"/>
    <sheet name="Bevételek" sheetId="3" r:id="rId3"/>
    <sheet name="Bev.köt.önként.váll." sheetId="4" r:id="rId4"/>
    <sheet name="Korm.funkciók" sheetId="5" r:id="rId5"/>
    <sheet name="kiadások, köt.önként váll." sheetId="6" r:id="rId6"/>
    <sheet name="Ellátottak juttatásai" sheetId="7" r:id="rId7"/>
    <sheet name="közgazd. mérleg" sheetId="8" r:id="rId8"/>
    <sheet name="előirányzat felh. ütemt." sheetId="9" r:id="rId9"/>
  </sheets>
  <definedNames/>
  <calcPr fullCalcOnLoad="1"/>
</workbook>
</file>

<file path=xl/sharedStrings.xml><?xml version="1.0" encoding="utf-8"?>
<sst xmlns="http://schemas.openxmlformats.org/spreadsheetml/2006/main" count="582" uniqueCount="367">
  <si>
    <t>Területfejlesztési igazgatás</t>
  </si>
  <si>
    <t>2014. évi költségvetési rendeletének</t>
  </si>
  <si>
    <t>biztosítási juttatások mindösszesen:</t>
  </si>
  <si>
    <t>Társadalom-, szociálpolitikai és egyéb társadalom-</t>
  </si>
  <si>
    <t>Működési célú szociális támogatások összesen:</t>
  </si>
  <si>
    <t>juttatások összesen:</t>
  </si>
  <si>
    <t>Eseti társadalom, szociálpolitikai és egyéb társadalombiztosítási</t>
  </si>
  <si>
    <t xml:space="preserve">Temetési segély  </t>
  </si>
  <si>
    <t xml:space="preserve">Közgyógyellátás   </t>
  </si>
  <si>
    <t xml:space="preserve">Normatív lakásfenntartási támogatás </t>
  </si>
  <si>
    <t xml:space="preserve">Tanévkezdési támogatás </t>
  </si>
  <si>
    <t>Rendszeres gyermekvédelmi támogatásban részesülők kiegészítése</t>
  </si>
  <si>
    <t>Rendkívüli gyermekvédelmi támogatás</t>
  </si>
  <si>
    <t>Átmeneti segély ( felnőtt )</t>
  </si>
  <si>
    <t>juttatások</t>
  </si>
  <si>
    <t>juttatások  összesen:</t>
  </si>
  <si>
    <t xml:space="preserve">Rendszeres társadalom, szociálpolitikai és egyéb társadalombiztosítási </t>
  </si>
  <si>
    <t>Foglalkoztatást helyettesítő juttatás</t>
  </si>
  <si>
    <t xml:space="preserve">Rendszeres szociális segély     </t>
  </si>
  <si>
    <t>vetési támogatás</t>
  </si>
  <si>
    <t>hető költség-</t>
  </si>
  <si>
    <t>ebből: igényel- hető költség- vetési támogatás</t>
  </si>
  <si>
    <t>tervezett  előirányzat</t>
  </si>
  <si>
    <t>2014.év</t>
  </si>
  <si>
    <t>Társadalom-, szociálpolitikai  és egyéb társadalombiztosítási kiadásai</t>
  </si>
  <si>
    <t>Egyéb működési bevételek</t>
  </si>
  <si>
    <t>Felhalmozási célú önkormányzati támogatások bevételei</t>
  </si>
  <si>
    <t>Felhalmozási célú önkormányzati támogatások bevételei összesen: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</si>
  <si>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</si>
  <si>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 E R V E Z E T</t>
  </si>
  <si>
    <t>( e Ft-ban)</t>
  </si>
  <si>
    <t>tervezett</t>
  </si>
  <si>
    <t>2014. év</t>
  </si>
  <si>
    <t>Porpác község Önkormányzata</t>
  </si>
  <si>
    <t>Megnevezés</t>
  </si>
  <si>
    <t>adatok e Ft-ban</t>
  </si>
  <si>
    <t>PORPÁC KÖZSÉG ÖNKORMÁNYZATA</t>
  </si>
  <si>
    <t xml:space="preserve"> 2014. évi előirányzat-felhasználási ütemterve</t>
  </si>
  <si>
    <t>(e Ft-ban)</t>
  </si>
  <si>
    <t>sor-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</si>
  <si>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</si>
  <si>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</si>
  <si>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</si>
  <si>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</si>
  <si>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</si>
  <si>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</si>
  <si>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</si>
  <si>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</si>
  <si>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</si>
  <si>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</si>
  <si>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</si>
  <si>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</si>
  <si>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</si>
  <si>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szám</t>
  </si>
  <si>
    <t xml:space="preserve"> Bevételek</t>
  </si>
  <si>
    <t>1.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</si>
  <si>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</si>
  <si>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</si>
  <si>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</si>
  <si>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2.</t>
  </si>
  <si>
    <t>felhalmozási célú támogatás államháztartáson belülről</t>
  </si>
  <si>
    <t>3.</t>
  </si>
  <si>
    <t>közhatalmi bevételek</t>
  </si>
  <si>
    <t>4.</t>
  </si>
  <si>
    <t>működési bevételek</t>
  </si>
  <si>
    <t>5.</t>
  </si>
  <si>
    <t>felhalmozási bevételek</t>
  </si>
  <si>
    <t>6.</t>
  </si>
  <si>
    <t>Működési célú átvett pénzeszközök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</si>
  <si>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</si>
  <si>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</si>
  <si>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7.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</si>
  <si>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</si>
  <si>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</si>
  <si>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</si>
  <si>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8.</t>
  </si>
  <si>
    <t>előző évi pénzmaradvány igénybevétele</t>
  </si>
  <si>
    <t>9.</t>
  </si>
  <si>
    <t>Előző havi maradvány</t>
  </si>
  <si>
    <t>Bevételek összesen:</t>
  </si>
  <si>
    <t xml:space="preserve"> Kiadások</t>
  </si>
  <si>
    <t>10.</t>
  </si>
  <si>
    <t>személyi juttatások</t>
  </si>
  <si>
    <t>11.</t>
  </si>
  <si>
    <t>munkaadókat terhelő járulékok és szociális hozzájárulási adó</t>
  </si>
  <si>
    <t>12.</t>
  </si>
  <si>
    <t>dologi kiadások</t>
  </si>
  <si>
    <t>13.</t>
  </si>
  <si>
    <t>ellátottak juttatásai</t>
  </si>
  <si>
    <t>14.</t>
  </si>
  <si>
    <t>Egyéb működési kiadások</t>
  </si>
  <si>
    <t xml:space="preserve"> - államháztartáson belülre</t>
  </si>
  <si>
    <t xml:space="preserve"> - államháztartáson kívülre</t>
  </si>
  <si>
    <t>15.</t>
  </si>
  <si>
    <t>beruházások</t>
  </si>
  <si>
    <t>16.</t>
  </si>
  <si>
    <t>felújítások</t>
  </si>
  <si>
    <t>17.</t>
  </si>
  <si>
    <t>Egyéb felhalmozási kiadások</t>
  </si>
  <si>
    <t>18.</t>
  </si>
  <si>
    <t>finanszírozási kiadások</t>
  </si>
  <si>
    <t xml:space="preserve"> - hosszú lejáratú hitel törlesztése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</si>
  <si>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</si>
  <si>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</si>
  <si>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</si>
  <si>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</si>
  <si>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</si>
  <si>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</si>
  <si>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</si>
  <si>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KÖLTSÉGVETÉSI (MŰKÖDÉSI ÉS FELHALMOZÁSI) MÉRLEGE</t>
  </si>
  <si>
    <t>(közgazdasági tagolásban)</t>
  </si>
  <si>
    <t>előirányzat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</si>
  <si>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</si>
  <si>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</si>
  <si>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</si>
  <si>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</si>
  <si>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</si>
  <si>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</si>
  <si>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</si>
  <si>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</si>
  <si>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</si>
  <si>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</si>
  <si>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</si>
  <si>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</si>
  <si>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</si>
  <si>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</si>
  <si>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 - egyéb működési célú támogatások államháztartáson belülre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</si>
  <si>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</si>
  <si>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</si>
  <si>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</si>
  <si>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</si>
  <si>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</si>
  <si>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Felhalmozási támogatások államháztartáson belülről</t>
  </si>
  <si>
    <t xml:space="preserve">Felhalmozási bevételek   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</si>
  <si>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</si>
  <si>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</si>
  <si>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</si>
  <si>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</si>
  <si>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Beruházások</t>
  </si>
  <si>
    <t>Felújítások</t>
  </si>
  <si>
    <t xml:space="preserve"> - felhalmozási célú visszatérítendő támogatások, kölcsönök nyújtása államháztartáson kívülre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</si>
  <si>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</si>
  <si>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</si>
  <si>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</si>
  <si>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</si>
  <si>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</si>
  <si>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Előző év költségvetési maradványának igénybevétele</t>
  </si>
  <si>
    <t>Finanszírozási bevételek összesen:</t>
  </si>
  <si>
    <t>Hitel-, kölcsöntörlesztés államháztartáson kívülre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</si>
  <si>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</si>
  <si>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</si>
  <si>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</si>
  <si>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</si>
  <si>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BEVÉTELEINEK ÉS KIADÁSAINAK MÉRLEGE</t>
  </si>
  <si>
    <t>2014. évre</t>
  </si>
  <si>
    <t>BEVÉTELEK:</t>
  </si>
  <si>
    <t>MŰKÖDÉSI TÁMOGATÁSOK ÁLLAMHÁZTARTÁSON BELÜLRŐL</t>
  </si>
  <si>
    <t>e Ft</t>
  </si>
  <si>
    <t xml:space="preserve"> ebből: -Helyi önkormányzatok  működésének  általános támogatása</t>
  </si>
  <si>
    <t xml:space="preserve">             - Egyéb működési célú támogatások bevételei államháztartáson belülről</t>
  </si>
  <si>
    <t>FELHALMOZÁSI TÁMOGATÁSOK ÁLLAMHÁZTARTÁSON BELÜLRŐL</t>
  </si>
  <si>
    <t>KÖZHATALMI BEVÉTELEK</t>
  </si>
  <si>
    <t>MŰKÖDÉSI BEVÉTELEK</t>
  </si>
  <si>
    <t>FELHALMOZÁSI BEVÉTELEK</t>
  </si>
  <si>
    <t>MŰKÖDÉSI CÉLÚ ÁTVETT PÉNZESZKÖZÖK</t>
  </si>
  <si>
    <t xml:space="preserve"> ebből: -Működési célú visszatérítendő támogatások, kölcsönök visszat. államházt.kívülről</t>
  </si>
  <si>
    <t xml:space="preserve">            -Egyéb működési célú átvett pénzeszközök</t>
  </si>
  <si>
    <t>FELHALMOZÁSI CÉLÚ ÁTVETT PÉNZESZKÖZÖK</t>
  </si>
  <si>
    <t xml:space="preserve"> ebből: -Felhalmozási célú visszatérítendő támog., kölcsönök visszatér. államházt.kívülről</t>
  </si>
  <si>
    <t xml:space="preserve">            - Egyéb felhalmozási célú átvett pénzeszközök</t>
  </si>
  <si>
    <t>TÁRGYÉVI BEVÉTELEK ÖSSZESEN:</t>
  </si>
  <si>
    <t xml:space="preserve">e Ft </t>
  </si>
  <si>
    <t>KIADÁSOK:</t>
  </si>
  <si>
    <t>MŰKÖDÉSI KIADÁSOK</t>
  </si>
  <si>
    <t xml:space="preserve"> ebből: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</si>
  <si>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</si>
  <si>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</si>
  <si>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</si>
  <si>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társadalom, szociálpolitikai és egyéb társadalombiztosítási juttatások</t>
  </si>
  <si>
    <t xml:space="preserve">       - egyéb működési kiadások</t>
  </si>
  <si>
    <t>FELHALMOZÁSI KIADÁSOK</t>
  </si>
  <si>
    <t xml:space="preserve">       - Beruházások</t>
  </si>
  <si>
    <t xml:space="preserve">       - Felújítások</t>
  </si>
  <si>
    <t xml:space="preserve">       - egyéb felhalmozási kiadások</t>
  </si>
  <si>
    <t>FINANSZÍROZÁSI KIADÁSOK</t>
  </si>
  <si>
    <t xml:space="preserve"> ebből: fejlesztési célú hitelek törlesztése</t>
  </si>
  <si>
    <t xml:space="preserve">           befektetési célú részesedések vásárlása</t>
  </si>
  <si>
    <t>TÁRGYÉVI KIADÁSOK ÖSSZESEN:</t>
  </si>
  <si>
    <t>TÁRGYÉVI BEVÉTELEK ÉS KIADÁSOK EGYENLEGE:</t>
  </si>
  <si>
    <t xml:space="preserve">ELŐZŐ ÉVI KÖLTSÉGVETÉSI MARADVÁNY IGÉNYBEVÉTELE </t>
  </si>
  <si>
    <t>TÁRGYÉVI KÖLTSÉGVETÉSI HIÁNY:</t>
  </si>
  <si>
    <t>BEVÉTELEINEK FORRÁSONKÉNTI ÖSSZETÉTELE</t>
  </si>
  <si>
    <t>M  e  g  n  e  v  e  z  é  s:</t>
  </si>
  <si>
    <t>2013. év</t>
  </si>
  <si>
    <t>változás %-a</t>
  </si>
  <si>
    <t>tény</t>
  </si>
  <si>
    <t>adatok</t>
  </si>
  <si>
    <t>I.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</si>
  <si>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</si>
  <si>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</si>
  <si>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</si>
  <si>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</si>
  <si>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a.</t>
  </si>
  <si>
    <t>önkormányzati hivatal működésének támogatása</t>
  </si>
  <si>
    <t>b.</t>
  </si>
  <si>
    <t>település-üzemeltetéshez kapcsolódó feladatellátás támogatása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</si>
  <si>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</si>
  <si>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</si>
  <si>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</si>
  <si>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</si>
  <si>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</si>
  <si>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</si>
  <si>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</si>
  <si>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</si>
  <si>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c.</t>
  </si>
  <si>
    <r>
      <t>egyéb kötelező önkormányzati f</t>
    </r>
    <r>
      <rPr>
        <sz val="10"/>
        <rFont val="Arial Narrow"/>
        <family val="2"/>
      </rPr>
      <t>eladatok támogatása</t>
    </r>
  </si>
  <si>
    <t>Települési önkormányzatok működésének támogatása összesen:</t>
  </si>
  <si>
    <t>Települési önkormányzatok szociális, gyermekjóléti  feladatainak támogatása</t>
  </si>
  <si>
    <t>Egyes jövedelempótló támogatások kiegészítése</t>
  </si>
  <si>
    <t>Hozzájárulás a pénzbeni szociális ellátásokhoz</t>
  </si>
  <si>
    <t>Egyes szociális és gyermekjóléti feladatok támogatása</t>
  </si>
  <si>
    <t>Települési önkormányzatok szociális, gyermekjóléti és gyermekétkeztetési feladatainak támogatása összesen:</t>
  </si>
  <si>
    <t>Települési önkormányzatok kulturális feladatainak támogatása</t>
  </si>
  <si>
    <t>Könyvtári, közművelődési és múzeumi feladatok támogatása</t>
  </si>
  <si>
    <t>d.</t>
  </si>
  <si>
    <t>települési önkormányzatok nyilvános könyvtári és közművelődési feladatainak támogatása</t>
  </si>
  <si>
    <t>Települési önkormányzatok kulturális feladatainak támogatása összesen:</t>
  </si>
  <si>
    <t>Beszámítás</t>
  </si>
  <si>
    <t>Működési célú központosított előirányzatok</t>
  </si>
  <si>
    <t>lakott külterületekkel kapcsolatos feladatok támogatása</t>
  </si>
  <si>
    <t>Egyéb működési célú központi támogatás</t>
  </si>
  <si>
    <t>szerkezetáltalakítási tartalékból folyósított támogatás</t>
  </si>
  <si>
    <t>bérkompezáció</t>
  </si>
  <si>
    <t>HELYI ÖNKORMÁNYZATOK MŰKÖDÉSÉNEK ÁLTALÁNOS TÁMOGATÁSA ÖSSZESEN:</t>
  </si>
  <si>
    <t>II.</t>
  </si>
  <si>
    <t>Egyéb működési célú támogatások bevételei államháztartáson belülről</t>
  </si>
  <si>
    <t>egyszeri gyermekvédelmi  pénzbeni támogatás</t>
  </si>
  <si>
    <t>közfoglalkoztatottak munkabér támogatása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</si>
  <si>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</si>
  <si>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</si>
  <si>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</si>
  <si>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Egyéb felhalmozási célú támogatások bevételei államháztartáson belülről</t>
  </si>
  <si>
    <t>Ívóvízminőség javítása KEOP pályázat</t>
  </si>
  <si>
    <t>Bögöt község 50 % részarány</t>
  </si>
  <si>
    <t>Ívóvízminőség javítása KEOP pályázat önrész támogatása</t>
  </si>
  <si>
    <t>Ívóvízminőség javítása KEOP -7.1.0/11-2012-0060 támogatás</t>
  </si>
  <si>
    <t>Egyéb felhalmozási célú támogatások bevételei államháztartáson belülről összesen:</t>
  </si>
  <si>
    <t>FELHALMOZÁSI CÉLÚ TÁMOGATÁSOK ÁLLAMHÁZTARTÁSON BELÜLRŐL ÖSSZESEN:</t>
  </si>
  <si>
    <t>III.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</si>
  <si>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</si>
  <si>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</si>
  <si>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</si>
  <si>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</si>
  <si>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</si>
  <si>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</si>
  <si>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áruhasználati és szolgáltatási adók</t>
  </si>
  <si>
    <t>Egyéb közhatalmi bevételek</t>
  </si>
  <si>
    <t xml:space="preserve">1. </t>
  </si>
  <si>
    <t>Igazgatási szolgáltatási díjak</t>
  </si>
  <si>
    <t>Helyi adópótlék, adóbírság</t>
  </si>
  <si>
    <t>KÖZHATALMI BEVÉTELEK ÖSSZESEN:</t>
  </si>
  <si>
    <t xml:space="preserve">IV. </t>
  </si>
  <si>
    <t>Intézményi működési bevételek</t>
  </si>
  <si>
    <t>Bérleti díj és lízingdíj bevétel</t>
  </si>
  <si>
    <t>Szociális étkeztetés térítési díja</t>
  </si>
  <si>
    <t>Kamatbevételek</t>
  </si>
  <si>
    <t>Továbbszámlázott szolgáltatás</t>
  </si>
  <si>
    <t>Készletértékesítés</t>
  </si>
  <si>
    <t>MŰKÖDÉSI BEVÉTELEK ÖSSZESEN:</t>
  </si>
  <si>
    <t>V.</t>
  </si>
  <si>
    <t>Ingatlanok értékesítése</t>
  </si>
  <si>
    <t xml:space="preserve">a. </t>
  </si>
  <si>
    <t>Önkormányzati ingatlanok értékesítése</t>
  </si>
  <si>
    <t>Saját felhalmozási és tőkejellegű bevételek</t>
  </si>
  <si>
    <t>Vasi Víz Zrt. vízközmű használati díj</t>
  </si>
  <si>
    <t>Vasi Víz Zrt. tőkeleértékes</t>
  </si>
  <si>
    <t>Pénzügyi befektetések bevételei</t>
  </si>
  <si>
    <t>FELHALMOZÁSI BEVÉTELEK ÖSSZESEN:</t>
  </si>
  <si>
    <t>KÖLTSÉGVETÉSI BEVÉTELEK</t>
  </si>
  <si>
    <t>VI.</t>
  </si>
  <si>
    <t>FINANSZÍROZÁSI BEVÉTELEK</t>
  </si>
  <si>
    <t xml:space="preserve"> 2013. évi feladatokra előző évi költségvetési maradvány igénybevétele</t>
  </si>
  <si>
    <t>Költségvetési maradvány igénybevétele belső hiány finanszírozására</t>
  </si>
  <si>
    <t>FINANSZÍROZÁSI BEVÉTELEK ÖSSZESEN:</t>
  </si>
  <si>
    <t>BEVÉTELEK ÖSSZESEN:</t>
  </si>
  <si>
    <t>PORPÁC KÖZSÉG ÖNKORMÁNYZATA KIADÁSI ELŐIRÁNYZATAI</t>
  </si>
  <si>
    <t>kormányzati funkció száma</t>
  </si>
  <si>
    <t>Kormányzati funkció megnevezése</t>
  </si>
  <si>
    <t>kiadás        összesen:</t>
  </si>
  <si>
    <t>k   i   a   d   á   s   o   k   b   ó   l:</t>
  </si>
  <si>
    <t>állandó főgl. Létszám</t>
  </si>
  <si>
    <t>működési kiadások</t>
  </si>
  <si>
    <t>felhalmozási kiadások</t>
  </si>
  <si>
    <t>Munkál- tatót terhelő járulékok</t>
  </si>
  <si>
    <t>egyéb működési kiadások</t>
  </si>
  <si>
    <t>működési kiadás összesen:</t>
  </si>
  <si>
    <t>egyéb felhalmozási kiadások</t>
  </si>
  <si>
    <t>felhalmozási kiadások összesen:</t>
  </si>
  <si>
    <t>irányító szervi támogatás folyósítása</t>
  </si>
  <si>
    <t>hitel- törlesztés</t>
  </si>
  <si>
    <t>részesedés vásárlása</t>
  </si>
  <si>
    <t>finanszírozá- si kiadások összesen:</t>
  </si>
  <si>
    <t>011130</t>
  </si>
  <si>
    <t>Önkormányzatok és önkormányzati hivatalok jogalkotó és általános igazgatási tevékenysége</t>
  </si>
  <si>
    <t>013320</t>
  </si>
  <si>
    <t>Köztemető-fenntartás és működtetés</t>
  </si>
  <si>
    <t>041232</t>
  </si>
  <si>
    <t>Téli közfoglalkoztatás</t>
  </si>
  <si>
    <t>045160</t>
  </si>
  <si>
    <t>Közutak, hidak, alagutak üzemeltetése, fenntartása</t>
  </si>
  <si>
    <t>051030</t>
  </si>
  <si>
    <t>Nem veszélyes (települési) hulladék vegyes (ömlesztett ) begyűjtése, szállítása, átrakás</t>
  </si>
  <si>
    <t>061030</t>
  </si>
  <si>
    <t>Lakáshoz jutást segítő támogatások</t>
  </si>
  <si>
    <t>063020</t>
  </si>
  <si>
    <t>Víztermelés, kezelés, ellátás</t>
  </si>
  <si>
    <t>064010</t>
  </si>
  <si>
    <t>Közvilágítás</t>
  </si>
  <si>
    <t>066020</t>
  </si>
  <si>
    <t>Város- és községgazdálkodási egyéb szolgáltatások</t>
  </si>
  <si>
    <t>072111</t>
  </si>
  <si>
    <t>Háziorvosi alapellátás</t>
  </si>
  <si>
    <t>082044</t>
  </si>
  <si>
    <t>Könyvtári szolgáltatások</t>
  </si>
  <si>
    <t>086090</t>
  </si>
  <si>
    <t>Mindenféle egyéb szabadidős szolg.</t>
  </si>
  <si>
    <t>Gyermekvédelmi pénzbeli és természetbeni ellátások</t>
  </si>
  <si>
    <t>Munkanélküli aktív korúak ellátásai</t>
  </si>
  <si>
    <t>Lakásfenntartással, lakhatással összefüggő ellátások</t>
  </si>
  <si>
    <t>Szociális étkeztetés</t>
  </si>
  <si>
    <t>Egyéb szociális pénbeli ellátások, támogatások</t>
  </si>
  <si>
    <t xml:space="preserve">    Összesen</t>
  </si>
  <si>
    <t>KORMÁNYZATI FUNKCIÓK SZERINTI BONTÁSBAN</t>
  </si>
  <si>
    <t>KÖTELEZŐ, ÖNKÉNT VÁLLALT ÉS  ÁLLAMI ( ÁLLAMIGAZGATÁSI ) FELADATAINAK KIADÁSAI</t>
  </si>
  <si>
    <t>kormány- zati funkció száma</t>
  </si>
  <si>
    <t>e b b ő l</t>
  </si>
  <si>
    <t>kötelező</t>
  </si>
  <si>
    <t xml:space="preserve">önként vállalt </t>
  </si>
  <si>
    <t>állami ( államigazgatási )</t>
  </si>
  <si>
    <t>f e l a d a t</t>
  </si>
  <si>
    <t>Munkanélküli aktív korúak ellátása</t>
  </si>
  <si>
    <t>Egyéb szociális természetbeni és pénzbeni ellátások</t>
  </si>
  <si>
    <t>PORPÁC KÖZSÉG ÖNKORMÁNYZATA  BEVÉTELI ELŐIRÁNYZATAI</t>
  </si>
  <si>
    <t>KÖTELEZŐ, ÖNKÉNT VÁLLALAT ÁLLAMI ( ÁLLAMIGAZGATÁSI ) FELADATOK SZERINTI BONTÁSBAN</t>
  </si>
  <si>
    <t>bevétel        összesen:</t>
  </si>
  <si>
    <t>018010</t>
  </si>
  <si>
    <t>Önkormányzatok elszámolásai a központi költségvetéssel</t>
  </si>
  <si>
    <t>Önkormányzatok funkcióra nem sorolható bevételei államháztartások kívülről</t>
  </si>
  <si>
    <t>módosított</t>
  </si>
  <si>
    <t>041140</t>
  </si>
  <si>
    <t>Területfejlesztési igazgazgatás</t>
  </si>
  <si>
    <t xml:space="preserve">Területfejlesztési igazgatás </t>
  </si>
  <si>
    <t>Adósságkonszolidációban részt nem vett önkormányzatok fejlesztési támogatása</t>
  </si>
  <si>
    <t>Felhalmozási célú visszatérítendő támogatások, kölcsönök igénybevétele állaháztartáson belül</t>
  </si>
  <si>
    <t>Sárvár város Önkormányzata kölcsön nyújtása</t>
  </si>
  <si>
    <t>Felhalmozási célú visszatérítendő támogatások, kölcsönök igénybevétele államháztartáson belül</t>
  </si>
  <si>
    <t>013350</t>
  </si>
  <si>
    <t>Önkormányzati vagyonnal való gazdálkodással kapcsolatos feladatok</t>
  </si>
  <si>
    <t xml:space="preserve"> 3. számú módosítása</t>
  </si>
  <si>
    <t>1. sz. melléklet a 10/2014. (IX.17.) önkormányzati rendelethez</t>
  </si>
  <si>
    <t>2.sz. melléklet a 10/2014. (IX.17.) önkormányzati rendelethez</t>
  </si>
  <si>
    <t>2/A. sz. melléklet a 10/2014. (IX.17.)  önkormányzati rendelethez</t>
  </si>
  <si>
    <t>3. sz. melléklet a 10/2014. (IX.17.) sz. önkormányzati rendelethez</t>
  </si>
  <si>
    <t>4. sz. melléklet a 10/2014. (IX.17.)  sz. önkormányzati rendelethez</t>
  </si>
  <si>
    <t>5. sz. melléklet a 10/2014. (IX.17.) sz. önkormányzati rendelethez</t>
  </si>
  <si>
    <t>6. melléklet a 10/2014. (IX.17.)  önkormányzati rendelethez</t>
  </si>
  <si>
    <t>7. melléklet a 10/2014. (IX.17.)  önkormányzati rendelethez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</si>
</sst>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#,##0\ _F_t"/>
    <numFmt numFmtId="178" formatCode="#,##0.0_ ;\-#,##0.0\ "/>
    <numFmt numFmtId="179" formatCode="[$-40E]yyyy\.\ mmmm\ d\."/>
  </numFmts>
  <fonts count="49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name val="Arial CE"/>
      <family val="0"/>
    </font>
    <font>
      <i/>
      <sz val="10"/>
      <name val="Arial Narrow"/>
      <family val="2"/>
    </font>
    <font>
      <b/>
      <i/>
      <sz val="22"/>
      <name val="Arial Narrow"/>
      <family val="2"/>
    </font>
    <font>
      <i/>
      <sz val="22"/>
      <name val="Arial Narrow"/>
      <family val="2"/>
    </font>
    <font>
      <b/>
      <u val="single"/>
      <sz val="12"/>
      <name val="Arial Narrow"/>
      <family val="2"/>
    </font>
    <font>
      <b/>
      <sz val="14"/>
      <name val="Arial Narrow"/>
      <family val="2"/>
    </font>
    <font>
      <i/>
      <sz val="12"/>
      <name val="Times New Roman"/>
      <family val="1"/>
    </font>
    <font>
      <sz val="12"/>
      <color indexed="8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b/>
      <sz val="22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8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5" fillId="4" borderId="0" applyNumberFormat="0" applyBorder="0" applyAlignment="0" applyProtection="0"/>
    <xf numFmtId="0" fontId="19" fillId="22" borderId="8" applyNumberFormat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39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wrapText="1"/>
    </xf>
    <xf numFmtId="0" fontId="0" fillId="0" borderId="0" xfId="0" applyBorder="1" applyAlignment="1">
      <alignment/>
    </xf>
    <xf numFmtId="0" fontId="30" fillId="0" borderId="0" xfId="56" applyFont="1" applyAlignment="1">
      <alignment horizontal="right"/>
      <protection/>
    </xf>
    <xf numFmtId="0" fontId="32" fillId="0" borderId="0" xfId="62" applyFont="1">
      <alignment/>
      <protection/>
    </xf>
    <xf numFmtId="0" fontId="30" fillId="0" borderId="0" xfId="62" applyFont="1">
      <alignment/>
      <protection/>
    </xf>
    <xf numFmtId="0" fontId="32" fillId="0" borderId="0" xfId="62" applyFont="1" applyAlignment="1">
      <alignment horizontal="center"/>
      <protection/>
    </xf>
    <xf numFmtId="168" fontId="30" fillId="0" borderId="0" xfId="40" applyNumberFormat="1" applyFont="1" applyAlignment="1">
      <alignment horizontal="center"/>
    </xf>
    <xf numFmtId="168" fontId="30" fillId="0" borderId="0" xfId="40" applyNumberFormat="1" applyFont="1" applyAlignment="1">
      <alignment/>
    </xf>
    <xf numFmtId="168" fontId="28" fillId="0" borderId="0" xfId="40" applyNumberFormat="1" applyFont="1" applyAlignment="1">
      <alignment/>
    </xf>
    <xf numFmtId="168" fontId="30" fillId="0" borderId="0" xfId="40" applyNumberFormat="1" applyFont="1" applyAlignment="1">
      <alignment horizontal="right"/>
    </xf>
    <xf numFmtId="0" fontId="30" fillId="0" borderId="0" xfId="62" applyFont="1" applyBorder="1">
      <alignment/>
      <protection/>
    </xf>
    <xf numFmtId="168" fontId="30" fillId="0" borderId="0" xfId="40" applyNumberFormat="1" applyFont="1" applyBorder="1" applyAlignment="1">
      <alignment/>
    </xf>
    <xf numFmtId="0" fontId="29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30" fillId="0" borderId="0" xfId="0" applyFont="1" applyAlignment="1">
      <alignment horizontal="center"/>
    </xf>
    <xf numFmtId="0" fontId="8" fillId="0" borderId="0" xfId="0" applyFont="1" applyAlignment="1">
      <alignment/>
    </xf>
    <xf numFmtId="168" fontId="8" fillId="0" borderId="0" xfId="40" applyNumberFormat="1" applyFont="1" applyAlignment="1">
      <alignment/>
    </xf>
    <xf numFmtId="0" fontId="40" fillId="0" borderId="0" xfId="0" applyFont="1" applyAlignment="1">
      <alignment/>
    </xf>
    <xf numFmtId="168" fontId="4" fillId="0" borderId="0" xfId="40" applyNumberFormat="1" applyFont="1" applyAlignment="1">
      <alignment/>
    </xf>
    <xf numFmtId="168" fontId="4" fillId="0" borderId="0" xfId="40" applyNumberFormat="1" applyFont="1" applyBorder="1" applyAlignment="1">
      <alignment/>
    </xf>
    <xf numFmtId="168" fontId="8" fillId="0" borderId="0" xfId="40" applyNumberFormat="1" applyFont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168" fontId="4" fillId="0" borderId="10" xfId="40" applyNumberFormat="1" applyFont="1" applyBorder="1" applyAlignment="1">
      <alignment/>
    </xf>
    <xf numFmtId="168" fontId="4" fillId="0" borderId="12" xfId="40" applyNumberFormat="1" applyFont="1" applyBorder="1" applyAlignment="1">
      <alignment/>
    </xf>
    <xf numFmtId="168" fontId="4" fillId="0" borderId="13" xfId="40" applyNumberFormat="1" applyFont="1" applyBorder="1" applyAlignment="1">
      <alignment/>
    </xf>
    <xf numFmtId="168" fontId="4" fillId="0" borderId="14" xfId="40" applyNumberFormat="1" applyFont="1" applyBorder="1" applyAlignment="1">
      <alignment/>
    </xf>
    <xf numFmtId="168" fontId="8" fillId="0" borderId="14" xfId="40" applyNumberFormat="1" applyFont="1" applyBorder="1" applyAlignment="1">
      <alignment/>
    </xf>
    <xf numFmtId="168" fontId="8" fillId="0" borderId="13" xfId="40" applyNumberFormat="1" applyFont="1" applyBorder="1" applyAlignment="1">
      <alignment/>
    </xf>
    <xf numFmtId="168" fontId="8" fillId="0" borderId="10" xfId="4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168" fontId="8" fillId="0" borderId="15" xfId="40" applyNumberFormat="1" applyFont="1" applyBorder="1" applyAlignment="1">
      <alignment horizontal="center"/>
    </xf>
    <xf numFmtId="168" fontId="8" fillId="0" borderId="17" xfId="40" applyNumberFormat="1" applyFont="1" applyBorder="1" applyAlignment="1">
      <alignment horizontal="center"/>
    </xf>
    <xf numFmtId="168" fontId="8" fillId="0" borderId="18" xfId="40" applyNumberFormat="1" applyFont="1" applyBorder="1" applyAlignment="1">
      <alignment horizontal="center"/>
    </xf>
    <xf numFmtId="168" fontId="8" fillId="0" borderId="19" xfId="40" applyNumberFormat="1" applyFont="1" applyBorder="1" applyAlignment="1">
      <alignment horizontal="center"/>
    </xf>
    <xf numFmtId="168" fontId="4" fillId="0" borderId="15" xfId="40" applyNumberFormat="1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168" fontId="8" fillId="0" borderId="20" xfId="40" applyNumberFormat="1" applyFont="1" applyBorder="1" applyAlignment="1">
      <alignment/>
    </xf>
    <xf numFmtId="168" fontId="8" fillId="0" borderId="22" xfId="40" applyNumberFormat="1" applyFont="1" applyBorder="1" applyAlignment="1">
      <alignment/>
    </xf>
    <xf numFmtId="168" fontId="8" fillId="0" borderId="23" xfId="40" applyNumberFormat="1" applyFont="1" applyBorder="1" applyAlignment="1">
      <alignment/>
    </xf>
    <xf numFmtId="168" fontId="8" fillId="0" borderId="24" xfId="40" applyNumberFormat="1" applyFont="1" applyBorder="1" applyAlignment="1">
      <alignment/>
    </xf>
    <xf numFmtId="0" fontId="8" fillId="0" borderId="25" xfId="0" applyFont="1" applyBorder="1" applyAlignment="1">
      <alignment/>
    </xf>
    <xf numFmtId="0" fontId="4" fillId="0" borderId="0" xfId="0" applyFont="1" applyBorder="1" applyAlignment="1">
      <alignment/>
    </xf>
    <xf numFmtId="168" fontId="8" fillId="0" borderId="19" xfId="40" applyNumberFormat="1" applyFont="1" applyBorder="1" applyAlignment="1">
      <alignment/>
    </xf>
    <xf numFmtId="168" fontId="8" fillId="0" borderId="17" xfId="40" applyNumberFormat="1" applyFont="1" applyBorder="1" applyAlignment="1">
      <alignment/>
    </xf>
    <xf numFmtId="168" fontId="8" fillId="0" borderId="18" xfId="40" applyNumberFormat="1" applyFont="1" applyBorder="1" applyAlignment="1">
      <alignment/>
    </xf>
    <xf numFmtId="168" fontId="8" fillId="0" borderId="26" xfId="40" applyNumberFormat="1" applyFont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wrapText="1"/>
    </xf>
    <xf numFmtId="168" fontId="8" fillId="0" borderId="28" xfId="40" applyNumberFormat="1" applyFont="1" applyBorder="1" applyAlignment="1">
      <alignment/>
    </xf>
    <xf numFmtId="168" fontId="8" fillId="0" borderId="29" xfId="40" applyNumberFormat="1" applyFont="1" applyBorder="1" applyAlignment="1">
      <alignment/>
    </xf>
    <xf numFmtId="0" fontId="8" fillId="0" borderId="28" xfId="0" applyFont="1" applyBorder="1" applyAlignment="1">
      <alignment wrapText="1"/>
    </xf>
    <xf numFmtId="168" fontId="8" fillId="0" borderId="28" xfId="40" applyNumberFormat="1" applyFont="1" applyBorder="1" applyAlignment="1">
      <alignment/>
    </xf>
    <xf numFmtId="0" fontId="8" fillId="0" borderId="28" xfId="0" applyFont="1" applyBorder="1" applyAlignment="1">
      <alignment/>
    </xf>
    <xf numFmtId="168" fontId="34" fillId="0" borderId="28" xfId="40" applyNumberFormat="1" applyFont="1" applyFill="1" applyBorder="1" applyAlignment="1">
      <alignment/>
    </xf>
    <xf numFmtId="168" fontId="34" fillId="0" borderId="30" xfId="40" applyNumberFormat="1" applyFont="1" applyFill="1" applyBorder="1" applyAlignment="1">
      <alignment/>
    </xf>
    <xf numFmtId="168" fontId="8" fillId="0" borderId="28" xfId="40" applyNumberFormat="1" applyFont="1" applyFill="1" applyBorder="1" applyAlignment="1">
      <alignment/>
    </xf>
    <xf numFmtId="168" fontId="8" fillId="0" borderId="30" xfId="40" applyNumberFormat="1" applyFont="1" applyFill="1" applyBorder="1" applyAlignment="1">
      <alignment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4" fillId="0" borderId="33" xfId="0" applyFont="1" applyBorder="1" applyAlignment="1">
      <alignment/>
    </xf>
    <xf numFmtId="168" fontId="4" fillId="0" borderId="34" xfId="40" applyNumberFormat="1" applyFont="1" applyBorder="1" applyAlignment="1">
      <alignment/>
    </xf>
    <xf numFmtId="168" fontId="4" fillId="0" borderId="33" xfId="40" applyNumberFormat="1" applyFont="1" applyBorder="1" applyAlignment="1">
      <alignment/>
    </xf>
    <xf numFmtId="0" fontId="8" fillId="0" borderId="25" xfId="0" applyFont="1" applyBorder="1" applyAlignment="1">
      <alignment horizontal="center"/>
    </xf>
    <xf numFmtId="0" fontId="4" fillId="0" borderId="35" xfId="0" applyFont="1" applyBorder="1" applyAlignment="1">
      <alignment/>
    </xf>
    <xf numFmtId="168" fontId="8" fillId="0" borderId="36" xfId="40" applyNumberFormat="1" applyFont="1" applyBorder="1" applyAlignment="1">
      <alignment/>
    </xf>
    <xf numFmtId="168" fontId="8" fillId="0" borderId="30" xfId="40" applyNumberFormat="1" applyFont="1" applyBorder="1" applyAlignment="1">
      <alignment/>
    </xf>
    <xf numFmtId="0" fontId="8" fillId="0" borderId="33" xfId="0" applyFont="1" applyBorder="1" applyAlignment="1">
      <alignment/>
    </xf>
    <xf numFmtId="0" fontId="4" fillId="0" borderId="37" xfId="0" applyFont="1" applyBorder="1" applyAlignment="1">
      <alignment/>
    </xf>
    <xf numFmtId="168" fontId="8" fillId="0" borderId="38" xfId="40" applyNumberFormat="1" applyFont="1" applyBorder="1" applyAlignment="1">
      <alignment/>
    </xf>
    <xf numFmtId="168" fontId="8" fillId="0" borderId="39" xfId="40" applyNumberFormat="1" applyFont="1" applyBorder="1" applyAlignment="1">
      <alignment/>
    </xf>
    <xf numFmtId="0" fontId="4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57" applyFont="1">
      <alignment/>
      <protection/>
    </xf>
    <xf numFmtId="168" fontId="8" fillId="0" borderId="0" xfId="40" applyNumberFormat="1" applyFont="1" applyAlignment="1">
      <alignment/>
    </xf>
    <xf numFmtId="0" fontId="30" fillId="0" borderId="0" xfId="57" applyFont="1">
      <alignment/>
      <protection/>
    </xf>
    <xf numFmtId="168" fontId="30" fillId="0" borderId="0" xfId="40" applyNumberFormat="1" applyFont="1" applyAlignment="1">
      <alignment/>
    </xf>
    <xf numFmtId="0" fontId="30" fillId="0" borderId="0" xfId="57" applyFont="1" applyAlignment="1">
      <alignment horizontal="right"/>
      <protection/>
    </xf>
    <xf numFmtId="0" fontId="31" fillId="0" borderId="0" xfId="0" applyFont="1" applyAlignment="1">
      <alignment/>
    </xf>
    <xf numFmtId="0" fontId="28" fillId="0" borderId="10" xfId="57" applyFont="1" applyBorder="1" applyAlignment="1">
      <alignment/>
      <protection/>
    </xf>
    <xf numFmtId="0" fontId="28" fillId="0" borderId="10" xfId="57" applyFont="1" applyBorder="1" applyAlignment="1">
      <alignment horizontal="center"/>
      <protection/>
    </xf>
    <xf numFmtId="168" fontId="28" fillId="0" borderId="10" xfId="40" applyNumberFormat="1" applyFont="1" applyBorder="1" applyAlignment="1">
      <alignment horizontal="center"/>
    </xf>
    <xf numFmtId="0" fontId="28" fillId="0" borderId="15" xfId="57" applyFont="1" applyBorder="1">
      <alignment/>
      <protection/>
    </xf>
    <xf numFmtId="0" fontId="28" fillId="0" borderId="15" xfId="57" applyFont="1" applyBorder="1" applyAlignment="1">
      <alignment horizontal="center"/>
      <protection/>
    </xf>
    <xf numFmtId="168" fontId="28" fillId="0" borderId="15" xfId="40" applyNumberFormat="1" applyFont="1" applyBorder="1" applyAlignment="1">
      <alignment horizontal="center"/>
    </xf>
    <xf numFmtId="0" fontId="28" fillId="0" borderId="20" xfId="57" applyFont="1" applyBorder="1">
      <alignment/>
      <protection/>
    </xf>
    <xf numFmtId="0" fontId="28" fillId="0" borderId="20" xfId="57" applyFont="1" applyBorder="1" applyAlignment="1">
      <alignment horizontal="center"/>
      <protection/>
    </xf>
    <xf numFmtId="168" fontId="28" fillId="0" borderId="20" xfId="40" applyNumberFormat="1" applyFont="1" applyBorder="1" applyAlignment="1">
      <alignment horizontal="center"/>
    </xf>
    <xf numFmtId="0" fontId="30" fillId="0" borderId="0" xfId="57" applyFont="1" applyBorder="1" applyAlignment="1">
      <alignment horizontal="right"/>
      <protection/>
    </xf>
    <xf numFmtId="0" fontId="30" fillId="0" borderId="0" xfId="57" applyFont="1" applyBorder="1" applyAlignment="1">
      <alignment/>
      <protection/>
    </xf>
    <xf numFmtId="168" fontId="30" fillId="0" borderId="0" xfId="40" applyNumberFormat="1" applyFont="1" applyBorder="1" applyAlignment="1">
      <alignment/>
    </xf>
    <xf numFmtId="0" fontId="30" fillId="0" borderId="0" xfId="57" applyFont="1" applyBorder="1" applyAlignment="1">
      <alignment wrapText="1"/>
      <protection/>
    </xf>
    <xf numFmtId="0" fontId="30" fillId="0" borderId="28" xfId="57" applyFont="1" applyBorder="1" applyAlignment="1">
      <alignment horizontal="right"/>
      <protection/>
    </xf>
    <xf numFmtId="0" fontId="30" fillId="0" borderId="28" xfId="57" applyFont="1" applyBorder="1" applyAlignment="1">
      <alignment/>
      <protection/>
    </xf>
    <xf numFmtId="168" fontId="30" fillId="0" borderId="28" xfId="40" applyNumberFormat="1" applyFont="1" applyBorder="1" applyAlignment="1">
      <alignment/>
    </xf>
    <xf numFmtId="0" fontId="41" fillId="0" borderId="0" xfId="0" applyFont="1" applyAlignment="1">
      <alignment/>
    </xf>
    <xf numFmtId="0" fontId="30" fillId="0" borderId="0" xfId="57" applyFont="1" applyAlignment="1">
      <alignment/>
      <protection/>
    </xf>
    <xf numFmtId="0" fontId="28" fillId="0" borderId="33" xfId="57" applyFont="1" applyBorder="1" applyAlignment="1">
      <alignment horizontal="right"/>
      <protection/>
    </xf>
    <xf numFmtId="0" fontId="28" fillId="0" borderId="33" xfId="57" applyFont="1" applyBorder="1">
      <alignment/>
      <protection/>
    </xf>
    <xf numFmtId="168" fontId="28" fillId="0" borderId="33" xfId="40" applyNumberFormat="1" applyFont="1" applyBorder="1" applyAlignment="1">
      <alignment/>
    </xf>
    <xf numFmtId="0" fontId="28" fillId="0" borderId="0" xfId="57" applyFont="1" applyBorder="1" applyAlignment="1">
      <alignment horizontal="right"/>
      <protection/>
    </xf>
    <xf numFmtId="0" fontId="28" fillId="0" borderId="0" xfId="57" applyFont="1" applyBorder="1">
      <alignment/>
      <protection/>
    </xf>
    <xf numFmtId="168" fontId="28" fillId="0" borderId="0" xfId="40" applyNumberFormat="1" applyFont="1" applyBorder="1" applyAlignment="1">
      <alignment/>
    </xf>
    <xf numFmtId="0" fontId="28" fillId="0" borderId="0" xfId="58" applyFont="1" applyBorder="1" applyAlignment="1">
      <alignment horizontal="center"/>
      <protection/>
    </xf>
    <xf numFmtId="0" fontId="41" fillId="0" borderId="28" xfId="0" applyFont="1" applyBorder="1" applyAlignment="1">
      <alignment/>
    </xf>
    <xf numFmtId="168" fontId="28" fillId="0" borderId="28" xfId="40" applyNumberFormat="1" applyFont="1" applyBorder="1" applyAlignment="1">
      <alignment/>
    </xf>
    <xf numFmtId="0" fontId="28" fillId="0" borderId="33" xfId="58" applyFont="1" applyBorder="1" applyAlignment="1">
      <alignment horizontal="right"/>
      <protection/>
    </xf>
    <xf numFmtId="0" fontId="28" fillId="0" borderId="33" xfId="58" applyFont="1" applyBorder="1">
      <alignment/>
      <protection/>
    </xf>
    <xf numFmtId="168" fontId="28" fillId="0" borderId="33" xfId="58" applyNumberFormat="1" applyFont="1" applyBorder="1" applyAlignment="1">
      <alignment/>
      <protection/>
    </xf>
    <xf numFmtId="0" fontId="28" fillId="0" borderId="0" xfId="57" applyFont="1" applyAlignment="1">
      <alignment/>
      <protection/>
    </xf>
    <xf numFmtId="0" fontId="28" fillId="0" borderId="28" xfId="57" applyFont="1" applyBorder="1" applyAlignment="1">
      <alignment horizontal="right"/>
      <protection/>
    </xf>
    <xf numFmtId="0" fontId="28" fillId="0" borderId="28" xfId="57" applyFont="1" applyBorder="1" applyAlignment="1">
      <alignment/>
      <protection/>
    </xf>
    <xf numFmtId="1" fontId="4" fillId="0" borderId="0" xfId="0" applyNumberFormat="1" applyFont="1" applyAlignment="1">
      <alignment/>
    </xf>
    <xf numFmtId="0" fontId="28" fillId="0" borderId="0" xfId="62" applyFont="1" applyAlignment="1">
      <alignment horizontal="center"/>
      <protection/>
    </xf>
    <xf numFmtId="0" fontId="30" fillId="0" borderId="0" xfId="57" applyFont="1" applyBorder="1" applyAlignment="1">
      <alignment horizontal="center"/>
      <protection/>
    </xf>
    <xf numFmtId="0" fontId="30" fillId="0" borderId="0" xfId="59" applyFont="1">
      <alignment/>
      <protection/>
    </xf>
    <xf numFmtId="0" fontId="38" fillId="0" borderId="0" xfId="59" applyFont="1">
      <alignment/>
      <protection/>
    </xf>
    <xf numFmtId="0" fontId="28" fillId="0" borderId="0" xfId="59" applyFont="1">
      <alignment/>
      <protection/>
    </xf>
    <xf numFmtId="0" fontId="30" fillId="0" borderId="0" xfId="59" applyFont="1" applyAlignment="1">
      <alignment wrapText="1"/>
      <protection/>
    </xf>
    <xf numFmtId="168" fontId="30" fillId="0" borderId="0" xfId="40" applyNumberFormat="1" applyFont="1" applyAlignment="1">
      <alignment wrapText="1"/>
    </xf>
    <xf numFmtId="0" fontId="30" fillId="0" borderId="0" xfId="59" applyFont="1" applyAlignment="1">
      <alignment horizontal="left"/>
      <protection/>
    </xf>
    <xf numFmtId="0" fontId="28" fillId="0" borderId="0" xfId="57" applyFont="1">
      <alignment/>
      <protection/>
    </xf>
    <xf numFmtId="0" fontId="33" fillId="0" borderId="0" xfId="57" applyFont="1" applyAlignment="1">
      <alignment horizontal="center"/>
      <protection/>
    </xf>
    <xf numFmtId="168" fontId="28" fillId="0" borderId="0" xfId="40" applyNumberFormat="1" applyFont="1" applyAlignment="1">
      <alignment horizontal="right"/>
    </xf>
    <xf numFmtId="0" fontId="28" fillId="0" borderId="0" xfId="59" applyFont="1" applyAlignment="1">
      <alignment horizontal="left" wrapText="1"/>
      <protection/>
    </xf>
    <xf numFmtId="0" fontId="33" fillId="0" borderId="0" xfId="60" applyFont="1" applyAlignment="1">
      <alignment/>
      <protection/>
    </xf>
    <xf numFmtId="0" fontId="32" fillId="0" borderId="0" xfId="57" applyFont="1" applyAlignment="1">
      <alignment horizontal="center"/>
      <protection/>
    </xf>
    <xf numFmtId="0" fontId="32" fillId="0" borderId="0" xfId="57" applyFont="1">
      <alignment/>
      <protection/>
    </xf>
    <xf numFmtId="168" fontId="32" fillId="0" borderId="0" xfId="40" applyNumberFormat="1" applyFont="1" applyAlignment="1">
      <alignment/>
    </xf>
    <xf numFmtId="168" fontId="32" fillId="0" borderId="40" xfId="40" applyNumberFormat="1" applyFont="1" applyBorder="1" applyAlignment="1">
      <alignment horizontal="center"/>
    </xf>
    <xf numFmtId="0" fontId="32" fillId="0" borderId="0" xfId="57" applyFont="1" applyBorder="1" applyAlignment="1">
      <alignment horizontal="center" vertical="center"/>
      <protection/>
    </xf>
    <xf numFmtId="168" fontId="32" fillId="0" borderId="15" xfId="40" applyNumberFormat="1" applyFont="1" applyBorder="1" applyAlignment="1">
      <alignment horizontal="center"/>
    </xf>
    <xf numFmtId="168" fontId="32" fillId="0" borderId="41" xfId="40" applyNumberFormat="1" applyFont="1" applyBorder="1" applyAlignment="1">
      <alignment horizontal="center"/>
    </xf>
    <xf numFmtId="168" fontId="32" fillId="0" borderId="20" xfId="40" applyNumberFormat="1" applyFont="1" applyBorder="1" applyAlignment="1">
      <alignment horizontal="center"/>
    </xf>
    <xf numFmtId="168" fontId="32" fillId="0" borderId="42" xfId="40" applyNumberFormat="1" applyFont="1" applyBorder="1" applyAlignment="1">
      <alignment horizontal="center"/>
    </xf>
    <xf numFmtId="0" fontId="33" fillId="0" borderId="0" xfId="60" applyFont="1" applyAlignment="1">
      <alignment vertical="justify"/>
      <protection/>
    </xf>
    <xf numFmtId="0" fontId="33" fillId="0" borderId="0" xfId="60" applyFont="1" applyAlignment="1">
      <alignment horizontal="left" wrapText="1"/>
      <protection/>
    </xf>
    <xf numFmtId="0" fontId="33" fillId="0" borderId="0" xfId="60" applyFont="1" applyAlignment="1">
      <alignment wrapText="1"/>
      <protection/>
    </xf>
    <xf numFmtId="168" fontId="33" fillId="0" borderId="0" xfId="40" applyNumberFormat="1" applyFont="1" applyAlignment="1">
      <alignment wrapText="1"/>
    </xf>
    <xf numFmtId="0" fontId="33" fillId="0" borderId="0" xfId="60" applyFont="1">
      <alignment/>
      <protection/>
    </xf>
    <xf numFmtId="168" fontId="33" fillId="0" borderId="0" xfId="40" applyNumberFormat="1" applyFont="1" applyAlignment="1">
      <alignment/>
    </xf>
    <xf numFmtId="0" fontId="32" fillId="0" borderId="0" xfId="60" applyFont="1">
      <alignment/>
      <protection/>
    </xf>
    <xf numFmtId="164" fontId="30" fillId="0" borderId="0" xfId="60" applyNumberFormat="1" applyFont="1">
      <alignment/>
      <protection/>
    </xf>
    <xf numFmtId="0" fontId="32" fillId="0" borderId="0" xfId="60" applyFont="1" applyAlignment="1">
      <alignment vertical="justify"/>
      <protection/>
    </xf>
    <xf numFmtId="0" fontId="32" fillId="0" borderId="0" xfId="60" applyFont="1" applyAlignment="1">
      <alignment wrapText="1"/>
      <protection/>
    </xf>
    <xf numFmtId="0" fontId="32" fillId="0" borderId="0" xfId="60" applyFont="1" applyAlignment="1">
      <alignment/>
      <protection/>
    </xf>
    <xf numFmtId="0" fontId="42" fillId="0" borderId="0" xfId="60" applyFont="1" applyAlignment="1">
      <alignment wrapText="1"/>
      <protection/>
    </xf>
    <xf numFmtId="168" fontId="31" fillId="0" borderId="0" xfId="40" applyNumberFormat="1" applyFont="1" applyAlignment="1">
      <alignment wrapText="1"/>
    </xf>
    <xf numFmtId="168" fontId="28" fillId="0" borderId="0" xfId="40" applyNumberFormat="1" applyFont="1" applyAlignment="1">
      <alignment wrapText="1"/>
    </xf>
    <xf numFmtId="0" fontId="42" fillId="0" borderId="0" xfId="60" applyFont="1">
      <alignment/>
      <protection/>
    </xf>
    <xf numFmtId="168" fontId="31" fillId="0" borderId="0" xfId="40" applyNumberFormat="1" applyFont="1" applyAlignment="1">
      <alignment/>
    </xf>
    <xf numFmtId="0" fontId="28" fillId="0" borderId="0" xfId="60" applyFont="1" applyAlignment="1">
      <alignment wrapText="1"/>
      <protection/>
    </xf>
    <xf numFmtId="0" fontId="30" fillId="0" borderId="0" xfId="60" applyFont="1" applyAlignment="1">
      <alignment wrapText="1"/>
      <protection/>
    </xf>
    <xf numFmtId="0" fontId="33" fillId="0" borderId="0" xfId="57" applyFont="1" applyBorder="1" applyAlignment="1">
      <alignment horizontal="left" vertical="center"/>
      <protection/>
    </xf>
    <xf numFmtId="168" fontId="30" fillId="0" borderId="0" xfId="40" applyNumberFormat="1" applyFont="1" applyBorder="1" applyAlignment="1">
      <alignment horizontal="center"/>
    </xf>
    <xf numFmtId="0" fontId="32" fillId="0" borderId="0" xfId="57" applyFont="1" applyBorder="1" applyAlignment="1">
      <alignment horizontal="left" vertical="center"/>
      <protection/>
    </xf>
    <xf numFmtId="0" fontId="33" fillId="0" borderId="0" xfId="57" applyFont="1">
      <alignment/>
      <protection/>
    </xf>
    <xf numFmtId="0" fontId="33" fillId="0" borderId="0" xfId="57" applyFont="1" applyBorder="1" applyAlignment="1">
      <alignment horizontal="center" vertical="center"/>
      <protection/>
    </xf>
    <xf numFmtId="168" fontId="28" fillId="0" borderId="0" xfId="40" applyNumberFormat="1" applyFont="1" applyBorder="1" applyAlignment="1">
      <alignment horizontal="center"/>
    </xf>
    <xf numFmtId="164" fontId="28" fillId="0" borderId="0" xfId="60" applyNumberFormat="1" applyFont="1">
      <alignment/>
      <protection/>
    </xf>
    <xf numFmtId="168" fontId="32" fillId="0" borderId="0" xfId="40" applyNumberFormat="1" applyFont="1" applyBorder="1" applyAlignment="1">
      <alignment horizontal="center"/>
    </xf>
    <xf numFmtId="164" fontId="32" fillId="0" borderId="0" xfId="60" applyNumberFormat="1" applyFont="1">
      <alignment/>
      <protection/>
    </xf>
    <xf numFmtId="0" fontId="32" fillId="0" borderId="0" xfId="57" applyFont="1" applyAlignment="1">
      <alignment horizontal="left"/>
      <protection/>
    </xf>
    <xf numFmtId="168" fontId="28" fillId="0" borderId="0" xfId="60" applyNumberFormat="1" applyFont="1" applyBorder="1" applyAlignment="1">
      <alignment wrapText="1"/>
      <protection/>
    </xf>
    <xf numFmtId="168" fontId="28" fillId="0" borderId="0" xfId="60" applyNumberFormat="1" applyFont="1" applyAlignment="1">
      <alignment wrapText="1"/>
      <protection/>
    </xf>
    <xf numFmtId="0" fontId="30" fillId="0" borderId="0" xfId="60" applyFont="1">
      <alignment/>
      <protection/>
    </xf>
    <xf numFmtId="0" fontId="32" fillId="0" borderId="0" xfId="60" applyFont="1" applyAlignment="1">
      <alignment horizontal="left"/>
      <protection/>
    </xf>
    <xf numFmtId="177" fontId="30" fillId="0" borderId="0" xfId="60" applyNumberFormat="1" applyFont="1" applyAlignment="1">
      <alignment horizontal="center" wrapText="1"/>
      <protection/>
    </xf>
    <xf numFmtId="0" fontId="28" fillId="0" borderId="0" xfId="60" applyFont="1">
      <alignment/>
      <protection/>
    </xf>
    <xf numFmtId="164" fontId="33" fillId="0" borderId="0" xfId="60" applyNumberFormat="1" applyFont="1">
      <alignment/>
      <protection/>
    </xf>
    <xf numFmtId="168" fontId="28" fillId="0" borderId="0" xfId="60" applyNumberFormat="1" applyFont="1">
      <alignment/>
      <protection/>
    </xf>
    <xf numFmtId="41" fontId="30" fillId="0" borderId="0" xfId="60" applyNumberFormat="1" applyFont="1">
      <alignment/>
      <protection/>
    </xf>
    <xf numFmtId="41" fontId="28" fillId="0" borderId="0" xfId="40" applyNumberFormat="1" applyFont="1" applyAlignment="1">
      <alignment horizontal="left" wrapText="1"/>
    </xf>
    <xf numFmtId="0" fontId="33" fillId="0" borderId="0" xfId="60" applyFont="1" applyAlignment="1">
      <alignment horizontal="left" vertical="justify" wrapText="1"/>
      <protection/>
    </xf>
    <xf numFmtId="0" fontId="42" fillId="0" borderId="0" xfId="62" applyFont="1" applyAlignment="1">
      <alignment horizontal="center"/>
      <protection/>
    </xf>
    <xf numFmtId="0" fontId="32" fillId="0" borderId="43" xfId="62" applyFont="1" applyBorder="1" applyAlignment="1" quotePrefix="1">
      <alignment horizontal="center" vertical="center" wrapText="1"/>
      <protection/>
    </xf>
    <xf numFmtId="0" fontId="32" fillId="0" borderId="44" xfId="62" applyFont="1" applyBorder="1" applyAlignment="1">
      <alignment horizontal="left" wrapText="1"/>
      <protection/>
    </xf>
    <xf numFmtId="0" fontId="32" fillId="0" borderId="28" xfId="62" applyFont="1" applyBorder="1" applyAlignment="1">
      <alignment horizontal="right"/>
      <protection/>
    </xf>
    <xf numFmtId="0" fontId="32" fillId="0" borderId="28" xfId="62" applyFont="1" applyBorder="1">
      <alignment/>
      <protection/>
    </xf>
    <xf numFmtId="0" fontId="32" fillId="0" borderId="30" xfId="62" applyFont="1" applyBorder="1">
      <alignment/>
      <protection/>
    </xf>
    <xf numFmtId="0" fontId="32" fillId="0" borderId="43" xfId="62" applyFont="1" applyBorder="1">
      <alignment/>
      <protection/>
    </xf>
    <xf numFmtId="0" fontId="29" fillId="0" borderId="45" xfId="0" applyFont="1" applyBorder="1" applyAlignment="1">
      <alignment/>
    </xf>
    <xf numFmtId="0" fontId="32" fillId="0" borderId="46" xfId="62" applyFont="1" applyBorder="1" applyAlignment="1" quotePrefix="1">
      <alignment horizontal="center" vertical="center" wrapText="1"/>
      <protection/>
    </xf>
    <xf numFmtId="0" fontId="32" fillId="0" borderId="45" xfId="62" applyFont="1" applyBorder="1" applyAlignment="1">
      <alignment horizontal="left" wrapText="1"/>
      <protection/>
    </xf>
    <xf numFmtId="0" fontId="32" fillId="0" borderId="47" xfId="62" applyFont="1" applyBorder="1">
      <alignment/>
      <protection/>
    </xf>
    <xf numFmtId="0" fontId="32" fillId="0" borderId="47" xfId="62" applyFont="1" applyBorder="1" applyAlignment="1" quotePrefix="1">
      <alignment horizontal="center" vertical="center" wrapText="1"/>
      <protection/>
    </xf>
    <xf numFmtId="0" fontId="32" fillId="0" borderId="48" xfId="62" applyFont="1" applyBorder="1" applyAlignment="1">
      <alignment horizontal="left" wrapText="1"/>
      <protection/>
    </xf>
    <xf numFmtId="0" fontId="32" fillId="0" borderId="46" xfId="62" applyFont="1" applyBorder="1">
      <alignment/>
      <protection/>
    </xf>
    <xf numFmtId="0" fontId="32" fillId="0" borderId="45" xfId="62" applyFont="1" applyBorder="1">
      <alignment/>
      <protection/>
    </xf>
    <xf numFmtId="0" fontId="32" fillId="0" borderId="45" xfId="62" applyFont="1" applyBorder="1" applyAlignment="1">
      <alignment wrapText="1"/>
      <protection/>
    </xf>
    <xf numFmtId="0" fontId="29" fillId="0" borderId="49" xfId="0" applyFont="1" applyBorder="1" applyAlignment="1">
      <alignment/>
    </xf>
    <xf numFmtId="0" fontId="28" fillId="0" borderId="37" xfId="62" applyFont="1" applyBorder="1" applyAlignment="1">
      <alignment horizontal="right"/>
      <protection/>
    </xf>
    <xf numFmtId="0" fontId="44" fillId="0" borderId="33" xfId="62" applyFont="1" applyBorder="1">
      <alignment/>
      <protection/>
    </xf>
    <xf numFmtId="0" fontId="28" fillId="0" borderId="33" xfId="0" applyFont="1" applyBorder="1" applyAlignment="1">
      <alignment/>
    </xf>
    <xf numFmtId="0" fontId="43" fillId="0" borderId="29" xfId="62" applyFont="1" applyBorder="1">
      <alignment/>
      <protection/>
    </xf>
    <xf numFmtId="0" fontId="32" fillId="0" borderId="50" xfId="62" applyFont="1" applyBorder="1" applyAlignment="1">
      <alignment horizontal="right"/>
      <protection/>
    </xf>
    <xf numFmtId="0" fontId="43" fillId="0" borderId="51" xfId="62" applyFont="1" applyBorder="1">
      <alignment/>
      <protection/>
    </xf>
    <xf numFmtId="0" fontId="42" fillId="0" borderId="52" xfId="62" applyFont="1" applyBorder="1">
      <alignment/>
      <protection/>
    </xf>
    <xf numFmtId="0" fontId="42" fillId="0" borderId="53" xfId="62" applyFont="1" applyBorder="1">
      <alignment/>
      <protection/>
    </xf>
    <xf numFmtId="0" fontId="32" fillId="0" borderId="27" xfId="62" applyFont="1" applyBorder="1">
      <alignment/>
      <protection/>
    </xf>
    <xf numFmtId="0" fontId="32" fillId="0" borderId="54" xfId="62" applyFont="1" applyBorder="1">
      <alignment/>
      <protection/>
    </xf>
    <xf numFmtId="0" fontId="32" fillId="0" borderId="50" xfId="62" applyFont="1" applyBorder="1">
      <alignment/>
      <protection/>
    </xf>
    <xf numFmtId="0" fontId="30" fillId="0" borderId="0" xfId="61" applyFont="1">
      <alignment/>
      <protection/>
    </xf>
    <xf numFmtId="0" fontId="30" fillId="0" borderId="0" xfId="62" applyFont="1" applyAlignment="1">
      <alignment horizontal="center"/>
      <protection/>
    </xf>
    <xf numFmtId="0" fontId="30" fillId="0" borderId="0" xfId="62" applyFont="1" applyAlignment="1">
      <alignment horizontal="right"/>
      <protection/>
    </xf>
    <xf numFmtId="0" fontId="31" fillId="0" borderId="0" xfId="62" applyFont="1" applyAlignment="1">
      <alignment horizontal="center"/>
      <protection/>
    </xf>
    <xf numFmtId="0" fontId="30" fillId="0" borderId="44" xfId="62" applyFont="1" applyBorder="1" applyAlignment="1" quotePrefix="1">
      <alignment horizontal="center" vertical="center" wrapText="1"/>
      <protection/>
    </xf>
    <xf numFmtId="0" fontId="30" fillId="0" borderId="55" xfId="62" applyFont="1" applyBorder="1" applyAlignment="1">
      <alignment horizontal="left" wrapText="1"/>
      <protection/>
    </xf>
    <xf numFmtId="0" fontId="30" fillId="0" borderId="0" xfId="62" applyFont="1" applyBorder="1" applyAlignment="1">
      <alignment horizontal="right"/>
      <protection/>
    </xf>
    <xf numFmtId="0" fontId="31" fillId="0" borderId="0" xfId="62" applyFont="1" applyBorder="1">
      <alignment/>
      <protection/>
    </xf>
    <xf numFmtId="0" fontId="30" fillId="0" borderId="45" xfId="62" applyFont="1" applyBorder="1" applyAlignment="1" quotePrefix="1">
      <alignment horizontal="center" vertical="center" wrapText="1"/>
      <protection/>
    </xf>
    <xf numFmtId="0" fontId="30" fillId="0" borderId="46" xfId="62" applyFont="1" applyBorder="1" applyAlignment="1">
      <alignment wrapText="1"/>
      <protection/>
    </xf>
    <xf numFmtId="0" fontId="30" fillId="0" borderId="46" xfId="62" applyFont="1" applyBorder="1">
      <alignment/>
      <protection/>
    </xf>
    <xf numFmtId="0" fontId="30" fillId="0" borderId="37" xfId="62" applyFont="1" applyBorder="1">
      <alignment/>
      <protection/>
    </xf>
    <xf numFmtId="0" fontId="28" fillId="0" borderId="37" xfId="62" applyFont="1" applyBorder="1">
      <alignment/>
      <protection/>
    </xf>
    <xf numFmtId="0" fontId="31" fillId="0" borderId="0" xfId="62" applyFont="1" applyBorder="1" applyAlignment="1">
      <alignment horizontal="right"/>
      <protection/>
    </xf>
    <xf numFmtId="0" fontId="30" fillId="0" borderId="0" xfId="61" applyFont="1" applyBorder="1">
      <alignment/>
      <protection/>
    </xf>
    <xf numFmtId="0" fontId="30" fillId="0" borderId="0" xfId="61" applyFont="1" applyAlignment="1">
      <alignment horizontal="left" indent="14"/>
      <protection/>
    </xf>
    <xf numFmtId="41" fontId="30" fillId="0" borderId="44" xfId="62" applyNumberFormat="1" applyFont="1" applyBorder="1" applyAlignment="1">
      <alignment horizontal="right"/>
      <protection/>
    </xf>
    <xf numFmtId="41" fontId="30" fillId="0" borderId="56" xfId="62" applyNumberFormat="1" applyFont="1" applyBorder="1" applyAlignment="1">
      <alignment horizontal="right"/>
      <protection/>
    </xf>
    <xf numFmtId="41" fontId="30" fillId="0" borderId="35" xfId="62" applyNumberFormat="1" applyFont="1" applyBorder="1" applyAlignment="1">
      <alignment horizontal="right"/>
      <protection/>
    </xf>
    <xf numFmtId="41" fontId="30" fillId="0" borderId="57" xfId="62" applyNumberFormat="1" applyFont="1" applyBorder="1" applyAlignment="1">
      <alignment horizontal="right"/>
      <protection/>
    </xf>
    <xf numFmtId="41" fontId="30" fillId="0" borderId="48" xfId="62" applyNumberFormat="1" applyFont="1" applyBorder="1" applyAlignment="1">
      <alignment horizontal="right"/>
      <protection/>
    </xf>
    <xf numFmtId="41" fontId="30" fillId="0" borderId="53" xfId="62" applyNumberFormat="1" applyFont="1" applyBorder="1" applyAlignment="1">
      <alignment horizontal="right"/>
      <protection/>
    </xf>
    <xf numFmtId="41" fontId="30" fillId="0" borderId="28" xfId="62" applyNumberFormat="1" applyFont="1" applyBorder="1" applyAlignment="1">
      <alignment horizontal="right"/>
      <protection/>
    </xf>
    <xf numFmtId="41" fontId="30" fillId="0" borderId="29" xfId="62" applyNumberFormat="1" applyFont="1" applyBorder="1" applyAlignment="1">
      <alignment horizontal="right"/>
      <protection/>
    </xf>
    <xf numFmtId="41" fontId="30" fillId="0" borderId="58" xfId="62" applyNumberFormat="1" applyFont="1" applyBorder="1" applyAlignment="1">
      <alignment horizontal="right"/>
      <protection/>
    </xf>
    <xf numFmtId="41" fontId="30" fillId="0" borderId="32" xfId="62" applyNumberFormat="1" applyFont="1" applyBorder="1" applyAlignment="1">
      <alignment horizontal="right"/>
      <protection/>
    </xf>
    <xf numFmtId="41" fontId="30" fillId="0" borderId="59" xfId="62" applyNumberFormat="1" applyFont="1" applyBorder="1" applyAlignment="1">
      <alignment horizontal="right"/>
      <protection/>
    </xf>
    <xf numFmtId="41" fontId="28" fillId="0" borderId="33" xfId="62" applyNumberFormat="1" applyFont="1" applyBorder="1" applyAlignment="1">
      <alignment horizontal="right"/>
      <protection/>
    </xf>
    <xf numFmtId="41" fontId="28" fillId="0" borderId="60" xfId="62" applyNumberFormat="1" applyFont="1" applyBorder="1" applyAlignment="1">
      <alignment horizontal="right"/>
      <protection/>
    </xf>
    <xf numFmtId="41" fontId="28" fillId="0" borderId="37" xfId="62" applyNumberFormat="1" applyFont="1" applyBorder="1" applyAlignment="1">
      <alignment horizontal="right"/>
      <protection/>
    </xf>
    <xf numFmtId="0" fontId="30" fillId="0" borderId="0" xfId="0" applyFont="1" applyAlignment="1">
      <alignment horizontal="right"/>
    </xf>
    <xf numFmtId="0" fontId="30" fillId="0" borderId="43" xfId="62" applyFont="1" applyBorder="1" applyAlignment="1" quotePrefix="1">
      <alignment horizontal="center" vertical="center" wrapText="1"/>
      <protection/>
    </xf>
    <xf numFmtId="0" fontId="30" fillId="0" borderId="44" xfId="62" applyFont="1" applyBorder="1" applyAlignment="1">
      <alignment horizontal="left" wrapText="1"/>
      <protection/>
    </xf>
    <xf numFmtId="41" fontId="30" fillId="0" borderId="61" xfId="62" applyNumberFormat="1" applyFont="1" applyBorder="1" applyAlignment="1">
      <alignment horizontal="right"/>
      <protection/>
    </xf>
    <xf numFmtId="0" fontId="30" fillId="0" borderId="0" xfId="62" applyFont="1" applyBorder="1" applyAlignment="1">
      <alignment/>
      <protection/>
    </xf>
    <xf numFmtId="0" fontId="30" fillId="0" borderId="46" xfId="62" applyFont="1" applyBorder="1" applyAlignment="1" quotePrefix="1">
      <alignment horizontal="center" vertical="center" wrapText="1"/>
      <protection/>
    </xf>
    <xf numFmtId="0" fontId="30" fillId="0" borderId="45" xfId="62" applyFont="1" applyBorder="1" applyAlignment="1">
      <alignment horizontal="left" wrapText="1"/>
      <protection/>
    </xf>
    <xf numFmtId="41" fontId="30" fillId="0" borderId="45" xfId="62" applyNumberFormat="1" applyFont="1" applyBorder="1" applyAlignment="1">
      <alignment horizontal="right"/>
      <protection/>
    </xf>
    <xf numFmtId="41" fontId="30" fillId="0" borderId="62" xfId="62" applyNumberFormat="1" applyFont="1" applyBorder="1" applyAlignment="1">
      <alignment horizontal="right"/>
      <protection/>
    </xf>
    <xf numFmtId="41" fontId="30" fillId="0" borderId="63" xfId="62" applyNumberFormat="1" applyFont="1" applyBorder="1" applyAlignment="1">
      <alignment horizontal="right"/>
      <protection/>
    </xf>
    <xf numFmtId="0" fontId="28" fillId="0" borderId="33" xfId="62" applyFont="1" applyBorder="1">
      <alignment/>
      <protection/>
    </xf>
    <xf numFmtId="41" fontId="28" fillId="0" borderId="64" xfId="62" applyNumberFormat="1" applyFont="1" applyBorder="1" applyAlignment="1">
      <alignment horizontal="right"/>
      <protection/>
    </xf>
    <xf numFmtId="0" fontId="30" fillId="0" borderId="16" xfId="62" applyFont="1" applyBorder="1" applyAlignment="1" quotePrefix="1">
      <alignment horizontal="center" vertical="center" wrapText="1"/>
      <protection/>
    </xf>
    <xf numFmtId="0" fontId="30" fillId="0" borderId="15" xfId="62" applyFont="1" applyBorder="1" applyAlignment="1">
      <alignment horizontal="left" wrapText="1"/>
      <protection/>
    </xf>
    <xf numFmtId="41" fontId="30" fillId="0" borderId="41" xfId="62" applyNumberFormat="1" applyFont="1" applyBorder="1" applyAlignment="1">
      <alignment horizontal="right"/>
      <protection/>
    </xf>
    <xf numFmtId="41" fontId="28" fillId="0" borderId="65" xfId="62" applyNumberFormat="1" applyFont="1" applyBorder="1" applyAlignment="1">
      <alignment horizontal="right"/>
      <protection/>
    </xf>
    <xf numFmtId="0" fontId="32" fillId="0" borderId="55" xfId="62" applyFont="1" applyBorder="1" applyAlignment="1" quotePrefix="1">
      <alignment horizontal="center" vertical="center" wrapText="1"/>
      <protection/>
    </xf>
    <xf numFmtId="0" fontId="32" fillId="0" borderId="49" xfId="62" applyFont="1" applyBorder="1" applyAlignment="1">
      <alignment wrapText="1"/>
      <protection/>
    </xf>
    <xf numFmtId="0" fontId="46" fillId="0" borderId="0" xfId="0" applyFont="1" applyAlignment="1">
      <alignment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32" fillId="0" borderId="53" xfId="62" applyFont="1" applyBorder="1" applyAlignment="1">
      <alignment horizontal="right"/>
      <protection/>
    </xf>
    <xf numFmtId="0" fontId="32" fillId="0" borderId="66" xfId="62" applyFont="1" applyBorder="1" applyAlignment="1">
      <alignment horizontal="right"/>
      <protection/>
    </xf>
    <xf numFmtId="0" fontId="28" fillId="0" borderId="60" xfId="62" applyFont="1" applyBorder="1" applyAlignment="1">
      <alignment horizontal="right"/>
      <protection/>
    </xf>
    <xf numFmtId="0" fontId="33" fillId="0" borderId="44" xfId="62" applyFont="1" applyBorder="1" applyAlignment="1">
      <alignment horizontal="right"/>
      <protection/>
    </xf>
    <xf numFmtId="0" fontId="33" fillId="0" borderId="45" xfId="62" applyFont="1" applyBorder="1" applyAlignment="1">
      <alignment horizontal="right"/>
      <protection/>
    </xf>
    <xf numFmtId="0" fontId="28" fillId="0" borderId="33" xfId="62" applyFont="1" applyBorder="1" applyAlignment="1">
      <alignment horizontal="right"/>
      <protection/>
    </xf>
    <xf numFmtId="0" fontId="32" fillId="0" borderId="0" xfId="60" applyFont="1" applyAlignment="1">
      <alignment horizontal="left" wrapText="1"/>
      <protection/>
    </xf>
    <xf numFmtId="0" fontId="30" fillId="0" borderId="47" xfId="62" applyFont="1" applyBorder="1" applyAlignment="1" quotePrefix="1">
      <alignment horizontal="center" vertical="center" wrapText="1"/>
      <protection/>
    </xf>
    <xf numFmtId="0" fontId="30" fillId="0" borderId="48" xfId="62" applyFont="1" applyBorder="1" applyAlignment="1">
      <alignment horizontal="left" wrapText="1"/>
      <protection/>
    </xf>
    <xf numFmtId="41" fontId="30" fillId="0" borderId="67" xfId="62" applyNumberFormat="1" applyFont="1" applyBorder="1" applyAlignment="1">
      <alignment horizontal="right"/>
      <protection/>
    </xf>
    <xf numFmtId="41" fontId="30" fillId="0" borderId="15" xfId="62" applyNumberFormat="1" applyFont="1" applyBorder="1" applyAlignment="1">
      <alignment horizontal="right"/>
      <protection/>
    </xf>
    <xf numFmtId="0" fontId="28" fillId="0" borderId="0" xfId="62" applyFont="1">
      <alignment/>
      <protection/>
    </xf>
    <xf numFmtId="168" fontId="28" fillId="0" borderId="20" xfId="40" applyNumberFormat="1" applyFont="1" applyBorder="1" applyAlignment="1">
      <alignment horizontal="center" wrapText="1"/>
    </xf>
    <xf numFmtId="168" fontId="28" fillId="0" borderId="15" xfId="40" applyNumberFormat="1" applyFont="1" applyBorder="1" applyAlignment="1">
      <alignment horizontal="center" wrapText="1"/>
    </xf>
    <xf numFmtId="168" fontId="28" fillId="0" borderId="10" xfId="40" applyNumberFormat="1" applyFont="1" applyBorder="1" applyAlignment="1">
      <alignment horizontal="center" wrapText="1"/>
    </xf>
    <xf numFmtId="168" fontId="30" fillId="0" borderId="0" xfId="40" applyNumberFormat="1" applyFont="1" applyAlignment="1">
      <alignment horizontal="centerContinuous"/>
    </xf>
    <xf numFmtId="0" fontId="33" fillId="0" borderId="0" xfId="62" applyFont="1" applyAlignment="1">
      <alignment horizontal="center"/>
      <protection/>
    </xf>
    <xf numFmtId="41" fontId="30" fillId="0" borderId="68" xfId="62" applyNumberFormat="1" applyFont="1" applyBorder="1" applyAlignment="1">
      <alignment horizontal="right"/>
      <protection/>
    </xf>
    <xf numFmtId="0" fontId="0" fillId="0" borderId="15" xfId="0" applyBorder="1" applyAlignment="1">
      <alignment/>
    </xf>
    <xf numFmtId="41" fontId="30" fillId="0" borderId="20" xfId="62" applyNumberFormat="1" applyFont="1" applyBorder="1" applyAlignment="1">
      <alignment horizontal="right"/>
      <protection/>
    </xf>
    <xf numFmtId="0" fontId="33" fillId="0" borderId="63" xfId="62" applyFont="1" applyBorder="1" applyAlignment="1">
      <alignment horizontal="right"/>
      <protection/>
    </xf>
    <xf numFmtId="168" fontId="32" fillId="0" borderId="69" xfId="40" applyNumberFormat="1" applyFont="1" applyBorder="1" applyAlignment="1">
      <alignment horizontal="center"/>
    </xf>
    <xf numFmtId="0" fontId="32" fillId="0" borderId="10" xfId="57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2" fillId="0" borderId="65" xfId="57" applyFont="1" applyBorder="1" applyAlignment="1">
      <alignment horizontal="center" vertical="center"/>
      <protection/>
    </xf>
    <xf numFmtId="168" fontId="32" fillId="0" borderId="34" xfId="40" applyNumberFormat="1" applyFont="1" applyBorder="1" applyAlignment="1">
      <alignment horizontal="center"/>
    </xf>
    <xf numFmtId="0" fontId="32" fillId="0" borderId="21" xfId="57" applyFont="1" applyBorder="1" applyAlignment="1">
      <alignment horizontal="center" vertical="center"/>
      <protection/>
    </xf>
    <xf numFmtId="0" fontId="36" fillId="0" borderId="0" xfId="0" applyFont="1" applyAlignment="1">
      <alignment horizontal="center"/>
    </xf>
    <xf numFmtId="49" fontId="29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7" fillId="0" borderId="0" xfId="0" applyFont="1" applyBorder="1" applyAlignment="1">
      <alignment horizontal="center"/>
    </xf>
    <xf numFmtId="0" fontId="28" fillId="0" borderId="0" xfId="59" applyFont="1" applyAlignment="1">
      <alignment horizontal="center"/>
      <protection/>
    </xf>
    <xf numFmtId="0" fontId="32" fillId="0" borderId="0" xfId="60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33" fillId="0" borderId="0" xfId="60" applyFont="1" applyAlignment="1">
      <alignment horizontal="left" wrapText="1"/>
      <protection/>
    </xf>
    <xf numFmtId="0" fontId="28" fillId="0" borderId="0" xfId="57" applyFont="1" applyAlignment="1">
      <alignment horizontal="center"/>
      <protection/>
    </xf>
    <xf numFmtId="0" fontId="33" fillId="0" borderId="0" xfId="57" applyFont="1" applyAlignment="1">
      <alignment horizontal="center"/>
      <protection/>
    </xf>
    <xf numFmtId="0" fontId="32" fillId="0" borderId="65" xfId="57" applyFont="1" applyBorder="1" applyAlignment="1">
      <alignment horizontal="right"/>
      <protection/>
    </xf>
    <xf numFmtId="0" fontId="32" fillId="0" borderId="11" xfId="57" applyFont="1" applyBorder="1" applyAlignment="1">
      <alignment horizontal="center" vertical="center"/>
      <protection/>
    </xf>
    <xf numFmtId="0" fontId="32" fillId="0" borderId="70" xfId="57" applyFont="1" applyBorder="1" applyAlignment="1">
      <alignment horizontal="center" vertical="center"/>
      <protection/>
    </xf>
    <xf numFmtId="0" fontId="32" fillId="0" borderId="16" xfId="57" applyFont="1" applyBorder="1" applyAlignment="1">
      <alignment horizontal="center" vertical="center"/>
      <protection/>
    </xf>
    <xf numFmtId="0" fontId="32" fillId="0" borderId="0" xfId="57" applyFont="1" applyBorder="1" applyAlignment="1">
      <alignment horizontal="center" vertical="center"/>
      <protection/>
    </xf>
    <xf numFmtId="0" fontId="43" fillId="0" borderId="0" xfId="60" applyFont="1" applyAlignment="1">
      <alignment horizontal="left" wrapText="1"/>
      <protection/>
    </xf>
    <xf numFmtId="0" fontId="33" fillId="0" borderId="0" xfId="60" applyFont="1" applyAlignment="1">
      <alignment horizontal="left"/>
      <protection/>
    </xf>
    <xf numFmtId="0" fontId="32" fillId="0" borderId="0" xfId="57" applyFont="1" applyAlignment="1">
      <alignment horizontal="left" wrapText="1"/>
      <protection/>
    </xf>
    <xf numFmtId="0" fontId="32" fillId="0" borderId="0" xfId="57" applyFont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30" fillId="0" borderId="0" xfId="61" applyFont="1" applyAlignment="1">
      <alignment horizontal="right"/>
      <protection/>
    </xf>
    <xf numFmtId="0" fontId="30" fillId="0" borderId="0" xfId="0" applyFont="1" applyAlignment="1">
      <alignment/>
    </xf>
    <xf numFmtId="0" fontId="30" fillId="0" borderId="0" xfId="62" applyFont="1" applyAlignment="1">
      <alignment horizontal="center"/>
      <protection/>
    </xf>
    <xf numFmtId="0" fontId="28" fillId="0" borderId="0" xfId="62" applyFont="1" applyAlignment="1">
      <alignment horizontal="center"/>
      <protection/>
    </xf>
    <xf numFmtId="0" fontId="30" fillId="0" borderId="10" xfId="62" applyFont="1" applyBorder="1" applyAlignment="1">
      <alignment horizontal="center" vertical="center" wrapText="1"/>
      <protection/>
    </xf>
    <xf numFmtId="0" fontId="30" fillId="0" borderId="15" xfId="62" applyFont="1" applyBorder="1" applyAlignment="1">
      <alignment horizontal="center" vertical="center" wrapText="1"/>
      <protection/>
    </xf>
    <xf numFmtId="0" fontId="30" fillId="0" borderId="20" xfId="62" applyFont="1" applyBorder="1" applyAlignment="1">
      <alignment horizontal="center" vertical="center" wrapText="1"/>
      <protection/>
    </xf>
    <xf numFmtId="0" fontId="30" fillId="0" borderId="10" xfId="62" applyFont="1" applyBorder="1" applyAlignment="1">
      <alignment horizontal="center" vertical="center"/>
      <protection/>
    </xf>
    <xf numFmtId="0" fontId="30" fillId="0" borderId="15" xfId="62" applyFont="1" applyBorder="1" applyAlignment="1">
      <alignment horizontal="center" vertical="center"/>
      <protection/>
    </xf>
    <xf numFmtId="0" fontId="30" fillId="0" borderId="20" xfId="62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30" fillId="0" borderId="15" xfId="57" applyFont="1" applyBorder="1" applyAlignment="1">
      <alignment horizontal="center" vertical="center" wrapText="1"/>
      <protection/>
    </xf>
    <xf numFmtId="0" fontId="30" fillId="0" borderId="20" xfId="57" applyFont="1" applyBorder="1" applyAlignment="1">
      <alignment horizontal="center" vertical="center" wrapText="1"/>
      <protection/>
    </xf>
    <xf numFmtId="0" fontId="30" fillId="0" borderId="37" xfId="57" applyFont="1" applyBorder="1" applyAlignment="1">
      <alignment horizontal="center"/>
      <protection/>
    </xf>
    <xf numFmtId="0" fontId="30" fillId="0" borderId="60" xfId="57" applyFont="1" applyBorder="1" applyAlignment="1">
      <alignment horizontal="center"/>
      <protection/>
    </xf>
    <xf numFmtId="0" fontId="30" fillId="0" borderId="64" xfId="57" applyFont="1" applyBorder="1" applyAlignment="1">
      <alignment horizontal="center"/>
      <protection/>
    </xf>
    <xf numFmtId="0" fontId="30" fillId="0" borderId="16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29" fillId="0" borderId="0" xfId="62" applyFont="1" applyAlignment="1">
      <alignment horizontal="right"/>
      <protection/>
    </xf>
    <xf numFmtId="0" fontId="29" fillId="0" borderId="0" xfId="0" applyFont="1" applyAlignment="1">
      <alignment horizontal="right"/>
    </xf>
    <xf numFmtId="0" fontId="32" fillId="0" borderId="0" xfId="62" applyFont="1" applyAlignment="1">
      <alignment horizontal="center"/>
      <protection/>
    </xf>
    <xf numFmtId="0" fontId="39" fillId="0" borderId="0" xfId="62" applyFont="1" applyAlignment="1">
      <alignment horizontal="center"/>
      <protection/>
    </xf>
    <xf numFmtId="0" fontId="32" fillId="0" borderId="10" xfId="62" applyFont="1" applyBorder="1" applyAlignment="1">
      <alignment horizontal="center" vertical="center" wrapText="1"/>
      <protection/>
    </xf>
    <xf numFmtId="0" fontId="32" fillId="0" borderId="15" xfId="62" applyFont="1" applyBorder="1" applyAlignment="1">
      <alignment horizontal="center" vertical="center" wrapText="1"/>
      <protection/>
    </xf>
    <xf numFmtId="0" fontId="32" fillId="0" borderId="11" xfId="62" applyFont="1" applyBorder="1" applyAlignment="1">
      <alignment horizontal="center" vertical="center"/>
      <protection/>
    </xf>
    <xf numFmtId="0" fontId="32" fillId="0" borderId="16" xfId="62" applyFont="1" applyBorder="1" applyAlignment="1">
      <alignment horizontal="center" vertical="center"/>
      <protection/>
    </xf>
    <xf numFmtId="0" fontId="32" fillId="0" borderId="15" xfId="57" applyFont="1" applyBorder="1" applyAlignment="1">
      <alignment horizontal="center" vertical="center" wrapText="1"/>
      <protection/>
    </xf>
    <xf numFmtId="0" fontId="32" fillId="0" borderId="16" xfId="57" applyFont="1" applyBorder="1" applyAlignment="1">
      <alignment horizontal="center" vertical="center" wrapText="1"/>
      <protection/>
    </xf>
    <xf numFmtId="0" fontId="32" fillId="0" borderId="21" xfId="57" applyFont="1" applyBorder="1" applyAlignment="1">
      <alignment horizontal="center" vertical="center" wrapText="1"/>
      <protection/>
    </xf>
    <xf numFmtId="0" fontId="32" fillId="0" borderId="37" xfId="57" applyFont="1" applyBorder="1" applyAlignment="1">
      <alignment horizontal="center"/>
      <protection/>
    </xf>
    <xf numFmtId="0" fontId="32" fillId="0" borderId="60" xfId="57" applyFont="1" applyBorder="1" applyAlignment="1">
      <alignment horizontal="center"/>
      <protection/>
    </xf>
    <xf numFmtId="0" fontId="32" fillId="0" borderId="10" xfId="57" applyFont="1" applyBorder="1" applyAlignment="1">
      <alignment horizontal="center" vertical="center"/>
      <protection/>
    </xf>
    <xf numFmtId="0" fontId="29" fillId="0" borderId="15" xfId="0" applyFont="1" applyBorder="1" applyAlignment="1">
      <alignment/>
    </xf>
    <xf numFmtId="0" fontId="29" fillId="0" borderId="20" xfId="0" applyFont="1" applyBorder="1" applyAlignment="1">
      <alignment/>
    </xf>
    <xf numFmtId="0" fontId="32" fillId="0" borderId="15" xfId="57" applyFont="1" applyBorder="1" applyAlignment="1">
      <alignment horizontal="center" vertical="center"/>
      <protection/>
    </xf>
    <xf numFmtId="0" fontId="32" fillId="0" borderId="20" xfId="57" applyFont="1" applyBorder="1" applyAlignment="1">
      <alignment horizontal="center" vertical="center"/>
      <protection/>
    </xf>
    <xf numFmtId="0" fontId="32" fillId="0" borderId="20" xfId="57" applyFont="1" applyBorder="1" applyAlignment="1">
      <alignment horizontal="center" vertical="center" wrapText="1"/>
      <protection/>
    </xf>
    <xf numFmtId="0" fontId="35" fillId="0" borderId="10" xfId="57" applyFont="1" applyBorder="1" applyAlignment="1">
      <alignment horizontal="center" vertical="center" wrapText="1"/>
      <protection/>
    </xf>
    <xf numFmtId="0" fontId="35" fillId="0" borderId="15" xfId="57" applyFont="1" applyBorder="1" applyAlignment="1">
      <alignment horizontal="center" vertical="center" wrapText="1"/>
      <protection/>
    </xf>
    <xf numFmtId="0" fontId="35" fillId="0" borderId="20" xfId="57" applyFont="1" applyBorder="1" applyAlignment="1">
      <alignment horizontal="center" vertical="center" wrapText="1"/>
      <protection/>
    </xf>
    <xf numFmtId="0" fontId="32" fillId="0" borderId="40" xfId="57" applyFont="1" applyBorder="1" applyAlignment="1">
      <alignment horizontal="center" vertical="center" wrapText="1"/>
      <protection/>
    </xf>
    <xf numFmtId="0" fontId="32" fillId="0" borderId="41" xfId="57" applyFont="1" applyBorder="1" applyAlignment="1">
      <alignment horizontal="center" vertical="center" wrapText="1"/>
      <protection/>
    </xf>
    <xf numFmtId="0" fontId="32" fillId="0" borderId="42" xfId="57" applyFont="1" applyBorder="1" applyAlignment="1">
      <alignment horizontal="center" vertical="center" wrapText="1"/>
      <protection/>
    </xf>
    <xf numFmtId="0" fontId="35" fillId="0" borderId="10" xfId="61" applyFont="1" applyBorder="1" applyAlignment="1">
      <alignment horizontal="center" vertical="center" wrapText="1"/>
      <protection/>
    </xf>
    <xf numFmtId="0" fontId="35" fillId="0" borderId="15" xfId="61" applyFont="1" applyBorder="1" applyAlignment="1">
      <alignment horizontal="center" vertical="center" wrapText="1"/>
      <protection/>
    </xf>
    <xf numFmtId="0" fontId="35" fillId="0" borderId="20" xfId="61" applyFont="1" applyBorder="1" applyAlignment="1">
      <alignment horizontal="center" vertical="center" wrapText="1"/>
      <protection/>
    </xf>
    <xf numFmtId="0" fontId="35" fillId="0" borderId="11" xfId="57" applyFont="1" applyBorder="1" applyAlignment="1">
      <alignment horizontal="center" vertical="center" wrapText="1"/>
      <protection/>
    </xf>
    <xf numFmtId="0" fontId="35" fillId="0" borderId="16" xfId="57" applyFont="1" applyBorder="1" applyAlignment="1">
      <alignment horizontal="center" vertical="center" wrapText="1"/>
      <protection/>
    </xf>
    <xf numFmtId="0" fontId="35" fillId="0" borderId="21" xfId="57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44" fontId="32" fillId="0" borderId="37" xfId="64" applyFont="1" applyBorder="1" applyAlignment="1">
      <alignment horizontal="center"/>
    </xf>
    <xf numFmtId="44" fontId="32" fillId="0" borderId="60" xfId="64" applyFont="1" applyBorder="1" applyAlignment="1">
      <alignment horizontal="center"/>
    </xf>
    <xf numFmtId="44" fontId="32" fillId="0" borderId="64" xfId="64" applyFont="1" applyBorder="1" applyAlignment="1">
      <alignment horizontal="center"/>
    </xf>
    <xf numFmtId="0" fontId="32" fillId="0" borderId="64" xfId="57" applyFont="1" applyBorder="1" applyAlignment="1">
      <alignment horizontal="center"/>
      <protection/>
    </xf>
    <xf numFmtId="0" fontId="32" fillId="0" borderId="60" xfId="57" applyFont="1" applyBorder="1" applyAlignment="1">
      <alignment horizontal="center" wrapText="1"/>
      <protection/>
    </xf>
    <xf numFmtId="0" fontId="30" fillId="0" borderId="21" xfId="0" applyFont="1" applyBorder="1" applyAlignment="1">
      <alignment horizontal="center" vertical="center"/>
    </xf>
    <xf numFmtId="0" fontId="28" fillId="0" borderId="10" xfId="62" applyFont="1" applyBorder="1" applyAlignment="1">
      <alignment horizontal="center" vertical="center"/>
      <protection/>
    </xf>
    <xf numFmtId="0" fontId="34" fillId="0" borderId="15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28" fillId="0" borderId="10" xfId="62" applyFont="1" applyBorder="1" applyAlignment="1">
      <alignment horizontal="center" vertical="center" wrapText="1"/>
      <protection/>
    </xf>
    <xf numFmtId="0" fontId="34" fillId="0" borderId="15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8" fillId="0" borderId="0" xfId="56" applyFont="1" applyAlignment="1">
      <alignment horizontal="right"/>
      <protection/>
    </xf>
    <xf numFmtId="0" fontId="48" fillId="0" borderId="0" xfId="62" applyFont="1" applyAlignment="1">
      <alignment horizontal="center"/>
      <protection/>
    </xf>
    <xf numFmtId="0" fontId="28" fillId="0" borderId="0" xfId="0" applyFont="1" applyAlignment="1">
      <alignment horizontal="center"/>
    </xf>
    <xf numFmtId="0" fontId="28" fillId="0" borderId="70" xfId="57" applyFont="1" applyBorder="1" applyAlignment="1">
      <alignment horizontal="center"/>
      <protection/>
    </xf>
    <xf numFmtId="0" fontId="30" fillId="0" borderId="0" xfId="57" applyFont="1" applyBorder="1" applyAlignment="1">
      <alignment horizontal="center"/>
      <protection/>
    </xf>
    <xf numFmtId="0" fontId="28" fillId="0" borderId="0" xfId="57" applyFont="1" applyBorder="1" applyAlignment="1">
      <alignment horizontal="center"/>
      <protection/>
    </xf>
    <xf numFmtId="0" fontId="28" fillId="0" borderId="0" xfId="58" applyFont="1" applyBorder="1" applyAlignment="1">
      <alignment horizontal="center"/>
      <protection/>
    </xf>
    <xf numFmtId="0" fontId="31" fillId="0" borderId="0" xfId="57" applyFont="1" applyAlignment="1">
      <alignment horizontal="right"/>
      <protection/>
    </xf>
    <xf numFmtId="0" fontId="30" fillId="0" borderId="0" xfId="0" applyFont="1" applyAlignment="1">
      <alignment horizontal="right"/>
    </xf>
    <xf numFmtId="0" fontId="30" fillId="0" borderId="0" xfId="57" applyFont="1" applyAlignment="1">
      <alignment horizontal="right"/>
      <protection/>
    </xf>
    <xf numFmtId="0" fontId="40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bevétel" xfId="56"/>
    <cellStyle name="Normál_KTGV99" xfId="57"/>
    <cellStyle name="Normál_mérleg" xfId="58"/>
    <cellStyle name="Normál_Munka1" xfId="59"/>
    <cellStyle name="Normál_Munka2" xfId="60"/>
    <cellStyle name="Normál_Munka3" xfId="61"/>
    <cellStyle name="Normál_PHKV99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U63"/>
  <sheetViews>
    <sheetView tabSelected="1" zoomScalePageLayoutView="0" workbookViewId="0" topLeftCell="C19">
      <selection activeCell="N44" sqref="N44:U44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6384" width="9.125" style="1" customWidth="1"/>
  </cols>
  <sheetData>
    <row r="38" spans="2:21" ht="27.75">
      <c r="B38" s="2"/>
      <c r="C38" s="3"/>
      <c r="D38" s="3"/>
      <c r="E38" s="3"/>
      <c r="F38" s="3"/>
      <c r="G38" s="3"/>
      <c r="H38" s="3"/>
      <c r="I38" s="3"/>
      <c r="J38" s="2"/>
      <c r="N38" s="23"/>
      <c r="O38" s="23"/>
      <c r="P38" s="23"/>
      <c r="Q38" s="23"/>
      <c r="R38" s="23"/>
      <c r="S38" s="23"/>
      <c r="T38" s="23"/>
      <c r="U38" s="23"/>
    </row>
    <row r="39" spans="9:21" ht="27.75">
      <c r="I39" s="5"/>
      <c r="J39" s="2"/>
      <c r="N39" s="297" t="s">
        <v>33</v>
      </c>
      <c r="O39" s="297"/>
      <c r="P39" s="297"/>
      <c r="Q39" s="297"/>
      <c r="R39" s="297"/>
      <c r="S39" s="297"/>
      <c r="T39" s="297"/>
      <c r="U39" s="297"/>
    </row>
    <row r="40" spans="9:21" ht="2.25" customHeight="1">
      <c r="I40" s="3"/>
      <c r="J40" s="2"/>
      <c r="N40" s="23"/>
      <c r="O40" s="24"/>
      <c r="P40" s="25"/>
      <c r="Q40" s="25"/>
      <c r="R40" s="25"/>
      <c r="S40" s="25"/>
      <c r="T40" s="25"/>
      <c r="U40" s="25"/>
    </row>
    <row r="41" spans="9:21" ht="27.75">
      <c r="I41" s="4"/>
      <c r="J41" s="2"/>
      <c r="N41" s="297" t="s">
        <v>1</v>
      </c>
      <c r="O41" s="297"/>
      <c r="P41" s="297"/>
      <c r="Q41" s="297"/>
      <c r="R41" s="297"/>
      <c r="S41" s="297"/>
      <c r="T41" s="297"/>
      <c r="U41" s="297"/>
    </row>
    <row r="42" spans="9:21" ht="12.75" customHeight="1" hidden="1">
      <c r="I42" s="3"/>
      <c r="J42" s="2"/>
      <c r="N42" s="23"/>
      <c r="O42" s="24"/>
      <c r="P42" s="25"/>
      <c r="Q42" s="25"/>
      <c r="R42" s="25"/>
      <c r="S42" s="25"/>
      <c r="T42" s="25"/>
      <c r="U42" s="25"/>
    </row>
    <row r="43" spans="9:21" ht="27.75">
      <c r="I43" s="4"/>
      <c r="J43" s="2"/>
      <c r="N43" s="297" t="s">
        <v>358</v>
      </c>
      <c r="O43" s="297"/>
      <c r="P43" s="297"/>
      <c r="Q43" s="297"/>
      <c r="R43" s="297"/>
      <c r="S43" s="297"/>
      <c r="T43" s="297"/>
      <c r="U43" s="297"/>
    </row>
    <row r="44" spans="2:21" ht="27.75">
      <c r="B44" s="2"/>
      <c r="C44" s="3"/>
      <c r="D44" s="3"/>
      <c r="E44" s="3"/>
      <c r="F44" s="3"/>
      <c r="G44" s="3"/>
      <c r="H44" s="3"/>
      <c r="I44" s="3"/>
      <c r="J44" s="2"/>
      <c r="N44" s="299"/>
      <c r="O44" s="299"/>
      <c r="P44" s="299"/>
      <c r="Q44" s="299"/>
      <c r="R44" s="299"/>
      <c r="S44" s="299"/>
      <c r="T44" s="299"/>
      <c r="U44" s="299"/>
    </row>
    <row r="45" spans="2:21" ht="27.75">
      <c r="B45" s="2"/>
      <c r="C45" s="3"/>
      <c r="D45" s="3"/>
      <c r="E45" s="3"/>
      <c r="F45" s="3"/>
      <c r="G45" s="3"/>
      <c r="H45" s="3"/>
      <c r="I45" s="3"/>
      <c r="J45" s="2"/>
      <c r="N45" s="22"/>
      <c r="O45" s="298"/>
      <c r="P45" s="298"/>
      <c r="Q45" s="298"/>
      <c r="R45" s="298"/>
      <c r="S45" s="298"/>
      <c r="T45" s="298"/>
      <c r="U45" s="22"/>
    </row>
    <row r="46" spans="2:10" ht="27.75">
      <c r="B46" s="2"/>
      <c r="C46" s="2"/>
      <c r="D46" s="2"/>
      <c r="E46" s="2"/>
      <c r="F46" s="2"/>
      <c r="G46" s="2"/>
      <c r="H46" s="2"/>
      <c r="I46" s="2"/>
      <c r="J46" s="2"/>
    </row>
    <row r="47" spans="1:10" ht="27.75">
      <c r="A47" s="6"/>
      <c r="B47" s="7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 password="DB7F" sheet="1" selectLockedCells="1" selectUnlockedCells="1"/>
  <mergeCells count="5">
    <mergeCell ref="N39:U39"/>
    <mergeCell ref="N41:U41"/>
    <mergeCell ref="N43:U43"/>
    <mergeCell ref="O45:T45"/>
    <mergeCell ref="N44:U4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1">
      <selection activeCell="A1" sqref="A1:E1"/>
    </sheetView>
  </sheetViews>
  <sheetFormatPr defaultColWidth="9.00390625" defaultRowHeight="12.75"/>
  <cols>
    <col min="1" max="1" width="58.625" style="0" customWidth="1"/>
    <col min="2" max="2" width="11.875" style="0" customWidth="1"/>
    <col min="3" max="3" width="4.375" style="0" customWidth="1"/>
    <col min="4" max="4" width="12.25390625" style="0" customWidth="1"/>
    <col min="5" max="5" width="6.75390625" style="0" customWidth="1"/>
    <col min="6" max="6" width="1.00390625" style="0" customWidth="1"/>
    <col min="7" max="7" width="0.875" style="0" hidden="1" customWidth="1"/>
    <col min="8" max="8" width="9.125" style="0" hidden="1" customWidth="1"/>
    <col min="9" max="9" width="15.625" style="0" hidden="1" customWidth="1"/>
    <col min="10" max="10" width="12.375" style="0" hidden="1" customWidth="1"/>
    <col min="11" max="11" width="9.125" style="0" hidden="1" customWidth="1"/>
    <col min="12" max="12" width="0.875" style="0" customWidth="1"/>
  </cols>
  <sheetData>
    <row r="1" spans="1:5" ht="12.75">
      <c r="A1" s="300" t="s">
        <v>359</v>
      </c>
      <c r="B1" s="300"/>
      <c r="C1" s="300"/>
      <c r="D1" s="300"/>
      <c r="E1" s="300"/>
    </row>
    <row r="3" spans="1:5" ht="15.75">
      <c r="A3" s="302" t="s">
        <v>29</v>
      </c>
      <c r="B3" s="302"/>
      <c r="C3" s="302"/>
      <c r="D3" s="302"/>
      <c r="E3" s="302"/>
    </row>
    <row r="4" spans="1:5" ht="15.75">
      <c r="A4" s="131"/>
      <c r="B4" s="17"/>
      <c r="C4" s="131"/>
      <c r="D4" s="18"/>
      <c r="E4" s="131"/>
    </row>
    <row r="5" spans="1:5" ht="15.75">
      <c r="A5" s="302" t="s">
        <v>36</v>
      </c>
      <c r="B5" s="302"/>
      <c r="C5" s="302"/>
      <c r="D5" s="302"/>
      <c r="E5" s="302"/>
    </row>
    <row r="6" spans="1:5" ht="15.75">
      <c r="A6" s="302" t="s">
        <v>153</v>
      </c>
      <c r="B6" s="302"/>
      <c r="C6" s="302"/>
      <c r="D6" s="302"/>
      <c r="E6" s="302"/>
    </row>
    <row r="7" spans="1:5" ht="15.75">
      <c r="A7" s="302" t="s">
        <v>154</v>
      </c>
      <c r="B7" s="302"/>
      <c r="C7" s="302"/>
      <c r="D7" s="302"/>
      <c r="E7" s="302"/>
    </row>
    <row r="8" spans="1:5" ht="7.5" customHeight="1">
      <c r="A8" s="131"/>
      <c r="B8" s="17"/>
      <c r="C8" s="131"/>
      <c r="D8" s="18"/>
      <c r="E8" s="131"/>
    </row>
    <row r="9" spans="1:5" ht="15.75">
      <c r="A9" s="132" t="s">
        <v>155</v>
      </c>
      <c r="B9" s="17"/>
      <c r="C9" s="131"/>
      <c r="D9" s="18"/>
      <c r="E9" s="131"/>
    </row>
    <row r="10" spans="1:5" ht="15.75">
      <c r="A10" s="133" t="s">
        <v>156</v>
      </c>
      <c r="B10" s="17"/>
      <c r="C10" s="131"/>
      <c r="D10" s="18">
        <f>B11+B12</f>
        <v>11138</v>
      </c>
      <c r="E10" s="131" t="s">
        <v>157</v>
      </c>
    </row>
    <row r="11" spans="1:5" ht="31.5">
      <c r="A11" s="134" t="s">
        <v>158</v>
      </c>
      <c r="B11" s="135">
        <v>10035</v>
      </c>
      <c r="C11" s="134" t="s">
        <v>157</v>
      </c>
      <c r="D11" s="18"/>
      <c r="E11" s="131"/>
    </row>
    <row r="12" spans="1:5" ht="31.5">
      <c r="A12" s="134" t="s">
        <v>159</v>
      </c>
      <c r="B12" s="135">
        <f>765+338</f>
        <v>1103</v>
      </c>
      <c r="C12" s="134" t="s">
        <v>157</v>
      </c>
      <c r="D12" s="18"/>
      <c r="E12" s="131"/>
    </row>
    <row r="13" spans="1:5" ht="15.75">
      <c r="A13" s="133" t="s">
        <v>160</v>
      </c>
      <c r="B13" s="17"/>
      <c r="C13" s="131"/>
      <c r="D13" s="18">
        <f>974+2950+1500</f>
        <v>5424</v>
      </c>
      <c r="E13" s="131" t="s">
        <v>157</v>
      </c>
    </row>
    <row r="14" spans="1:5" ht="15.75">
      <c r="A14" s="133" t="s">
        <v>161</v>
      </c>
      <c r="B14" s="17"/>
      <c r="C14" s="131"/>
      <c r="D14" s="18">
        <f>1840+25</f>
        <v>1865</v>
      </c>
      <c r="E14" s="131" t="s">
        <v>157</v>
      </c>
    </row>
    <row r="15" spans="1:5" ht="15.75">
      <c r="A15" s="133" t="s">
        <v>162</v>
      </c>
      <c r="B15" s="17"/>
      <c r="C15" s="131"/>
      <c r="D15" s="18">
        <f>940+2277+76+164+80</f>
        <v>3537</v>
      </c>
      <c r="E15" s="131" t="s">
        <v>157</v>
      </c>
    </row>
    <row r="16" spans="1:5" ht="15.75">
      <c r="A16" s="133" t="s">
        <v>163</v>
      </c>
      <c r="B16" s="18"/>
      <c r="C16" s="133"/>
      <c r="D16" s="18">
        <v>0</v>
      </c>
      <c r="E16" s="131" t="s">
        <v>157</v>
      </c>
    </row>
    <row r="17" spans="1:5" ht="15.75">
      <c r="A17" s="133" t="s">
        <v>164</v>
      </c>
      <c r="B17" s="17"/>
      <c r="C17" s="131"/>
      <c r="D17" s="18">
        <v>0</v>
      </c>
      <c r="E17" s="131" t="s">
        <v>157</v>
      </c>
    </row>
    <row r="18" spans="1:5" ht="31.5">
      <c r="A18" s="134" t="s">
        <v>165</v>
      </c>
      <c r="B18" s="135">
        <v>0</v>
      </c>
      <c r="C18" s="134" t="s">
        <v>157</v>
      </c>
      <c r="D18" s="134"/>
      <c r="E18" s="131"/>
    </row>
    <row r="19" spans="1:5" ht="15.75">
      <c r="A19" s="136" t="s">
        <v>166</v>
      </c>
      <c r="B19" s="135">
        <v>0</v>
      </c>
      <c r="C19" s="131" t="s">
        <v>157</v>
      </c>
      <c r="D19" s="18"/>
      <c r="E19" s="131"/>
    </row>
    <row r="20" spans="1:5" ht="15.75">
      <c r="A20" s="133" t="s">
        <v>167</v>
      </c>
      <c r="B20" s="17"/>
      <c r="C20" s="131"/>
      <c r="D20" s="18">
        <v>0</v>
      </c>
      <c r="E20" s="131" t="s">
        <v>157</v>
      </c>
    </row>
    <row r="21" spans="1:5" ht="31.5">
      <c r="A21" s="134" t="s">
        <v>168</v>
      </c>
      <c r="B21" s="17"/>
      <c r="C21" s="131" t="s">
        <v>157</v>
      </c>
      <c r="D21" s="18"/>
      <c r="E21" s="131"/>
    </row>
    <row r="22" spans="1:5" ht="15.75">
      <c r="A22" s="131" t="s">
        <v>169</v>
      </c>
      <c r="B22" s="19"/>
      <c r="C22" s="131" t="s">
        <v>157</v>
      </c>
      <c r="D22" s="18"/>
      <c r="E22" s="131"/>
    </row>
    <row r="23" spans="1:5" ht="15.75">
      <c r="A23" s="133" t="s">
        <v>170</v>
      </c>
      <c r="B23" s="18"/>
      <c r="C23" s="133"/>
      <c r="D23" s="18">
        <f>D10+D14+D15+D13</f>
        <v>21964</v>
      </c>
      <c r="E23" s="133" t="s">
        <v>171</v>
      </c>
    </row>
    <row r="24" spans="1:5" ht="15.75">
      <c r="A24" s="132" t="s">
        <v>172</v>
      </c>
      <c r="B24" s="17"/>
      <c r="C24" s="131"/>
      <c r="D24" s="18"/>
      <c r="E24" s="131"/>
    </row>
    <row r="25" spans="1:5" ht="15.75">
      <c r="A25" s="137" t="s">
        <v>173</v>
      </c>
      <c r="B25" s="17"/>
      <c r="C25" s="131"/>
      <c r="D25" s="18">
        <f>B27+B28+B29+B30+B31</f>
        <v>12785</v>
      </c>
      <c r="E25" s="131" t="s">
        <v>157</v>
      </c>
    </row>
    <row r="26" spans="1:5" ht="15.75">
      <c r="A26" s="91" t="s">
        <v>174</v>
      </c>
      <c r="B26" s="17"/>
      <c r="C26" s="131"/>
      <c r="D26" s="18"/>
      <c r="E26" s="131"/>
    </row>
    <row r="27" spans="1:5" ht="15.75">
      <c r="A27" s="131" t="s">
        <v>175</v>
      </c>
      <c r="B27" s="17">
        <v>5292</v>
      </c>
      <c r="C27" s="131" t="s">
        <v>157</v>
      </c>
      <c r="D27" s="18"/>
      <c r="E27" s="131"/>
    </row>
    <row r="28" spans="1:5" ht="15.75">
      <c r="A28" s="131" t="s">
        <v>176</v>
      </c>
      <c r="B28" s="17">
        <v>1295</v>
      </c>
      <c r="C28" s="131" t="s">
        <v>157</v>
      </c>
      <c r="D28" s="18"/>
      <c r="E28" s="131"/>
    </row>
    <row r="29" spans="1:5" ht="15.75">
      <c r="A29" s="131" t="s">
        <v>177</v>
      </c>
      <c r="B29" s="17">
        <v>3130</v>
      </c>
      <c r="C29" s="131" t="s">
        <v>157</v>
      </c>
      <c r="D29" s="18"/>
      <c r="E29" s="131"/>
    </row>
    <row r="30" spans="1:5" ht="15.75">
      <c r="A30" s="14" t="s">
        <v>178</v>
      </c>
      <c r="B30" s="17">
        <v>2913</v>
      </c>
      <c r="C30" s="131" t="s">
        <v>157</v>
      </c>
      <c r="D30" s="18"/>
      <c r="E30" s="131"/>
    </row>
    <row r="31" spans="1:5" ht="15.75">
      <c r="A31" s="131" t="s">
        <v>179</v>
      </c>
      <c r="B31" s="17">
        <v>155</v>
      </c>
      <c r="C31" s="131" t="s">
        <v>157</v>
      </c>
      <c r="D31" s="18"/>
      <c r="E31" s="131"/>
    </row>
    <row r="32" spans="1:5" ht="15.75">
      <c r="A32" s="137" t="s">
        <v>180</v>
      </c>
      <c r="B32" s="18"/>
      <c r="C32" s="133"/>
      <c r="D32" s="139">
        <f>B34+B35+B36</f>
        <v>14914</v>
      </c>
      <c r="E32" s="133" t="s">
        <v>157</v>
      </c>
    </row>
    <row r="33" spans="1:5" ht="15.75">
      <c r="A33" s="91" t="s">
        <v>174</v>
      </c>
      <c r="B33" s="17"/>
      <c r="C33" s="131"/>
      <c r="D33" s="18"/>
      <c r="E33" s="131"/>
    </row>
    <row r="34" spans="1:5" ht="15.75">
      <c r="A34" s="131" t="s">
        <v>181</v>
      </c>
      <c r="B34" s="19">
        <f>1964+165</f>
        <v>2129</v>
      </c>
      <c r="C34" s="131" t="s">
        <v>157</v>
      </c>
      <c r="D34" s="18"/>
      <c r="E34" s="131"/>
    </row>
    <row r="35" spans="1:5" ht="15.75">
      <c r="A35" s="131" t="s">
        <v>182</v>
      </c>
      <c r="B35" s="19">
        <v>2785</v>
      </c>
      <c r="C35" s="131" t="s">
        <v>157</v>
      </c>
      <c r="D35" s="18"/>
      <c r="E35" s="131"/>
    </row>
    <row r="36" spans="1:5" ht="15.75">
      <c r="A36" s="131" t="s">
        <v>183</v>
      </c>
      <c r="B36" s="19">
        <f>8500+1500</f>
        <v>10000</v>
      </c>
      <c r="C36" s="131" t="s">
        <v>157</v>
      </c>
      <c r="D36" s="18"/>
      <c r="E36" s="131"/>
    </row>
    <row r="37" spans="1:5" ht="15.75">
      <c r="A37" s="131"/>
      <c r="B37" s="19"/>
      <c r="C37" s="131"/>
      <c r="D37" s="18"/>
      <c r="E37" s="131"/>
    </row>
    <row r="38" spans="1:5" ht="15.75">
      <c r="A38" s="133" t="s">
        <v>184</v>
      </c>
      <c r="B38" s="19"/>
      <c r="C38" s="131"/>
      <c r="D38" s="18"/>
      <c r="E38" s="131" t="s">
        <v>157</v>
      </c>
    </row>
    <row r="39" spans="1:5" ht="15.75">
      <c r="A39" s="131" t="s">
        <v>185</v>
      </c>
      <c r="B39" s="17"/>
      <c r="C39" s="131" t="s">
        <v>157</v>
      </c>
      <c r="D39" s="18"/>
      <c r="E39" s="131"/>
    </row>
    <row r="40" spans="1:5" ht="15.75">
      <c r="A40" s="131" t="s">
        <v>186</v>
      </c>
      <c r="B40" s="17"/>
      <c r="C40" s="131" t="s">
        <v>157</v>
      </c>
      <c r="D40" s="18"/>
      <c r="E40" s="131"/>
    </row>
    <row r="41" spans="1:5" ht="23.25" customHeight="1">
      <c r="A41" s="133" t="s">
        <v>187</v>
      </c>
      <c r="B41" s="18"/>
      <c r="C41" s="133"/>
      <c r="D41" s="18">
        <f>D25+D32</f>
        <v>27699</v>
      </c>
      <c r="E41" s="133" t="s">
        <v>171</v>
      </c>
    </row>
    <row r="42" spans="1:5" ht="23.25" customHeight="1">
      <c r="A42" s="133" t="s">
        <v>188</v>
      </c>
      <c r="B42" s="18"/>
      <c r="C42" s="133"/>
      <c r="D42" s="18">
        <f>D23-D41</f>
        <v>-5735</v>
      </c>
      <c r="E42" s="133" t="s">
        <v>157</v>
      </c>
    </row>
    <row r="43" spans="1:5" ht="15.75">
      <c r="A43" s="140" t="s">
        <v>189</v>
      </c>
      <c r="B43" s="18"/>
      <c r="C43" s="133"/>
      <c r="D43" s="18">
        <f>847+364+970+3547+7</f>
        <v>5735</v>
      </c>
      <c r="E43" s="133" t="s">
        <v>157</v>
      </c>
    </row>
    <row r="44" spans="1:5" ht="25.5" customHeight="1">
      <c r="A44" s="133" t="s">
        <v>190</v>
      </c>
      <c r="B44" s="18"/>
      <c r="C44" s="133"/>
      <c r="D44" s="18">
        <f>D42+D43</f>
        <v>0</v>
      </c>
      <c r="E44" s="133" t="s">
        <v>157</v>
      </c>
    </row>
    <row r="55" spans="6:13" ht="20.25">
      <c r="F55" s="266"/>
      <c r="G55" s="266"/>
      <c r="H55" s="266"/>
      <c r="I55" s="266"/>
      <c r="J55" s="266"/>
      <c r="K55" s="266"/>
      <c r="L55" s="266"/>
      <c r="M55" s="266"/>
    </row>
    <row r="56" spans="6:13" ht="20.25">
      <c r="F56" s="266"/>
      <c r="G56" s="266"/>
      <c r="H56" s="266"/>
      <c r="I56" s="266"/>
      <c r="J56" s="266"/>
      <c r="K56" s="266"/>
      <c r="L56" s="266"/>
      <c r="M56" s="266"/>
    </row>
    <row r="57" spans="6:13" ht="20.25">
      <c r="F57" s="268"/>
      <c r="G57" s="268"/>
      <c r="H57" s="268"/>
      <c r="I57" s="268"/>
      <c r="J57" s="268"/>
      <c r="K57" s="268"/>
      <c r="L57" s="268"/>
      <c r="M57" s="268"/>
    </row>
    <row r="58" spans="6:13" ht="3.75" customHeight="1">
      <c r="F58" s="268"/>
      <c r="G58" s="268"/>
      <c r="H58" s="268"/>
      <c r="I58" s="268"/>
      <c r="J58" s="268"/>
      <c r="K58" s="268"/>
      <c r="L58" s="268"/>
      <c r="M58" s="268"/>
    </row>
    <row r="59" spans="6:13" ht="22.5" customHeight="1">
      <c r="F59" s="268"/>
      <c r="G59" s="268"/>
      <c r="H59" s="268"/>
      <c r="I59" s="268"/>
      <c r="J59" s="268"/>
      <c r="K59" s="268"/>
      <c r="L59" s="268"/>
      <c r="M59" s="268"/>
    </row>
    <row r="60" spans="6:13" ht="36.75" customHeight="1">
      <c r="F60" s="268"/>
      <c r="G60" s="268"/>
      <c r="H60" s="301"/>
      <c r="I60" s="301"/>
      <c r="J60" s="301"/>
      <c r="K60" s="301"/>
      <c r="L60" s="268"/>
      <c r="M60" s="268"/>
    </row>
    <row r="61" spans="6:13" ht="20.25">
      <c r="F61" s="268"/>
      <c r="G61" s="268"/>
      <c r="H61" s="301"/>
      <c r="I61" s="301"/>
      <c r="J61" s="301"/>
      <c r="K61" s="301"/>
      <c r="L61" s="268"/>
      <c r="M61" s="268"/>
    </row>
    <row r="62" spans="6:13" ht="18" customHeight="1">
      <c r="F62" s="268"/>
      <c r="G62" s="268"/>
      <c r="H62" s="267"/>
      <c r="I62" s="267"/>
      <c r="J62" s="267"/>
      <c r="K62" s="267"/>
      <c r="L62" s="268"/>
      <c r="M62" s="268"/>
    </row>
    <row r="63" spans="6:13" ht="24.75" customHeight="1">
      <c r="F63" s="268"/>
      <c r="G63" s="268"/>
      <c r="H63" s="268"/>
      <c r="I63" s="268"/>
      <c r="J63" s="268"/>
      <c r="K63" s="268"/>
      <c r="L63" s="268"/>
      <c r="M63" s="268"/>
    </row>
    <row r="64" spans="6:13" ht="4.5" customHeight="1">
      <c r="F64" s="268"/>
      <c r="G64" s="268"/>
      <c r="H64" s="268"/>
      <c r="I64" s="268"/>
      <c r="J64" s="268"/>
      <c r="K64" s="268"/>
      <c r="L64" s="268"/>
      <c r="M64" s="268"/>
    </row>
    <row r="65" spans="6:13" ht="20.25">
      <c r="F65" s="268"/>
      <c r="G65" s="268"/>
      <c r="H65" s="268"/>
      <c r="I65" s="268"/>
      <c r="J65" s="268"/>
      <c r="K65" s="268"/>
      <c r="L65" s="268"/>
      <c r="M65" s="268"/>
    </row>
    <row r="66" spans="6:13" ht="20.25">
      <c r="F66" s="268"/>
      <c r="G66" s="268"/>
      <c r="H66" s="268"/>
      <c r="I66" s="268"/>
      <c r="J66" s="268"/>
      <c r="K66" s="268"/>
      <c r="L66" s="268"/>
      <c r="M66" s="268"/>
    </row>
    <row r="67" spans="6:13" ht="20.25">
      <c r="F67" s="266"/>
      <c r="G67" s="266"/>
      <c r="H67" s="266"/>
      <c r="I67" s="266"/>
      <c r="J67" s="266"/>
      <c r="K67" s="266"/>
      <c r="L67" s="266"/>
      <c r="M67" s="266"/>
    </row>
    <row r="68" spans="6:13" ht="20.25">
      <c r="F68" s="266"/>
      <c r="G68" s="266"/>
      <c r="H68" s="266"/>
      <c r="I68" s="266"/>
      <c r="J68" s="266"/>
      <c r="K68" s="266"/>
      <c r="L68" s="266"/>
      <c r="M68" s="266"/>
    </row>
    <row r="69" spans="6:13" ht="20.25">
      <c r="F69" s="266"/>
      <c r="G69" s="266"/>
      <c r="H69" s="266"/>
      <c r="I69" s="266"/>
      <c r="J69" s="266"/>
      <c r="K69" s="266"/>
      <c r="L69" s="266"/>
      <c r="M69" s="266"/>
    </row>
  </sheetData>
  <sheetProtection password="DB7F" sheet="1" objects="1" scenarios="1" selectLockedCells="1" selectUnlockedCells="1"/>
  <mergeCells count="7">
    <mergeCell ref="A1:E1"/>
    <mergeCell ref="H60:K60"/>
    <mergeCell ref="H61:K61"/>
    <mergeCell ref="A3:E3"/>
    <mergeCell ref="A5:E5"/>
    <mergeCell ref="A6:E6"/>
    <mergeCell ref="A7:E7"/>
  </mergeCells>
  <printOptions/>
  <pageMargins left="0.56" right="0.34" top="0.56" bottom="0.46" header="0.53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workbookViewId="0" topLeftCell="A1">
      <selection activeCell="A1" sqref="A1:J1"/>
    </sheetView>
  </sheetViews>
  <sheetFormatPr defaultColWidth="9.00390625" defaultRowHeight="12.75"/>
  <cols>
    <col min="1" max="1" width="3.25390625" style="0" customWidth="1"/>
    <col min="2" max="2" width="2.375" style="0" customWidth="1"/>
    <col min="3" max="4" width="2.25390625" style="0" customWidth="1"/>
    <col min="5" max="5" width="3.75390625" style="0" customWidth="1"/>
    <col min="6" max="6" width="46.25390625" style="0" customWidth="1"/>
    <col min="7" max="7" width="10.00390625" style="0" customWidth="1"/>
    <col min="8" max="8" width="9.75390625" style="0" customWidth="1"/>
    <col min="9" max="9" width="10.00390625" style="0" customWidth="1"/>
    <col min="10" max="10" width="7.75390625" style="0" customWidth="1"/>
  </cols>
  <sheetData>
    <row r="1" spans="1:10" ht="12.75">
      <c r="A1" s="300" t="s">
        <v>360</v>
      </c>
      <c r="B1" s="300"/>
      <c r="C1" s="300"/>
      <c r="D1" s="300"/>
      <c r="E1" s="300"/>
      <c r="F1" s="300"/>
      <c r="G1" s="300"/>
      <c r="H1" s="300"/>
      <c r="I1" s="300"/>
      <c r="J1" s="300"/>
    </row>
    <row r="2" spans="1:10" ht="15.75">
      <c r="A2" s="306"/>
      <c r="B2" s="306"/>
      <c r="C2" s="306"/>
      <c r="D2" s="306"/>
      <c r="E2" s="306"/>
      <c r="F2" s="306"/>
      <c r="G2" s="306"/>
      <c r="H2" s="306"/>
      <c r="I2" s="306"/>
      <c r="J2" s="306"/>
    </row>
    <row r="3" spans="1:10" ht="15.75">
      <c r="A3" s="306" t="s">
        <v>36</v>
      </c>
      <c r="B3" s="306"/>
      <c r="C3" s="306"/>
      <c r="D3" s="306"/>
      <c r="E3" s="306"/>
      <c r="F3" s="306"/>
      <c r="G3" s="306"/>
      <c r="H3" s="306"/>
      <c r="I3" s="306"/>
      <c r="J3" s="306"/>
    </row>
    <row r="4" spans="1:10" ht="15.75">
      <c r="A4" s="306" t="s">
        <v>191</v>
      </c>
      <c r="B4" s="306"/>
      <c r="C4" s="306"/>
      <c r="D4" s="306"/>
      <c r="E4" s="306"/>
      <c r="F4" s="306"/>
      <c r="G4" s="306"/>
      <c r="H4" s="306"/>
      <c r="I4" s="306"/>
      <c r="J4" s="306"/>
    </row>
    <row r="5" spans="1:10" ht="16.5">
      <c r="A5" s="307" t="s">
        <v>32</v>
      </c>
      <c r="B5" s="307"/>
      <c r="C5" s="307"/>
      <c r="D5" s="307"/>
      <c r="E5" s="307"/>
      <c r="F5" s="307"/>
      <c r="G5" s="307"/>
      <c r="H5" s="307"/>
      <c r="I5" s="307"/>
      <c r="J5" s="307"/>
    </row>
    <row r="6" spans="1:10" ht="17.25" thickBot="1">
      <c r="A6" s="142"/>
      <c r="B6" s="142"/>
      <c r="C6" s="138"/>
      <c r="D6" s="138"/>
      <c r="E6" s="138"/>
      <c r="F6" s="143"/>
      <c r="G6" s="144"/>
      <c r="H6" s="144"/>
      <c r="I6" s="308" t="s">
        <v>30</v>
      </c>
      <c r="J6" s="308"/>
    </row>
    <row r="7" spans="1:10" ht="17.25" thickBot="1">
      <c r="A7" s="309" t="s">
        <v>192</v>
      </c>
      <c r="B7" s="310"/>
      <c r="C7" s="310"/>
      <c r="D7" s="310"/>
      <c r="E7" s="310"/>
      <c r="F7" s="310"/>
      <c r="G7" s="295" t="s">
        <v>193</v>
      </c>
      <c r="H7" s="290"/>
      <c r="I7" s="145" t="s">
        <v>32</v>
      </c>
      <c r="J7" s="291" t="s">
        <v>194</v>
      </c>
    </row>
    <row r="8" spans="1:10" ht="16.5">
      <c r="A8" s="311"/>
      <c r="B8" s="312"/>
      <c r="C8" s="312"/>
      <c r="D8" s="312"/>
      <c r="E8" s="312"/>
      <c r="F8" s="312"/>
      <c r="G8" s="147" t="s">
        <v>31</v>
      </c>
      <c r="H8" s="147" t="s">
        <v>195</v>
      </c>
      <c r="I8" s="148" t="s">
        <v>31</v>
      </c>
      <c r="J8" s="292"/>
    </row>
    <row r="9" spans="1:10" ht="17.25" thickBot="1">
      <c r="A9" s="296"/>
      <c r="B9" s="294"/>
      <c r="C9" s="294"/>
      <c r="D9" s="294"/>
      <c r="E9" s="294"/>
      <c r="F9" s="294"/>
      <c r="G9" s="149" t="s">
        <v>111</v>
      </c>
      <c r="H9" s="149" t="s">
        <v>196</v>
      </c>
      <c r="I9" s="150" t="s">
        <v>111</v>
      </c>
      <c r="J9" s="293"/>
    </row>
    <row r="10" spans="1:10" ht="36" customHeight="1">
      <c r="A10" s="141" t="s">
        <v>197</v>
      </c>
      <c r="B10" s="305" t="s">
        <v>198</v>
      </c>
      <c r="C10" s="305"/>
      <c r="D10" s="305"/>
      <c r="E10" s="305"/>
      <c r="F10" s="305"/>
      <c r="G10" s="153"/>
      <c r="H10" s="153"/>
      <c r="I10" s="154"/>
      <c r="J10" s="153"/>
    </row>
    <row r="11" spans="1:10" ht="16.5">
      <c r="A11" s="155"/>
      <c r="B11" s="155" t="s">
        <v>197</v>
      </c>
      <c r="C11" s="155" t="s">
        <v>199</v>
      </c>
      <c r="D11" s="155"/>
      <c r="E11" s="155"/>
      <c r="F11" s="155"/>
      <c r="G11" s="156"/>
      <c r="H11" s="156"/>
      <c r="I11" s="156"/>
      <c r="J11" s="155"/>
    </row>
    <row r="12" spans="1:10" ht="18.75" customHeight="1">
      <c r="A12" s="155"/>
      <c r="B12" s="155"/>
      <c r="C12" s="151" t="s">
        <v>197</v>
      </c>
      <c r="D12" s="305" t="s">
        <v>200</v>
      </c>
      <c r="E12" s="305"/>
      <c r="F12" s="305"/>
      <c r="G12" s="154"/>
      <c r="H12" s="154"/>
      <c r="I12" s="154"/>
      <c r="J12" s="153"/>
    </row>
    <row r="13" spans="1:10" ht="19.5" customHeight="1">
      <c r="A13" s="155"/>
      <c r="B13" s="155"/>
      <c r="C13" s="155"/>
      <c r="D13" s="141" t="s">
        <v>55</v>
      </c>
      <c r="E13" s="305" t="s">
        <v>201</v>
      </c>
      <c r="F13" s="305"/>
      <c r="G13" s="154"/>
      <c r="H13" s="154"/>
      <c r="I13" s="154"/>
      <c r="J13" s="153"/>
    </row>
    <row r="14" spans="1:10" ht="16.5">
      <c r="A14" s="157"/>
      <c r="B14" s="157"/>
      <c r="C14" s="157"/>
      <c r="D14" s="157"/>
      <c r="E14" s="157" t="s">
        <v>202</v>
      </c>
      <c r="F14" s="157" t="s">
        <v>203</v>
      </c>
      <c r="G14" s="17">
        <v>1890</v>
      </c>
      <c r="H14" s="17">
        <v>1860</v>
      </c>
      <c r="I14" s="17"/>
      <c r="J14" s="158"/>
    </row>
    <row r="15" spans="1:10" ht="33">
      <c r="A15" s="157"/>
      <c r="B15" s="157"/>
      <c r="C15" s="157"/>
      <c r="D15" s="157"/>
      <c r="E15" s="159" t="s">
        <v>204</v>
      </c>
      <c r="F15" s="160" t="s">
        <v>205</v>
      </c>
      <c r="G15" s="135"/>
      <c r="H15" s="135"/>
      <c r="I15" s="135"/>
      <c r="J15" s="158"/>
    </row>
    <row r="16" spans="1:10" ht="33">
      <c r="A16" s="157"/>
      <c r="B16" s="157"/>
      <c r="C16" s="157"/>
      <c r="D16" s="157"/>
      <c r="E16" s="159" t="s">
        <v>206</v>
      </c>
      <c r="F16" s="160" t="s">
        <v>207</v>
      </c>
      <c r="G16" s="17">
        <v>861</v>
      </c>
      <c r="H16" s="17">
        <v>861</v>
      </c>
      <c r="I16" s="17">
        <v>863</v>
      </c>
      <c r="J16" s="158">
        <f>I16/G16*100</f>
        <v>100.23228803716609</v>
      </c>
    </row>
    <row r="17" spans="1:10" ht="16.5">
      <c r="A17" s="157"/>
      <c r="B17" s="157"/>
      <c r="C17" s="157"/>
      <c r="D17" s="157"/>
      <c r="E17" s="157" t="s">
        <v>208</v>
      </c>
      <c r="F17" s="160" t="s">
        <v>209</v>
      </c>
      <c r="G17" s="17">
        <v>428</v>
      </c>
      <c r="H17" s="17">
        <v>428</v>
      </c>
      <c r="I17" s="17">
        <v>510</v>
      </c>
      <c r="J17" s="158">
        <f>I17/G17*100</f>
        <v>119.1588785046729</v>
      </c>
    </row>
    <row r="18" spans="1:10" ht="18.75" customHeight="1">
      <c r="A18" s="157"/>
      <c r="B18" s="157"/>
      <c r="C18" s="157"/>
      <c r="D18" s="157"/>
      <c r="E18" s="159" t="s">
        <v>210</v>
      </c>
      <c r="F18" s="160" t="s">
        <v>211</v>
      </c>
      <c r="G18" s="17"/>
      <c r="H18" s="17"/>
      <c r="I18" s="17">
        <v>100</v>
      </c>
      <c r="J18" s="158"/>
    </row>
    <row r="19" spans="1:10" ht="16.5">
      <c r="A19" s="157"/>
      <c r="B19" s="157"/>
      <c r="C19" s="157"/>
      <c r="D19" s="157"/>
      <c r="E19" s="157" t="s">
        <v>212</v>
      </c>
      <c r="F19" s="160" t="s">
        <v>213</v>
      </c>
      <c r="G19" s="17">
        <v>175</v>
      </c>
      <c r="H19" s="17">
        <v>175</v>
      </c>
      <c r="I19" s="17">
        <v>808</v>
      </c>
      <c r="J19" s="158">
        <f>I19/G19*100</f>
        <v>461.7142857142857</v>
      </c>
    </row>
    <row r="20" spans="1:10" ht="16.5">
      <c r="A20" s="157"/>
      <c r="B20" s="157"/>
      <c r="C20" s="157"/>
      <c r="D20" s="157"/>
      <c r="E20" s="161" t="s">
        <v>214</v>
      </c>
      <c r="F20" s="161" t="s">
        <v>215</v>
      </c>
      <c r="G20" s="17">
        <v>3000</v>
      </c>
      <c r="H20" s="17">
        <v>3000</v>
      </c>
      <c r="I20" s="17">
        <v>4000</v>
      </c>
      <c r="J20" s="158">
        <f>I20/G20*100</f>
        <v>133.33333333333331</v>
      </c>
    </row>
    <row r="21" spans="1:10" ht="30" customHeight="1">
      <c r="A21" s="157"/>
      <c r="B21" s="157"/>
      <c r="C21" s="162"/>
      <c r="D21" s="313" t="s">
        <v>216</v>
      </c>
      <c r="E21" s="313"/>
      <c r="F21" s="313"/>
      <c r="G21" s="163">
        <f>G14+G15+G16+G17+G18+G19+G20</f>
        <v>6354</v>
      </c>
      <c r="H21" s="163">
        <f>H14+H15+H16+H17+H18+H19+H20</f>
        <v>6324</v>
      </c>
      <c r="I21" s="163">
        <f>I16+I17+I18+I19+I20</f>
        <v>6281</v>
      </c>
      <c r="J21" s="158">
        <f>I21/G21*100</f>
        <v>98.8511174063582</v>
      </c>
    </row>
    <row r="22" spans="1:10" ht="33" customHeight="1">
      <c r="A22" s="157"/>
      <c r="B22" s="157"/>
      <c r="C22" s="151" t="s">
        <v>61</v>
      </c>
      <c r="D22" s="305" t="s">
        <v>217</v>
      </c>
      <c r="E22" s="305"/>
      <c r="F22" s="305"/>
      <c r="G22" s="164"/>
      <c r="H22" s="164"/>
      <c r="I22" s="164"/>
      <c r="J22" s="158"/>
    </row>
    <row r="23" spans="1:10" ht="16.5">
      <c r="A23" s="157"/>
      <c r="B23" s="157"/>
      <c r="C23" s="157"/>
      <c r="D23" s="157" t="s">
        <v>55</v>
      </c>
      <c r="E23" s="157" t="s">
        <v>218</v>
      </c>
      <c r="F23" s="157"/>
      <c r="G23" s="17"/>
      <c r="H23" s="17">
        <v>1553</v>
      </c>
      <c r="I23" s="17">
        <v>2088</v>
      </c>
      <c r="J23" s="158"/>
    </row>
    <row r="24" spans="1:10" ht="16.5">
      <c r="A24" s="157"/>
      <c r="B24" s="157"/>
      <c r="C24" s="157"/>
      <c r="D24" s="157" t="s">
        <v>59</v>
      </c>
      <c r="E24" s="157" t="s">
        <v>219</v>
      </c>
      <c r="F24" s="157"/>
      <c r="G24" s="17">
        <v>368</v>
      </c>
      <c r="H24" s="17">
        <v>368</v>
      </c>
      <c r="I24" s="17">
        <v>774</v>
      </c>
      <c r="J24" s="158">
        <f>I24/G24*100</f>
        <v>210.32608695652172</v>
      </c>
    </row>
    <row r="25" spans="1:10" ht="16.5">
      <c r="A25" s="157"/>
      <c r="B25" s="157"/>
      <c r="C25" s="157"/>
      <c r="D25" s="157" t="s">
        <v>61</v>
      </c>
      <c r="E25" s="157" t="s">
        <v>220</v>
      </c>
      <c r="F25" s="157"/>
      <c r="G25" s="17">
        <v>205</v>
      </c>
      <c r="H25" s="17">
        <v>205</v>
      </c>
      <c r="I25" s="17">
        <v>766</v>
      </c>
      <c r="J25" s="158">
        <f>I25/G25*100</f>
        <v>373.6585365853659</v>
      </c>
    </row>
    <row r="26" spans="1:10" ht="30.75" customHeight="1">
      <c r="A26" s="165"/>
      <c r="B26" s="165"/>
      <c r="C26" s="313" t="s">
        <v>221</v>
      </c>
      <c r="D26" s="313"/>
      <c r="E26" s="313"/>
      <c r="F26" s="313"/>
      <c r="G26" s="166">
        <f>G24+G25</f>
        <v>573</v>
      </c>
      <c r="H26" s="166">
        <f>H23+H24+H25</f>
        <v>2126</v>
      </c>
      <c r="I26" s="166">
        <f>I23+I24+I25</f>
        <v>3628</v>
      </c>
      <c r="J26" s="158">
        <f>I26/G26*100</f>
        <v>633.1588132635253</v>
      </c>
    </row>
    <row r="27" spans="1:10" ht="32.25" customHeight="1">
      <c r="A27" s="157"/>
      <c r="B27" s="157"/>
      <c r="C27" s="141" t="s">
        <v>63</v>
      </c>
      <c r="D27" s="305" t="s">
        <v>222</v>
      </c>
      <c r="E27" s="305"/>
      <c r="F27" s="305"/>
      <c r="G27" s="164"/>
      <c r="H27" s="164"/>
      <c r="I27" s="164"/>
      <c r="J27" s="167"/>
    </row>
    <row r="28" spans="1:10" ht="17.25" customHeight="1">
      <c r="A28" s="157"/>
      <c r="B28" s="157"/>
      <c r="C28" s="157"/>
      <c r="D28" s="159" t="s">
        <v>55</v>
      </c>
      <c r="E28" s="303" t="s">
        <v>223</v>
      </c>
      <c r="F28" s="303"/>
      <c r="G28" s="135"/>
      <c r="H28" s="135"/>
      <c r="I28" s="135"/>
      <c r="J28" s="168"/>
    </row>
    <row r="29" spans="1:10" ht="30.75" customHeight="1">
      <c r="A29" s="157"/>
      <c r="B29" s="157"/>
      <c r="C29" s="157"/>
      <c r="D29" s="157"/>
      <c r="E29" s="159" t="s">
        <v>224</v>
      </c>
      <c r="F29" s="160" t="s">
        <v>225</v>
      </c>
      <c r="G29" s="17">
        <v>177</v>
      </c>
      <c r="H29" s="17">
        <v>177</v>
      </c>
      <c r="I29" s="135">
        <v>171</v>
      </c>
      <c r="J29" s="158">
        <f>I29/G29*100</f>
        <v>96.61016949152543</v>
      </c>
    </row>
    <row r="30" spans="1:10" ht="30.75" customHeight="1">
      <c r="A30" s="165"/>
      <c r="B30" s="165"/>
      <c r="C30" s="313" t="s">
        <v>226</v>
      </c>
      <c r="D30" s="313"/>
      <c r="E30" s="313"/>
      <c r="F30" s="313"/>
      <c r="G30" s="166">
        <f>G29</f>
        <v>177</v>
      </c>
      <c r="H30" s="166">
        <f>H29</f>
        <v>177</v>
      </c>
      <c r="I30" s="166">
        <f>I29</f>
        <v>171</v>
      </c>
      <c r="J30" s="158">
        <f>I30/G30*100</f>
        <v>96.61016949152543</v>
      </c>
    </row>
    <row r="31" spans="1:10" ht="16.5">
      <c r="A31" s="157"/>
      <c r="B31" s="155"/>
      <c r="C31" s="155" t="s">
        <v>65</v>
      </c>
      <c r="D31" s="314" t="s">
        <v>227</v>
      </c>
      <c r="E31" s="314"/>
      <c r="F31" s="314"/>
      <c r="G31" s="17">
        <v>-340</v>
      </c>
      <c r="H31" s="17">
        <v>-340</v>
      </c>
      <c r="I31" s="17">
        <v>-92</v>
      </c>
      <c r="J31" s="158">
        <f>I31/G31*100</f>
        <v>27.058823529411764</v>
      </c>
    </row>
    <row r="32" spans="1:10" ht="14.25" customHeight="1">
      <c r="A32" s="157"/>
      <c r="B32" s="157"/>
      <c r="C32" s="169" t="s">
        <v>67</v>
      </c>
      <c r="D32" s="155" t="s">
        <v>228</v>
      </c>
      <c r="E32" s="146"/>
      <c r="F32" s="146"/>
      <c r="G32" s="170"/>
      <c r="H32" s="170"/>
      <c r="I32" s="170"/>
      <c r="J32" s="158"/>
    </row>
    <row r="33" spans="1:10" ht="16.5">
      <c r="A33" s="157"/>
      <c r="B33" s="157"/>
      <c r="C33" s="143"/>
      <c r="D33" s="146" t="s">
        <v>55</v>
      </c>
      <c r="E33" s="171" t="s">
        <v>229</v>
      </c>
      <c r="F33" s="146"/>
      <c r="G33" s="170"/>
      <c r="H33" s="170">
        <v>47</v>
      </c>
      <c r="I33" s="170">
        <v>47</v>
      </c>
      <c r="J33" s="158"/>
    </row>
    <row r="34" spans="1:10" ht="16.5">
      <c r="A34" s="157"/>
      <c r="B34" s="157"/>
      <c r="C34" s="172" t="s">
        <v>71</v>
      </c>
      <c r="D34" s="169" t="s">
        <v>230</v>
      </c>
      <c r="E34" s="169"/>
      <c r="F34" s="173"/>
      <c r="G34" s="170"/>
      <c r="H34" s="170"/>
      <c r="I34" s="170"/>
      <c r="J34" s="158"/>
    </row>
    <row r="35" spans="1:10" ht="16.5">
      <c r="A35" s="155"/>
      <c r="C35" s="143"/>
      <c r="D35" s="146" t="s">
        <v>55</v>
      </c>
      <c r="E35" s="171" t="s">
        <v>231</v>
      </c>
      <c r="F35" s="146"/>
      <c r="G35" s="170"/>
      <c r="H35" s="170">
        <v>255</v>
      </c>
      <c r="I35" s="170"/>
      <c r="J35" s="158"/>
    </row>
    <row r="36" spans="1:10" ht="25.5" customHeight="1">
      <c r="A36" s="155"/>
      <c r="B36" s="155"/>
      <c r="C36" s="143"/>
      <c r="D36" s="146" t="s">
        <v>59</v>
      </c>
      <c r="E36" s="171" t="s">
        <v>232</v>
      </c>
      <c r="G36" s="170"/>
      <c r="H36" s="170">
        <v>2</v>
      </c>
      <c r="I36" s="170"/>
      <c r="J36" s="158"/>
    </row>
    <row r="37" spans="1:10" ht="54" customHeight="1" thickBot="1">
      <c r="A37" s="155"/>
      <c r="B37" s="305" t="s">
        <v>233</v>
      </c>
      <c r="C37" s="305"/>
      <c r="D37" s="305"/>
      <c r="E37" s="305"/>
      <c r="F37" s="305"/>
      <c r="G37" s="174">
        <f>G21+G26+G30+G31</f>
        <v>6764</v>
      </c>
      <c r="H37" s="174">
        <f>H21+H26+H30+H31+H33+H35+H36</f>
        <v>8591</v>
      </c>
      <c r="I37" s="174">
        <f>I21+I26+I30+I31+I33</f>
        <v>10035</v>
      </c>
      <c r="J37" s="175">
        <f>I37/G37*100</f>
        <v>148.35895919574216</v>
      </c>
    </row>
    <row r="38" spans="1:10" ht="27.75" customHeight="1" thickBot="1">
      <c r="A38" s="309" t="s">
        <v>192</v>
      </c>
      <c r="B38" s="310"/>
      <c r="C38" s="310"/>
      <c r="D38" s="310"/>
      <c r="E38" s="310"/>
      <c r="F38" s="310"/>
      <c r="G38" s="295" t="s">
        <v>193</v>
      </c>
      <c r="H38" s="290"/>
      <c r="I38" s="145" t="s">
        <v>32</v>
      </c>
      <c r="J38" s="291" t="s">
        <v>194</v>
      </c>
    </row>
    <row r="39" spans="1:10" ht="16.5">
      <c r="A39" s="311"/>
      <c r="B39" s="312"/>
      <c r="C39" s="312"/>
      <c r="D39" s="312"/>
      <c r="E39" s="312"/>
      <c r="F39" s="312"/>
      <c r="G39" s="147" t="s">
        <v>31</v>
      </c>
      <c r="H39" s="147" t="s">
        <v>195</v>
      </c>
      <c r="I39" s="148" t="s">
        <v>31</v>
      </c>
      <c r="J39" s="292"/>
    </row>
    <row r="40" spans="1:10" ht="17.25" thickBot="1">
      <c r="A40" s="296"/>
      <c r="B40" s="294"/>
      <c r="C40" s="294"/>
      <c r="D40" s="294"/>
      <c r="E40" s="294"/>
      <c r="F40" s="294"/>
      <c r="G40" s="149" t="s">
        <v>111</v>
      </c>
      <c r="H40" s="149" t="s">
        <v>196</v>
      </c>
      <c r="I40" s="150" t="s">
        <v>111</v>
      </c>
      <c r="J40" s="293"/>
    </row>
    <row r="41" spans="1:10" ht="33">
      <c r="A41" s="146"/>
      <c r="B41" s="151" t="s">
        <v>234</v>
      </c>
      <c r="C41" s="305" t="s">
        <v>235</v>
      </c>
      <c r="D41" s="305"/>
      <c r="E41" s="305"/>
      <c r="F41" s="305"/>
      <c r="G41" s="153"/>
      <c r="H41" s="153"/>
      <c r="I41" s="154"/>
      <c r="J41" s="177"/>
    </row>
    <row r="42" spans="1:10" ht="16.5">
      <c r="A42" s="146"/>
      <c r="B42" s="146"/>
      <c r="C42" s="143" t="s">
        <v>55</v>
      </c>
      <c r="D42" s="178" t="s">
        <v>236</v>
      </c>
      <c r="E42" s="146"/>
      <c r="F42" s="146"/>
      <c r="G42" s="176"/>
      <c r="H42" s="176"/>
      <c r="I42" s="176">
        <v>46</v>
      </c>
      <c r="J42" s="177"/>
    </row>
    <row r="43" spans="1:10" ht="16.5">
      <c r="A43" s="146"/>
      <c r="B43" s="146"/>
      <c r="C43" s="146" t="s">
        <v>59</v>
      </c>
      <c r="D43" s="315" t="s">
        <v>237</v>
      </c>
      <c r="E43" s="315"/>
      <c r="F43" s="315"/>
      <c r="G43" s="170"/>
      <c r="H43" s="170">
        <v>313</v>
      </c>
      <c r="I43" s="170">
        <f>719+338</f>
        <v>1057</v>
      </c>
      <c r="J43" s="158"/>
    </row>
    <row r="44" spans="1:10" ht="33.75" customHeight="1">
      <c r="A44" s="146"/>
      <c r="B44" s="305" t="s">
        <v>238</v>
      </c>
      <c r="C44" s="305"/>
      <c r="D44" s="305"/>
      <c r="E44" s="305"/>
      <c r="F44" s="305"/>
      <c r="G44" s="174">
        <f>G42</f>
        <v>0</v>
      </c>
      <c r="H44" s="174">
        <f>H43</f>
        <v>313</v>
      </c>
      <c r="I44" s="174">
        <f>I42+I43</f>
        <v>1103</v>
      </c>
      <c r="J44" s="158"/>
    </row>
    <row r="45" spans="1:10" ht="34.5" customHeight="1">
      <c r="A45" s="305" t="s">
        <v>239</v>
      </c>
      <c r="B45" s="305"/>
      <c r="C45" s="305"/>
      <c r="D45" s="305"/>
      <c r="E45" s="305"/>
      <c r="F45" s="305"/>
      <c r="G45" s="179">
        <f>G37+G44</f>
        <v>6764</v>
      </c>
      <c r="H45" s="179">
        <f>H37+H44</f>
        <v>8904</v>
      </c>
      <c r="I45" s="180">
        <f>I37+I44</f>
        <v>11138</v>
      </c>
      <c r="J45" s="175">
        <f>I45/G45*100</f>
        <v>164.66587817859255</v>
      </c>
    </row>
    <row r="46" spans="1:10" ht="12.75" customHeight="1">
      <c r="A46" s="152"/>
      <c r="B46" s="152"/>
      <c r="C46" s="152"/>
      <c r="D46" s="152"/>
      <c r="E46" s="152"/>
      <c r="F46" s="152"/>
      <c r="G46" s="179"/>
      <c r="H46" s="179"/>
      <c r="I46" s="180"/>
      <c r="J46" s="175"/>
    </row>
    <row r="47" spans="1:10" ht="31.5" customHeight="1">
      <c r="A47" s="151" t="s">
        <v>234</v>
      </c>
      <c r="B47" s="305" t="s">
        <v>240</v>
      </c>
      <c r="C47" s="305"/>
      <c r="D47" s="305"/>
      <c r="E47" s="305"/>
      <c r="F47" s="305"/>
      <c r="G47" s="167"/>
      <c r="H47" s="167"/>
      <c r="I47" s="164"/>
      <c r="J47" s="158"/>
    </row>
    <row r="48" spans="1:11" ht="33" customHeight="1">
      <c r="A48" s="151"/>
      <c r="B48" s="189" t="s">
        <v>55</v>
      </c>
      <c r="C48" s="305" t="s">
        <v>355</v>
      </c>
      <c r="D48" s="305"/>
      <c r="E48" s="305"/>
      <c r="F48" s="305"/>
      <c r="G48" s="167"/>
      <c r="H48" s="167"/>
      <c r="I48" s="152"/>
      <c r="J48" s="152"/>
      <c r="K48" s="152"/>
    </row>
    <row r="49" spans="1:10" ht="18.75" customHeight="1">
      <c r="A49" s="151"/>
      <c r="B49" s="152"/>
      <c r="C49" s="275" t="s">
        <v>55</v>
      </c>
      <c r="D49" s="303" t="s">
        <v>354</v>
      </c>
      <c r="E49" s="303"/>
      <c r="F49" s="303"/>
      <c r="G49" s="168"/>
      <c r="H49" s="275"/>
      <c r="I49" s="135">
        <v>1500</v>
      </c>
      <c r="J49" s="158"/>
    </row>
    <row r="50" spans="1:10" ht="33" customHeight="1">
      <c r="A50" s="151"/>
      <c r="B50" s="152"/>
      <c r="C50" s="305" t="s">
        <v>353</v>
      </c>
      <c r="D50" s="305"/>
      <c r="E50" s="305"/>
      <c r="F50" s="305"/>
      <c r="G50" s="168"/>
      <c r="H50" s="275"/>
      <c r="I50" s="164">
        <v>1500</v>
      </c>
      <c r="J50" s="158"/>
    </row>
    <row r="51" spans="1:10" ht="25.5" customHeight="1">
      <c r="A51" s="151"/>
      <c r="B51" s="152" t="s">
        <v>59</v>
      </c>
      <c r="C51" s="305" t="s">
        <v>26</v>
      </c>
      <c r="D51" s="305"/>
      <c r="E51" s="305"/>
      <c r="F51" s="305"/>
      <c r="G51" s="152"/>
      <c r="H51" s="275"/>
      <c r="I51" s="164"/>
      <c r="J51" s="158"/>
    </row>
    <row r="52" spans="1:10" ht="25.5" customHeight="1">
      <c r="A52" s="151"/>
      <c r="B52" s="152"/>
      <c r="C52" s="152" t="s">
        <v>55</v>
      </c>
      <c r="D52" s="182" t="s">
        <v>244</v>
      </c>
      <c r="E52" s="152"/>
      <c r="F52" s="152"/>
      <c r="G52" s="152"/>
      <c r="H52" s="275"/>
      <c r="I52" s="135">
        <v>477</v>
      </c>
      <c r="J52" s="158"/>
    </row>
    <row r="53" spans="1:10" ht="35.25" customHeight="1">
      <c r="A53" s="151"/>
      <c r="B53" s="152"/>
      <c r="C53" s="305" t="s">
        <v>27</v>
      </c>
      <c r="D53" s="305"/>
      <c r="E53" s="305"/>
      <c r="F53" s="305"/>
      <c r="G53" s="152"/>
      <c r="H53" s="275"/>
      <c r="I53" s="164">
        <v>477</v>
      </c>
      <c r="J53" s="158"/>
    </row>
    <row r="54" spans="1:10" ht="33.75" customHeight="1">
      <c r="A54" s="157"/>
      <c r="B54" s="151" t="s">
        <v>61</v>
      </c>
      <c r="C54" s="305" t="s">
        <v>241</v>
      </c>
      <c r="D54" s="305"/>
      <c r="E54" s="305"/>
      <c r="F54" s="305"/>
      <c r="G54" s="167"/>
      <c r="H54" s="167"/>
      <c r="I54" s="164"/>
      <c r="J54" s="158"/>
    </row>
    <row r="55" spans="1:10" ht="18" customHeight="1">
      <c r="A55" s="157"/>
      <c r="B55" s="155"/>
      <c r="C55" s="152" t="s">
        <v>55</v>
      </c>
      <c r="D55" s="182" t="s">
        <v>242</v>
      </c>
      <c r="E55" s="152"/>
      <c r="F55" s="152"/>
      <c r="G55" s="167"/>
      <c r="H55" s="183">
        <v>2206</v>
      </c>
      <c r="I55" s="164"/>
      <c r="J55" s="158"/>
    </row>
    <row r="56" spans="1:10" ht="20.25" customHeight="1">
      <c r="A56" s="157"/>
      <c r="B56" s="155"/>
      <c r="C56" s="152" t="s">
        <v>59</v>
      </c>
      <c r="D56" s="182" t="s">
        <v>243</v>
      </c>
      <c r="E56" s="152"/>
      <c r="F56" s="152"/>
      <c r="G56" s="167"/>
      <c r="H56" s="183">
        <v>17</v>
      </c>
      <c r="I56" s="164"/>
      <c r="J56" s="158"/>
    </row>
    <row r="57" spans="1:10" ht="18.75" customHeight="1">
      <c r="A57" s="157"/>
      <c r="B57" s="155"/>
      <c r="C57" s="152" t="s">
        <v>61</v>
      </c>
      <c r="D57" s="182" t="s">
        <v>244</v>
      </c>
      <c r="E57" s="152"/>
      <c r="F57" s="152"/>
      <c r="G57" s="167"/>
      <c r="H57" s="183"/>
      <c r="I57" s="135"/>
      <c r="J57" s="158"/>
    </row>
    <row r="58" spans="1:10" ht="18.75" customHeight="1">
      <c r="A58" s="157"/>
      <c r="B58" s="155"/>
      <c r="C58" s="152" t="s">
        <v>61</v>
      </c>
      <c r="D58" s="182" t="s">
        <v>245</v>
      </c>
      <c r="E58" s="152"/>
      <c r="F58" s="152"/>
      <c r="G58" s="167"/>
      <c r="H58" s="183"/>
      <c r="I58" s="135">
        <v>497</v>
      </c>
      <c r="J58" s="158"/>
    </row>
    <row r="59" spans="1:10" ht="32.25" customHeight="1">
      <c r="A59" s="157"/>
      <c r="B59" s="155"/>
      <c r="C59" s="152" t="s">
        <v>63</v>
      </c>
      <c r="D59" s="303" t="s">
        <v>352</v>
      </c>
      <c r="E59" s="304"/>
      <c r="F59" s="304"/>
      <c r="G59" s="167"/>
      <c r="H59" s="183"/>
      <c r="I59" s="135">
        <v>2950</v>
      </c>
      <c r="J59" s="158"/>
    </row>
    <row r="60" spans="1:10" ht="35.25" customHeight="1">
      <c r="A60" s="146"/>
      <c r="B60" s="305" t="s">
        <v>246</v>
      </c>
      <c r="C60" s="305"/>
      <c r="D60" s="305"/>
      <c r="E60" s="305"/>
      <c r="F60" s="305"/>
      <c r="G60" s="170"/>
      <c r="H60" s="170">
        <f>H55+H56</f>
        <v>2223</v>
      </c>
      <c r="I60" s="174">
        <f>I54+I55+I56+I57+I58+I59</f>
        <v>3447</v>
      </c>
      <c r="J60" s="158"/>
    </row>
    <row r="61" spans="1:10" ht="31.5" customHeight="1">
      <c r="A61" s="305" t="s">
        <v>247</v>
      </c>
      <c r="B61" s="305"/>
      <c r="C61" s="305"/>
      <c r="D61" s="305"/>
      <c r="E61" s="305"/>
      <c r="F61" s="305"/>
      <c r="G61" s="174"/>
      <c r="H61" s="174">
        <f>H60</f>
        <v>2223</v>
      </c>
      <c r="I61" s="174">
        <f>I50+I60+I53</f>
        <v>5424</v>
      </c>
      <c r="J61" s="175"/>
    </row>
    <row r="62" spans="1:10" ht="1.5" customHeight="1">
      <c r="A62" s="152"/>
      <c r="B62" s="152"/>
      <c r="C62" s="152"/>
      <c r="D62" s="152"/>
      <c r="E62" s="152"/>
      <c r="F62" s="152"/>
      <c r="G62" s="174"/>
      <c r="H62" s="174"/>
      <c r="I62" s="174"/>
      <c r="J62" s="175"/>
    </row>
    <row r="63" spans="1:10" ht="16.5">
      <c r="A63" s="155" t="s">
        <v>248</v>
      </c>
      <c r="B63" s="155" t="s">
        <v>161</v>
      </c>
      <c r="C63" s="155"/>
      <c r="D63" s="155"/>
      <c r="E63" s="155"/>
      <c r="F63" s="155"/>
      <c r="G63" s="184"/>
      <c r="H63" s="184"/>
      <c r="I63" s="18"/>
      <c r="J63" s="158"/>
    </row>
    <row r="64" spans="1:10" ht="16.5">
      <c r="A64" s="155"/>
      <c r="B64" s="155" t="s">
        <v>55</v>
      </c>
      <c r="C64" s="155" t="s">
        <v>249</v>
      </c>
      <c r="D64" s="155"/>
      <c r="E64" s="155"/>
      <c r="F64" s="155"/>
      <c r="G64" s="184"/>
      <c r="H64" s="184"/>
      <c r="I64" s="18"/>
      <c r="J64" s="158"/>
    </row>
    <row r="65" spans="1:10" ht="16.5">
      <c r="A65" s="155"/>
      <c r="B65" s="155"/>
      <c r="C65" s="157" t="s">
        <v>55</v>
      </c>
      <c r="D65" s="157" t="s">
        <v>250</v>
      </c>
      <c r="E65" s="157"/>
      <c r="F65" s="157"/>
      <c r="G65" s="170">
        <v>100</v>
      </c>
      <c r="H65" s="170">
        <v>327</v>
      </c>
      <c r="I65" s="17">
        <f>100+25</f>
        <v>125</v>
      </c>
      <c r="J65" s="158">
        <f>I65/G65*100</f>
        <v>125</v>
      </c>
    </row>
    <row r="66" spans="1:10" ht="16.5">
      <c r="A66" s="155"/>
      <c r="B66" s="155" t="s">
        <v>59</v>
      </c>
      <c r="C66" s="155" t="s">
        <v>251</v>
      </c>
      <c r="D66" s="155"/>
      <c r="E66" s="155"/>
      <c r="F66" s="155"/>
      <c r="G66" s="184"/>
      <c r="H66" s="184"/>
      <c r="I66" s="18"/>
      <c r="J66" s="158"/>
    </row>
    <row r="67" spans="1:10" ht="16.5">
      <c r="A67" s="157"/>
      <c r="B67" s="157"/>
      <c r="C67" s="157" t="s">
        <v>55</v>
      </c>
      <c r="D67" s="157" t="s">
        <v>252</v>
      </c>
      <c r="E67" s="157"/>
      <c r="F67" s="157"/>
      <c r="G67" s="170">
        <v>1000</v>
      </c>
      <c r="H67" s="170">
        <v>827</v>
      </c>
      <c r="I67" s="17">
        <v>1000</v>
      </c>
      <c r="J67" s="158">
        <f>I67/G67*100</f>
        <v>100</v>
      </c>
    </row>
    <row r="68" spans="1:10" ht="16.5">
      <c r="A68" s="155"/>
      <c r="B68" s="155" t="s">
        <v>61</v>
      </c>
      <c r="C68" s="155" t="s">
        <v>253</v>
      </c>
      <c r="D68" s="155"/>
      <c r="E68" s="155"/>
      <c r="F68" s="155"/>
      <c r="G68" s="170"/>
      <c r="H68" s="170"/>
      <c r="I68" s="18"/>
      <c r="J68" s="158"/>
    </row>
    <row r="69" spans="1:10" ht="16.5">
      <c r="A69" s="157"/>
      <c r="B69" s="157"/>
      <c r="C69" s="157" t="s">
        <v>55</v>
      </c>
      <c r="D69" s="157" t="s">
        <v>254</v>
      </c>
      <c r="E69" s="157"/>
      <c r="F69" s="157"/>
      <c r="G69" s="170">
        <v>329</v>
      </c>
      <c r="H69" s="170">
        <v>630</v>
      </c>
      <c r="I69" s="17">
        <v>630</v>
      </c>
      <c r="J69" s="158">
        <f>I69/G69*100</f>
        <v>191.48936170212767</v>
      </c>
    </row>
    <row r="70" spans="1:10" ht="16.5">
      <c r="A70" s="157"/>
      <c r="B70" s="155" t="s">
        <v>63</v>
      </c>
      <c r="C70" s="155" t="s">
        <v>255</v>
      </c>
      <c r="D70" s="157"/>
      <c r="E70" s="157"/>
      <c r="F70" s="157"/>
      <c r="G70" s="170"/>
      <c r="H70" s="170"/>
      <c r="I70" s="17"/>
      <c r="J70" s="158"/>
    </row>
    <row r="71" spans="1:10" ht="16.5">
      <c r="A71" s="155"/>
      <c r="B71" s="155" t="s">
        <v>65</v>
      </c>
      <c r="C71" s="155" t="s">
        <v>256</v>
      </c>
      <c r="D71" s="155"/>
      <c r="E71" s="155"/>
      <c r="F71" s="155"/>
      <c r="G71" s="170"/>
      <c r="H71" s="170"/>
      <c r="I71" s="18"/>
      <c r="J71" s="158"/>
    </row>
    <row r="72" spans="1:10" ht="16.5">
      <c r="A72" s="155"/>
      <c r="B72" s="155"/>
      <c r="C72" s="157" t="s">
        <v>257</v>
      </c>
      <c r="D72" s="157" t="s">
        <v>258</v>
      </c>
      <c r="E72" s="157"/>
      <c r="F72" s="155"/>
      <c r="G72" s="170">
        <v>20</v>
      </c>
      <c r="H72" s="170">
        <v>7</v>
      </c>
      <c r="I72" s="17">
        <v>10</v>
      </c>
      <c r="J72" s="158">
        <f>I72/G72*100</f>
        <v>50</v>
      </c>
    </row>
    <row r="73" spans="1:10" ht="16.5">
      <c r="A73" s="157"/>
      <c r="B73" s="157"/>
      <c r="C73" s="157" t="s">
        <v>59</v>
      </c>
      <c r="D73" s="157" t="s">
        <v>259</v>
      </c>
      <c r="E73" s="157"/>
      <c r="F73" s="157"/>
      <c r="G73" s="170"/>
      <c r="H73" s="170">
        <v>276</v>
      </c>
      <c r="I73" s="17">
        <v>100</v>
      </c>
      <c r="J73" s="158"/>
    </row>
    <row r="74" spans="1:10" ht="18" customHeight="1" thickBot="1">
      <c r="A74" s="155" t="s">
        <v>260</v>
      </c>
      <c r="B74" s="146"/>
      <c r="C74" s="146"/>
      <c r="D74" s="146"/>
      <c r="E74" s="146"/>
      <c r="F74" s="146"/>
      <c r="G74" s="174">
        <f>G67+G69+G65</f>
        <v>1429</v>
      </c>
      <c r="H74" s="174">
        <f>H67+H69+H65+H72+H73</f>
        <v>2067</v>
      </c>
      <c r="I74" s="174">
        <f>I67+I69+I65+I72+I73</f>
        <v>1865</v>
      </c>
      <c r="J74" s="175">
        <f>I74/G74*100</f>
        <v>130.5108467459762</v>
      </c>
    </row>
    <row r="75" spans="1:10" ht="17.25" thickBot="1">
      <c r="A75" s="309" t="s">
        <v>192</v>
      </c>
      <c r="B75" s="310"/>
      <c r="C75" s="310"/>
      <c r="D75" s="310"/>
      <c r="E75" s="310"/>
      <c r="F75" s="310"/>
      <c r="G75" s="295" t="s">
        <v>193</v>
      </c>
      <c r="H75" s="290"/>
      <c r="I75" s="145" t="s">
        <v>32</v>
      </c>
      <c r="J75" s="291" t="s">
        <v>194</v>
      </c>
    </row>
    <row r="76" spans="1:10" ht="16.5">
      <c r="A76" s="311"/>
      <c r="B76" s="312"/>
      <c r="C76" s="312"/>
      <c r="D76" s="312"/>
      <c r="E76" s="312"/>
      <c r="F76" s="312"/>
      <c r="G76" s="147" t="s">
        <v>31</v>
      </c>
      <c r="H76" s="147" t="s">
        <v>195</v>
      </c>
      <c r="I76" s="148" t="s">
        <v>31</v>
      </c>
      <c r="J76" s="292"/>
    </row>
    <row r="77" spans="1:10" ht="23.25" customHeight="1" thickBot="1">
      <c r="A77" s="296"/>
      <c r="B77" s="294"/>
      <c r="C77" s="294"/>
      <c r="D77" s="294"/>
      <c r="E77" s="294"/>
      <c r="F77" s="294"/>
      <c r="G77" s="149" t="s">
        <v>111</v>
      </c>
      <c r="H77" s="149" t="s">
        <v>196</v>
      </c>
      <c r="I77" s="150" t="s">
        <v>111</v>
      </c>
      <c r="J77" s="293"/>
    </row>
    <row r="78" ht="9.75" customHeight="1"/>
    <row r="79" spans="1:10" ht="16.5">
      <c r="A79" s="155" t="s">
        <v>261</v>
      </c>
      <c r="B79" s="155" t="s">
        <v>162</v>
      </c>
      <c r="C79" s="155"/>
      <c r="D79" s="155"/>
      <c r="E79" s="155"/>
      <c r="F79" s="155"/>
      <c r="G79" s="184"/>
      <c r="H79" s="184"/>
      <c r="I79" s="18"/>
      <c r="J79" s="158"/>
    </row>
    <row r="80" spans="1:10" ht="5.25" customHeight="1">
      <c r="A80" s="146"/>
      <c r="B80" s="146"/>
      <c r="C80" s="146"/>
      <c r="D80" s="146"/>
      <c r="E80" s="146"/>
      <c r="F80" s="146"/>
      <c r="G80" s="170"/>
      <c r="H80" s="170"/>
      <c r="I80" s="170"/>
      <c r="J80" s="158"/>
    </row>
    <row r="81" spans="1:10" ht="16.5">
      <c r="A81" s="146"/>
      <c r="B81" s="146" t="s">
        <v>55</v>
      </c>
      <c r="C81" s="316" t="s">
        <v>262</v>
      </c>
      <c r="D81" s="316"/>
      <c r="E81" s="316"/>
      <c r="F81" s="316"/>
      <c r="G81" s="170"/>
      <c r="H81" s="170"/>
      <c r="I81" s="170"/>
      <c r="J81" s="158"/>
    </row>
    <row r="82" spans="1:10" ht="16.5">
      <c r="A82" s="146"/>
      <c r="B82" s="146"/>
      <c r="C82" s="171" t="s">
        <v>55</v>
      </c>
      <c r="D82" s="171" t="s">
        <v>263</v>
      </c>
      <c r="E82" s="171"/>
      <c r="F82" s="171"/>
      <c r="G82" s="170">
        <v>550</v>
      </c>
      <c r="H82" s="170">
        <v>614</v>
      </c>
      <c r="I82" s="170">
        <v>578</v>
      </c>
      <c r="J82" s="158">
        <f>I82/G82*100</f>
        <v>105.09090909090911</v>
      </c>
    </row>
    <row r="83" spans="1:10" ht="20.25" customHeight="1">
      <c r="A83" s="146"/>
      <c r="B83" s="146"/>
      <c r="C83" s="171" t="s">
        <v>59</v>
      </c>
      <c r="D83" s="171" t="s">
        <v>264</v>
      </c>
      <c r="E83" s="171"/>
      <c r="F83" s="171"/>
      <c r="G83" s="170"/>
      <c r="H83" s="170">
        <v>362</v>
      </c>
      <c r="I83" s="170">
        <v>360</v>
      </c>
      <c r="J83" s="158"/>
    </row>
    <row r="84" spans="1:10" ht="19.5" customHeight="1">
      <c r="A84" s="146"/>
      <c r="B84" s="146"/>
      <c r="C84" s="171" t="s">
        <v>61</v>
      </c>
      <c r="D84" s="171" t="s">
        <v>265</v>
      </c>
      <c r="E84" s="146"/>
      <c r="F84" s="146"/>
      <c r="G84" s="170">
        <v>15</v>
      </c>
      <c r="H84" s="170">
        <v>1</v>
      </c>
      <c r="I84" s="170">
        <f>2+2277+80</f>
        <v>2359</v>
      </c>
      <c r="J84" s="158">
        <f>I84/G84*100</f>
        <v>15726.666666666668</v>
      </c>
    </row>
    <row r="85" spans="1:10" ht="18" customHeight="1">
      <c r="A85" s="146"/>
      <c r="B85" s="146"/>
      <c r="C85" s="171" t="s">
        <v>63</v>
      </c>
      <c r="D85" s="171" t="s">
        <v>266</v>
      </c>
      <c r="E85" s="146"/>
      <c r="F85" s="146"/>
      <c r="G85" s="170"/>
      <c r="H85" s="170">
        <v>50</v>
      </c>
      <c r="I85" s="170"/>
      <c r="J85" s="158"/>
    </row>
    <row r="86" spans="1:10" ht="20.25" customHeight="1">
      <c r="A86" s="146"/>
      <c r="B86" s="146"/>
      <c r="C86" s="171" t="s">
        <v>65</v>
      </c>
      <c r="D86" s="171" t="s">
        <v>267</v>
      </c>
      <c r="E86" s="146"/>
      <c r="F86" s="146"/>
      <c r="G86" s="170"/>
      <c r="H86" s="170">
        <v>240</v>
      </c>
      <c r="I86" s="170"/>
      <c r="J86" s="158"/>
    </row>
    <row r="87" spans="1:10" ht="20.25" customHeight="1">
      <c r="A87" s="146"/>
      <c r="B87" s="146"/>
      <c r="C87" s="171" t="s">
        <v>67</v>
      </c>
      <c r="D87" s="316" t="s">
        <v>25</v>
      </c>
      <c r="E87" s="317"/>
      <c r="F87" s="317"/>
      <c r="G87" s="170"/>
      <c r="H87" s="170"/>
      <c r="I87" s="170">
        <f>76+164</f>
        <v>240</v>
      </c>
      <c r="J87" s="158"/>
    </row>
    <row r="88" spans="1:10" ht="29.25" customHeight="1">
      <c r="A88" s="155" t="s">
        <v>268</v>
      </c>
      <c r="B88" s="146"/>
      <c r="C88" s="146"/>
      <c r="D88" s="146"/>
      <c r="E88" s="146"/>
      <c r="F88" s="146"/>
      <c r="G88" s="174">
        <f>G82+G83+G84</f>
        <v>565</v>
      </c>
      <c r="H88" s="174">
        <f>H82+H83+H84+H85+H86</f>
        <v>1267</v>
      </c>
      <c r="I88" s="174">
        <f>I82+I83+I84+I87</f>
        <v>3537</v>
      </c>
      <c r="J88" s="175">
        <f>I88/G88*100</f>
        <v>626.0176991150443</v>
      </c>
    </row>
    <row r="89" spans="1:10" ht="28.5" customHeight="1">
      <c r="A89" s="155" t="s">
        <v>269</v>
      </c>
      <c r="B89" s="155" t="s">
        <v>163</v>
      </c>
      <c r="C89" s="155"/>
      <c r="D89" s="155"/>
      <c r="E89" s="155"/>
      <c r="F89" s="155"/>
      <c r="G89" s="155"/>
      <c r="H89" s="155"/>
      <c r="I89" s="156"/>
      <c r="J89" s="185"/>
    </row>
    <row r="90" spans="1:10" ht="16.5">
      <c r="A90" s="157"/>
      <c r="B90" s="157" t="s">
        <v>55</v>
      </c>
      <c r="C90" s="157" t="s">
        <v>270</v>
      </c>
      <c r="D90" s="157"/>
      <c r="E90" s="157"/>
      <c r="F90" s="157"/>
      <c r="G90" s="181"/>
      <c r="H90" s="181"/>
      <c r="I90" s="17"/>
      <c r="J90" s="175"/>
    </row>
    <row r="91" spans="1:10" ht="16.5">
      <c r="A91" s="146"/>
      <c r="B91" s="146"/>
      <c r="C91" s="146" t="s">
        <v>271</v>
      </c>
      <c r="D91" s="171" t="s">
        <v>272</v>
      </c>
      <c r="E91" s="146"/>
      <c r="F91" s="146"/>
      <c r="G91" s="170"/>
      <c r="H91" s="170">
        <v>180</v>
      </c>
      <c r="I91" s="170"/>
      <c r="J91" s="175"/>
    </row>
    <row r="92" spans="1:10" ht="16.5">
      <c r="A92" s="146"/>
      <c r="B92" s="146" t="s">
        <v>59</v>
      </c>
      <c r="C92" s="171" t="s">
        <v>273</v>
      </c>
      <c r="D92" s="171"/>
      <c r="E92" s="146"/>
      <c r="F92" s="146"/>
      <c r="G92" s="170"/>
      <c r="H92" s="170"/>
      <c r="I92" s="170"/>
      <c r="J92" s="175"/>
    </row>
    <row r="93" spans="1:10" ht="16.5">
      <c r="A93" s="146"/>
      <c r="B93" s="146"/>
      <c r="C93" s="146" t="s">
        <v>271</v>
      </c>
      <c r="D93" s="171" t="s">
        <v>274</v>
      </c>
      <c r="E93" s="146"/>
      <c r="F93" s="146"/>
      <c r="G93" s="170"/>
      <c r="H93" s="170">
        <v>1336</v>
      </c>
      <c r="I93" s="170"/>
      <c r="J93" s="175"/>
    </row>
    <row r="94" spans="1:10" ht="16.5">
      <c r="A94" s="146"/>
      <c r="B94" s="146"/>
      <c r="C94" s="146" t="s">
        <v>204</v>
      </c>
      <c r="D94" s="171" t="s">
        <v>275</v>
      </c>
      <c r="E94" s="146"/>
      <c r="F94" s="146"/>
      <c r="G94" s="170"/>
      <c r="H94" s="170">
        <v>781</v>
      </c>
      <c r="I94" s="170"/>
      <c r="J94" s="175"/>
    </row>
    <row r="95" spans="1:10" ht="16.5">
      <c r="A95" s="146"/>
      <c r="B95" s="146" t="s">
        <v>61</v>
      </c>
      <c r="C95" s="171" t="s">
        <v>276</v>
      </c>
      <c r="D95" s="171"/>
      <c r="E95" s="146"/>
      <c r="F95" s="146"/>
      <c r="G95" s="170"/>
      <c r="H95" s="170">
        <v>233</v>
      </c>
      <c r="I95" s="170">
        <v>0</v>
      </c>
      <c r="J95" s="175"/>
    </row>
    <row r="96" spans="1:10" ht="16.5">
      <c r="A96" s="155" t="s">
        <v>277</v>
      </c>
      <c r="B96" s="146"/>
      <c r="C96" s="146"/>
      <c r="D96" s="146"/>
      <c r="E96" s="146"/>
      <c r="F96" s="146"/>
      <c r="G96" s="174"/>
      <c r="H96" s="174">
        <f>H91+H93+H94+H95</f>
        <v>2530</v>
      </c>
      <c r="I96" s="174"/>
      <c r="J96" s="175"/>
    </row>
    <row r="97" spans="1:10" ht="16.5">
      <c r="A97" s="155"/>
      <c r="B97" s="146"/>
      <c r="C97" s="146"/>
      <c r="D97" s="146"/>
      <c r="E97" s="146"/>
      <c r="F97" s="146"/>
      <c r="G97" s="174"/>
      <c r="H97" s="174"/>
      <c r="I97" s="174"/>
      <c r="J97" s="175"/>
    </row>
    <row r="98" spans="1:10" ht="16.5">
      <c r="A98" s="155" t="s">
        <v>278</v>
      </c>
      <c r="B98" s="155"/>
      <c r="C98" s="155"/>
      <c r="D98" s="155"/>
      <c r="E98" s="155"/>
      <c r="F98" s="155"/>
      <c r="G98" s="186">
        <f>G45+G74+G88</f>
        <v>8758</v>
      </c>
      <c r="H98" s="186">
        <f>H45+H61+H74+H88+H96</f>
        <v>16991</v>
      </c>
      <c r="I98" s="186">
        <f>I45+I61+I74+I88+I95</f>
        <v>21964</v>
      </c>
      <c r="J98" s="175">
        <f>I98/G98*100</f>
        <v>250.7878511075588</v>
      </c>
    </row>
    <row r="99" spans="1:10" ht="16.5">
      <c r="A99" s="157"/>
      <c r="B99" s="157"/>
      <c r="C99" s="157"/>
      <c r="D99" s="157"/>
      <c r="E99" s="157"/>
      <c r="F99" s="157"/>
      <c r="G99" s="181"/>
      <c r="H99" s="181"/>
      <c r="I99" s="17"/>
      <c r="J99" s="175"/>
    </row>
    <row r="100" spans="1:10" ht="16.5">
      <c r="A100" s="155" t="s">
        <v>279</v>
      </c>
      <c r="B100" s="305" t="s">
        <v>280</v>
      </c>
      <c r="C100" s="305"/>
      <c r="D100" s="305"/>
      <c r="E100" s="305"/>
      <c r="F100" s="305"/>
      <c r="G100" s="184"/>
      <c r="H100" s="184"/>
      <c r="I100" s="135"/>
      <c r="J100" s="175"/>
    </row>
    <row r="101" spans="1:10" ht="31.5" customHeight="1">
      <c r="A101" s="155"/>
      <c r="B101" s="189" t="s">
        <v>55</v>
      </c>
      <c r="C101" s="305" t="s">
        <v>281</v>
      </c>
      <c r="D101" s="305"/>
      <c r="E101" s="305"/>
      <c r="F101" s="305"/>
      <c r="G101" s="170"/>
      <c r="H101" s="170"/>
      <c r="I101" s="187">
        <f>171+676+364+7</f>
        <v>1218</v>
      </c>
      <c r="J101" s="158"/>
    </row>
    <row r="102" spans="1:10" ht="34.5" customHeight="1">
      <c r="A102" s="157"/>
      <c r="B102" s="151" t="s">
        <v>59</v>
      </c>
      <c r="C102" s="305" t="s">
        <v>282</v>
      </c>
      <c r="D102" s="305"/>
      <c r="E102" s="305"/>
      <c r="F102" s="305"/>
      <c r="G102" s="187">
        <v>1757</v>
      </c>
      <c r="H102" s="187">
        <v>1757</v>
      </c>
      <c r="I102" s="187">
        <f>970+3547</f>
        <v>4517</v>
      </c>
      <c r="J102" s="175"/>
    </row>
    <row r="103" spans="1:10" ht="24.75" customHeight="1">
      <c r="A103" s="155" t="s">
        <v>283</v>
      </c>
      <c r="B103" s="155"/>
      <c r="C103" s="155"/>
      <c r="D103" s="155"/>
      <c r="E103" s="155"/>
      <c r="F103" s="155"/>
      <c r="G103" s="186">
        <v>1757</v>
      </c>
      <c r="H103" s="186">
        <v>1757</v>
      </c>
      <c r="I103" s="188">
        <f>I101+I102</f>
        <v>5735</v>
      </c>
      <c r="J103" s="175">
        <f>I103/G103*100</f>
        <v>326.40865110984635</v>
      </c>
    </row>
    <row r="104" spans="1:10" ht="16.5">
      <c r="A104" s="157"/>
      <c r="B104" s="157"/>
      <c r="C104" s="157"/>
      <c r="D104" s="157"/>
      <c r="E104" s="157"/>
      <c r="F104" s="157"/>
      <c r="G104" s="181"/>
      <c r="H104" s="181"/>
      <c r="I104" s="17"/>
      <c r="J104" s="175"/>
    </row>
    <row r="105" spans="1:10" ht="15.75">
      <c r="A105" s="184" t="s">
        <v>284</v>
      </c>
      <c r="B105" s="184"/>
      <c r="C105" s="184"/>
      <c r="D105" s="184"/>
      <c r="E105" s="184"/>
      <c r="F105" s="184"/>
      <c r="G105" s="186">
        <f>G98+G101+G102</f>
        <v>10515</v>
      </c>
      <c r="H105" s="186">
        <f>H98+H101+H102</f>
        <v>18748</v>
      </c>
      <c r="I105" s="186">
        <f>I98+I103</f>
        <v>27699</v>
      </c>
      <c r="J105" s="175">
        <f>I105/G105*100</f>
        <v>263.42368045649073</v>
      </c>
    </row>
  </sheetData>
  <sheetProtection password="DB7F" sheet="1" objects="1" scenarios="1" selectLockedCells="1" selectUnlockedCells="1"/>
  <mergeCells count="45">
    <mergeCell ref="G75:H75"/>
    <mergeCell ref="J75:J77"/>
    <mergeCell ref="C102:F102"/>
    <mergeCell ref="B100:F100"/>
    <mergeCell ref="C101:F101"/>
    <mergeCell ref="D87:F87"/>
    <mergeCell ref="B60:F60"/>
    <mergeCell ref="A61:F61"/>
    <mergeCell ref="C81:F81"/>
    <mergeCell ref="A75:F77"/>
    <mergeCell ref="B44:F44"/>
    <mergeCell ref="A45:F45"/>
    <mergeCell ref="B47:F47"/>
    <mergeCell ref="C54:F54"/>
    <mergeCell ref="C51:F51"/>
    <mergeCell ref="C53:F53"/>
    <mergeCell ref="G38:H38"/>
    <mergeCell ref="J38:J40"/>
    <mergeCell ref="C41:F41"/>
    <mergeCell ref="D43:F43"/>
    <mergeCell ref="C30:F30"/>
    <mergeCell ref="D31:F31"/>
    <mergeCell ref="B37:F37"/>
    <mergeCell ref="A38:F40"/>
    <mergeCell ref="D22:F22"/>
    <mergeCell ref="C26:F26"/>
    <mergeCell ref="D27:F27"/>
    <mergeCell ref="E28:F28"/>
    <mergeCell ref="B10:F10"/>
    <mergeCell ref="D12:F12"/>
    <mergeCell ref="E13:F13"/>
    <mergeCell ref="D21:F21"/>
    <mergeCell ref="A5:J5"/>
    <mergeCell ref="I6:J6"/>
    <mergeCell ref="A7:F9"/>
    <mergeCell ref="G7:H7"/>
    <mergeCell ref="J7:J9"/>
    <mergeCell ref="A1:J1"/>
    <mergeCell ref="A2:J2"/>
    <mergeCell ref="A3:J3"/>
    <mergeCell ref="A4:J4"/>
    <mergeCell ref="D59:F59"/>
    <mergeCell ref="C48:F48"/>
    <mergeCell ref="D49:F49"/>
    <mergeCell ref="C50:F50"/>
  </mergeCells>
  <printOptions/>
  <pageMargins left="0.2" right="0.43" top="0.29" bottom="0.3" header="0.4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7"/>
  <sheetViews>
    <sheetView workbookViewId="0" topLeftCell="A1">
      <selection activeCell="A2" sqref="A2:F2"/>
    </sheetView>
  </sheetViews>
  <sheetFormatPr defaultColWidth="9.00390625" defaultRowHeight="12.75"/>
  <cols>
    <col min="1" max="1" width="11.625" style="0" customWidth="1"/>
    <col min="2" max="2" width="47.875" style="0" customWidth="1"/>
    <col min="3" max="3" width="13.875" style="0" customWidth="1"/>
    <col min="4" max="4" width="15.25390625" style="0" customWidth="1"/>
    <col min="5" max="5" width="14.00390625" style="0" customWidth="1"/>
    <col min="6" max="6" width="23.25390625" style="0" customWidth="1"/>
    <col min="7" max="7" width="1.25" style="0" customWidth="1"/>
    <col min="8" max="15" width="9.125" style="0" hidden="1" customWidth="1"/>
  </cols>
  <sheetData>
    <row r="2" spans="1:15" ht="15.75">
      <c r="A2" s="318" t="s">
        <v>361</v>
      </c>
      <c r="B2" s="319"/>
      <c r="C2" s="319"/>
      <c r="D2" s="319"/>
      <c r="E2" s="319"/>
      <c r="F2" s="319"/>
      <c r="G2" s="248"/>
      <c r="H2" s="218"/>
      <c r="I2" s="218"/>
      <c r="J2" s="218"/>
      <c r="K2" s="218"/>
      <c r="L2" s="218"/>
      <c r="M2" s="218"/>
      <c r="N2" s="218"/>
      <c r="O2" s="218"/>
    </row>
    <row r="3" spans="1:15" ht="15.75">
      <c r="A3" s="320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</row>
    <row r="4" spans="1:15" ht="15.75">
      <c r="A4" s="320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</row>
    <row r="5" spans="1:15" ht="15.75">
      <c r="A5" s="321" t="s">
        <v>342</v>
      </c>
      <c r="B5" s="321"/>
      <c r="C5" s="321"/>
      <c r="D5" s="321"/>
      <c r="E5" s="321"/>
      <c r="F5" s="321"/>
      <c r="G5" s="129"/>
      <c r="H5" s="129"/>
      <c r="I5" s="129"/>
      <c r="J5" s="129"/>
      <c r="K5" s="129"/>
      <c r="L5" s="129"/>
      <c r="M5" s="129"/>
      <c r="N5" s="129"/>
      <c r="O5" s="129"/>
    </row>
    <row r="6" spans="1:15" ht="15.75">
      <c r="A6" s="321" t="s">
        <v>343</v>
      </c>
      <c r="B6" s="321"/>
      <c r="C6" s="321"/>
      <c r="D6" s="321"/>
      <c r="E6" s="321"/>
      <c r="F6" s="321"/>
      <c r="G6" s="129"/>
      <c r="H6" s="129"/>
      <c r="I6" s="129"/>
      <c r="J6" s="129"/>
      <c r="K6" s="129"/>
      <c r="L6" s="129"/>
      <c r="M6" s="129"/>
      <c r="N6" s="129"/>
      <c r="O6" s="129"/>
    </row>
    <row r="7" spans="1:15" ht="15.75">
      <c r="A7" s="321" t="s">
        <v>32</v>
      </c>
      <c r="B7" s="321"/>
      <c r="C7" s="321"/>
      <c r="D7" s="321"/>
      <c r="E7" s="321"/>
      <c r="F7" s="321"/>
      <c r="G7" s="129"/>
      <c r="H7" s="129"/>
      <c r="I7" s="129"/>
      <c r="J7" s="129"/>
      <c r="K7" s="129"/>
      <c r="L7" s="129"/>
      <c r="M7" s="129"/>
      <c r="N7" s="129"/>
      <c r="O7" s="129"/>
    </row>
    <row r="8" spans="1:15" ht="16.5" thickBot="1">
      <c r="A8" s="219"/>
      <c r="B8" s="219"/>
      <c r="C8" s="219"/>
      <c r="D8" s="219"/>
      <c r="E8" s="219"/>
      <c r="F8" s="220" t="s">
        <v>35</v>
      </c>
      <c r="G8" s="219"/>
      <c r="H8" s="219"/>
      <c r="I8" s="221"/>
      <c r="J8" s="219"/>
      <c r="K8" s="219"/>
      <c r="L8" s="219"/>
      <c r="M8" s="221"/>
      <c r="N8" s="221"/>
      <c r="O8" s="219"/>
    </row>
    <row r="9" spans="1:15" ht="16.5" thickBot="1">
      <c r="A9" s="322" t="s">
        <v>334</v>
      </c>
      <c r="B9" s="325" t="s">
        <v>287</v>
      </c>
      <c r="C9" s="328" t="s">
        <v>344</v>
      </c>
      <c r="D9" s="331" t="s">
        <v>335</v>
      </c>
      <c r="E9" s="332"/>
      <c r="F9" s="333"/>
      <c r="G9" s="130"/>
      <c r="H9" s="130"/>
      <c r="I9" s="130"/>
      <c r="J9" s="130"/>
      <c r="K9" s="130"/>
      <c r="L9" s="130"/>
      <c r="M9" s="130"/>
      <c r="N9" s="130"/>
      <c r="O9" s="130"/>
    </row>
    <row r="10" spans="1:15" ht="15.75">
      <c r="A10" s="323"/>
      <c r="B10" s="326"/>
      <c r="C10" s="329"/>
      <c r="D10" s="334" t="s">
        <v>336</v>
      </c>
      <c r="E10" s="334" t="s">
        <v>337</v>
      </c>
      <c r="F10" s="335" t="s">
        <v>338</v>
      </c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16.5" thickBot="1">
      <c r="A11" s="323"/>
      <c r="B11" s="326"/>
      <c r="C11" s="329"/>
      <c r="D11" s="334"/>
      <c r="E11" s="334"/>
      <c r="F11" s="335"/>
      <c r="G11" s="26"/>
      <c r="H11" s="26"/>
      <c r="I11" s="26"/>
      <c r="J11" s="26"/>
      <c r="K11" s="26"/>
      <c r="L11" s="26"/>
      <c r="M11" s="26"/>
      <c r="N11" s="26"/>
      <c r="O11" s="26"/>
    </row>
    <row r="12" spans="1:15" ht="15.75">
      <c r="A12" s="323"/>
      <c r="B12" s="326"/>
      <c r="C12" s="329"/>
      <c r="D12" s="336" t="s">
        <v>339</v>
      </c>
      <c r="E12" s="337"/>
      <c r="F12" s="338"/>
      <c r="G12" s="26"/>
      <c r="H12" s="26"/>
      <c r="I12" s="26"/>
      <c r="J12" s="26"/>
      <c r="K12" s="26"/>
      <c r="L12" s="26"/>
      <c r="M12" s="26"/>
      <c r="N12" s="26"/>
      <c r="O12" s="26"/>
    </row>
    <row r="13" spans="1:15" ht="16.5" thickBot="1">
      <c r="A13" s="324"/>
      <c r="B13" s="327"/>
      <c r="C13" s="330"/>
      <c r="D13" s="334"/>
      <c r="E13" s="339"/>
      <c r="F13" s="340"/>
      <c r="G13" s="26"/>
      <c r="H13" s="26"/>
      <c r="I13" s="26"/>
      <c r="J13" s="26"/>
      <c r="K13" s="26"/>
      <c r="L13" s="26"/>
      <c r="M13" s="26"/>
      <c r="N13" s="26"/>
      <c r="O13" s="26"/>
    </row>
    <row r="14" spans="1:15" ht="31.5">
      <c r="A14" s="249" t="s">
        <v>302</v>
      </c>
      <c r="B14" s="250" t="s">
        <v>303</v>
      </c>
      <c r="C14" s="234">
        <f aca="true" t="shared" si="0" ref="C14:C22">D14+E14+F14</f>
        <v>2428</v>
      </c>
      <c r="D14" s="251">
        <f>1840-110+2181+10-1740+7+76+164</f>
        <v>2428</v>
      </c>
      <c r="E14" s="234"/>
      <c r="F14" s="251"/>
      <c r="G14" s="224"/>
      <c r="H14" s="224"/>
      <c r="I14" s="225"/>
      <c r="J14" s="252"/>
      <c r="K14" s="20"/>
      <c r="L14" s="20"/>
      <c r="M14" s="225"/>
      <c r="N14" s="225"/>
      <c r="O14" s="20"/>
    </row>
    <row r="15" spans="1:15" ht="31.5">
      <c r="A15" s="276" t="s">
        <v>356</v>
      </c>
      <c r="B15" s="277" t="s">
        <v>357</v>
      </c>
      <c r="C15" s="238">
        <v>2950</v>
      </c>
      <c r="D15" s="278">
        <v>2950</v>
      </c>
      <c r="E15" s="238"/>
      <c r="F15" s="278"/>
      <c r="G15" s="224"/>
      <c r="H15" s="224"/>
      <c r="I15" s="225"/>
      <c r="J15" s="252"/>
      <c r="K15" s="20"/>
      <c r="L15" s="20"/>
      <c r="M15" s="225"/>
      <c r="N15" s="225"/>
      <c r="O15" s="20"/>
    </row>
    <row r="16" spans="1:15" ht="31.5">
      <c r="A16" s="253" t="s">
        <v>345</v>
      </c>
      <c r="B16" s="254" t="s">
        <v>346</v>
      </c>
      <c r="C16" s="255">
        <f t="shared" si="0"/>
        <v>10081</v>
      </c>
      <c r="D16" s="256">
        <f>10800-719-2088</f>
        <v>7993</v>
      </c>
      <c r="E16" s="255"/>
      <c r="F16" s="256">
        <v>2088</v>
      </c>
      <c r="G16" s="224"/>
      <c r="H16" s="224"/>
      <c r="I16" s="225"/>
      <c r="J16" s="20"/>
      <c r="K16" s="20"/>
      <c r="L16" s="20"/>
      <c r="M16" s="225"/>
      <c r="N16" s="225"/>
      <c r="O16" s="20"/>
    </row>
    <row r="17" spans="1:15" ht="15.75">
      <c r="A17" s="253" t="s">
        <v>349</v>
      </c>
      <c r="B17" s="254" t="s">
        <v>351</v>
      </c>
      <c r="C17" s="255">
        <f t="shared" si="0"/>
        <v>7404</v>
      </c>
      <c r="D17" s="256"/>
      <c r="E17" s="255">
        <f>2277+3112+435+1500+80</f>
        <v>7404</v>
      </c>
      <c r="F17" s="256"/>
      <c r="G17" s="224"/>
      <c r="H17" s="224"/>
      <c r="I17" s="225"/>
      <c r="J17" s="20"/>
      <c r="K17" s="20"/>
      <c r="L17" s="20"/>
      <c r="M17" s="225"/>
      <c r="N17" s="225"/>
      <c r="O17" s="20"/>
    </row>
    <row r="18" spans="1:15" ht="15.75">
      <c r="A18" s="253" t="s">
        <v>306</v>
      </c>
      <c r="B18" s="254" t="s">
        <v>307</v>
      </c>
      <c r="C18" s="255">
        <f>D18+F18</f>
        <v>1057</v>
      </c>
      <c r="D18" s="256">
        <f>719+338</f>
        <v>1057</v>
      </c>
      <c r="E18" s="287"/>
      <c r="F18" s="256"/>
      <c r="G18" s="224"/>
      <c r="H18" s="224"/>
      <c r="I18" s="225"/>
      <c r="J18" s="20"/>
      <c r="K18" s="20"/>
      <c r="L18" s="20"/>
      <c r="M18" s="225"/>
      <c r="N18" s="225"/>
      <c r="O18" s="20"/>
    </row>
    <row r="19" spans="1:15" ht="15.75">
      <c r="A19" s="253" t="s">
        <v>314</v>
      </c>
      <c r="B19" s="254" t="s">
        <v>315</v>
      </c>
      <c r="C19" s="255">
        <f t="shared" si="0"/>
        <v>974</v>
      </c>
      <c r="D19" s="256">
        <v>974</v>
      </c>
      <c r="E19" s="255"/>
      <c r="F19" s="256"/>
      <c r="G19" s="224"/>
      <c r="H19" s="224"/>
      <c r="I19" s="225"/>
      <c r="J19" s="20"/>
      <c r="K19" s="20"/>
      <c r="L19" s="20"/>
      <c r="M19" s="225"/>
      <c r="N19" s="225"/>
      <c r="O19" s="20"/>
    </row>
    <row r="20" spans="1:15" ht="15.75">
      <c r="A20" s="253" t="s">
        <v>318</v>
      </c>
      <c r="B20" s="254" t="s">
        <v>319</v>
      </c>
      <c r="C20" s="255">
        <f t="shared" si="0"/>
        <v>580</v>
      </c>
      <c r="D20" s="256">
        <v>2</v>
      </c>
      <c r="E20" s="255">
        <v>578</v>
      </c>
      <c r="F20" s="256"/>
      <c r="G20" s="224"/>
      <c r="H20" s="224"/>
      <c r="I20" s="225"/>
      <c r="J20" s="20"/>
      <c r="K20" s="20"/>
      <c r="L20" s="20"/>
      <c r="M20" s="225"/>
      <c r="N20" s="225"/>
      <c r="O20" s="20"/>
    </row>
    <row r="21" spans="1:15" ht="15.75">
      <c r="A21" s="253">
        <v>107051</v>
      </c>
      <c r="B21" s="254" t="s">
        <v>329</v>
      </c>
      <c r="C21" s="255">
        <f t="shared" si="0"/>
        <v>360</v>
      </c>
      <c r="D21" s="256">
        <v>360</v>
      </c>
      <c r="E21" s="255"/>
      <c r="F21" s="256"/>
      <c r="G21" s="224"/>
      <c r="H21" s="224"/>
      <c r="I21" s="225"/>
      <c r="J21" s="20"/>
      <c r="K21" s="20"/>
      <c r="L21" s="20"/>
      <c r="M21" s="225"/>
      <c r="N21" s="225"/>
      <c r="O21" s="20"/>
    </row>
    <row r="22" spans="1:15" ht="32.25" thickBot="1">
      <c r="A22" s="260">
        <v>900020</v>
      </c>
      <c r="B22" s="261" t="s">
        <v>347</v>
      </c>
      <c r="C22" s="257">
        <f t="shared" si="0"/>
        <v>1865</v>
      </c>
      <c r="D22" s="286">
        <f>1740+25</f>
        <v>1765</v>
      </c>
      <c r="E22" s="288">
        <v>100</v>
      </c>
      <c r="F22" s="262"/>
      <c r="G22" s="224"/>
      <c r="H22" s="224"/>
      <c r="I22" s="225"/>
      <c r="J22" s="20"/>
      <c r="K22" s="20"/>
      <c r="L22" s="20"/>
      <c r="M22" s="225"/>
      <c r="N22" s="225"/>
      <c r="O22" s="20"/>
    </row>
    <row r="23" spans="1:15" ht="16.5" thickBot="1">
      <c r="A23" s="229"/>
      <c r="B23" s="258" t="s">
        <v>52</v>
      </c>
      <c r="C23" s="259">
        <f>SUM(C14:C22)</f>
        <v>27699</v>
      </c>
      <c r="D23" s="263">
        <f>SUM(D14:D22)</f>
        <v>17529</v>
      </c>
      <c r="E23" s="245">
        <f>SUM(E14:E21)</f>
        <v>7982</v>
      </c>
      <c r="F23" s="259">
        <f>SUM(F14:F21)</f>
        <v>2088</v>
      </c>
      <c r="G23" s="224"/>
      <c r="H23" s="224"/>
      <c r="I23" s="231"/>
      <c r="J23" s="224"/>
      <c r="K23" s="224"/>
      <c r="L23" s="224"/>
      <c r="M23" s="231"/>
      <c r="N23" s="224"/>
      <c r="O23" s="224"/>
    </row>
    <row r="24" spans="1:15" ht="15.75">
      <c r="A24" s="218"/>
      <c r="B24" s="218"/>
      <c r="C24" s="218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</row>
    <row r="25" spans="1:15" ht="15.75">
      <c r="A25" s="218"/>
      <c r="B25" s="218"/>
      <c r="C25" s="218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</row>
    <row r="26" spans="1:15" ht="2.25" customHeight="1">
      <c r="A26" s="14"/>
      <c r="B26" s="233"/>
      <c r="C26" s="14"/>
      <c r="D26" s="20"/>
      <c r="E26" s="20"/>
      <c r="F26" s="20"/>
      <c r="G26" s="20"/>
      <c r="H26" s="20"/>
      <c r="I26" s="225"/>
      <c r="J26" s="20"/>
      <c r="K26" s="20"/>
      <c r="L26" s="20"/>
      <c r="M26" s="225"/>
      <c r="N26" s="225"/>
      <c r="O26" s="20"/>
    </row>
    <row r="27" spans="1:15" ht="15.75" hidden="1">
      <c r="A27" s="218"/>
      <c r="B27" s="218"/>
      <c r="C27" s="218"/>
      <c r="D27" s="232"/>
      <c r="E27" s="232">
        <f>D23+E23</f>
        <v>25511</v>
      </c>
      <c r="F27" s="232"/>
      <c r="G27" s="232"/>
      <c r="H27" s="232"/>
      <c r="I27" s="232"/>
      <c r="J27" s="232"/>
      <c r="K27" s="232"/>
      <c r="L27" s="232"/>
      <c r="M27" s="232"/>
      <c r="N27" s="232"/>
      <c r="O27" s="232"/>
    </row>
  </sheetData>
  <sheetProtection password="DB7F" sheet="1" objects="1" scenarios="1" selectLockedCells="1" selectUnlockedCells="1"/>
  <mergeCells count="14">
    <mergeCell ref="A6:F6"/>
    <mergeCell ref="A7:F7"/>
    <mergeCell ref="A9:A13"/>
    <mergeCell ref="B9:B13"/>
    <mergeCell ref="C9:C13"/>
    <mergeCell ref="D9:F9"/>
    <mergeCell ref="D10:D11"/>
    <mergeCell ref="E10:E11"/>
    <mergeCell ref="F10:F11"/>
    <mergeCell ref="D12:F13"/>
    <mergeCell ref="A2:F2"/>
    <mergeCell ref="A3:O3"/>
    <mergeCell ref="A4:O4"/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1"/>
  <sheetViews>
    <sheetView zoomScale="90" zoomScaleNormal="90" workbookViewId="0" topLeftCell="A1">
      <selection activeCell="A1" sqref="A1:R1"/>
    </sheetView>
  </sheetViews>
  <sheetFormatPr defaultColWidth="9.00390625" defaultRowHeight="12.75"/>
  <cols>
    <col min="1" max="1" width="10.25390625" style="0" customWidth="1"/>
    <col min="2" max="2" width="38.125" style="0" customWidth="1"/>
    <col min="10" max="10" width="10.75390625" style="0" customWidth="1"/>
    <col min="11" max="11" width="8.25390625" style="0" customWidth="1"/>
    <col min="16" max="16" width="10.25390625" style="0" customWidth="1"/>
  </cols>
  <sheetData>
    <row r="1" spans="1:18" ht="12.75">
      <c r="A1" s="341" t="s">
        <v>362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2"/>
      <c r="Q1" s="342"/>
      <c r="R1" s="342"/>
    </row>
    <row r="2" spans="1:18" ht="16.5">
      <c r="A2" s="343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13"/>
      <c r="Q2" s="13"/>
      <c r="R2" s="22"/>
    </row>
    <row r="3" spans="1:18" ht="18">
      <c r="A3" s="344" t="s">
        <v>285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4" spans="1:18" ht="18">
      <c r="A4" s="344" t="s">
        <v>332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</row>
    <row r="5" spans="1:18" ht="18">
      <c r="A5" s="344" t="s">
        <v>32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</row>
    <row r="6" spans="1:18" ht="17.25" thickBot="1">
      <c r="A6" s="15"/>
      <c r="B6" s="15"/>
      <c r="C6" s="15"/>
      <c r="D6" s="15"/>
      <c r="E6" s="15"/>
      <c r="F6" s="15"/>
      <c r="G6" s="15"/>
      <c r="H6" s="15"/>
      <c r="I6" s="190"/>
      <c r="J6" s="15"/>
      <c r="K6" s="15"/>
      <c r="L6" s="15"/>
      <c r="M6" s="190"/>
      <c r="N6" s="190"/>
      <c r="O6" s="15"/>
      <c r="P6" s="13"/>
      <c r="Q6" s="13" t="s">
        <v>35</v>
      </c>
      <c r="R6" s="22"/>
    </row>
    <row r="7" spans="1:18" ht="17.25" thickBot="1">
      <c r="A7" s="345" t="s">
        <v>286</v>
      </c>
      <c r="B7" s="347" t="s">
        <v>287</v>
      </c>
      <c r="C7" s="291" t="s">
        <v>288</v>
      </c>
      <c r="D7" s="352" t="s">
        <v>289</v>
      </c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72" t="s">
        <v>290</v>
      </c>
    </row>
    <row r="8" spans="1:18" ht="17.25" thickBot="1">
      <c r="A8" s="346"/>
      <c r="B8" s="348"/>
      <c r="C8" s="349"/>
      <c r="D8" s="374" t="s">
        <v>291</v>
      </c>
      <c r="E8" s="375"/>
      <c r="F8" s="375"/>
      <c r="G8" s="375"/>
      <c r="H8" s="375"/>
      <c r="I8" s="376"/>
      <c r="J8" s="352" t="s">
        <v>292</v>
      </c>
      <c r="K8" s="353"/>
      <c r="L8" s="353"/>
      <c r="M8" s="377"/>
      <c r="N8" s="378" t="s">
        <v>100</v>
      </c>
      <c r="O8" s="378"/>
      <c r="P8" s="378"/>
      <c r="Q8" s="378"/>
      <c r="R8" s="373"/>
    </row>
    <row r="9" spans="1:18" ht="12.75">
      <c r="A9" s="346"/>
      <c r="B9" s="348"/>
      <c r="C9" s="350"/>
      <c r="D9" s="291" t="s">
        <v>82</v>
      </c>
      <c r="E9" s="291" t="s">
        <v>293</v>
      </c>
      <c r="F9" s="291" t="s">
        <v>86</v>
      </c>
      <c r="G9" s="291" t="s">
        <v>88</v>
      </c>
      <c r="H9" s="291" t="s">
        <v>294</v>
      </c>
      <c r="I9" s="366" t="s">
        <v>295</v>
      </c>
      <c r="J9" s="354" t="s">
        <v>94</v>
      </c>
      <c r="K9" s="354" t="s">
        <v>96</v>
      </c>
      <c r="L9" s="291" t="s">
        <v>296</v>
      </c>
      <c r="M9" s="360" t="s">
        <v>297</v>
      </c>
      <c r="N9" s="363" t="s">
        <v>298</v>
      </c>
      <c r="O9" s="291" t="s">
        <v>299</v>
      </c>
      <c r="P9" s="291" t="s">
        <v>300</v>
      </c>
      <c r="Q9" s="369" t="s">
        <v>301</v>
      </c>
      <c r="R9" s="373"/>
    </row>
    <row r="10" spans="1:18" ht="12.75">
      <c r="A10" s="346"/>
      <c r="B10" s="348"/>
      <c r="C10" s="350"/>
      <c r="D10" s="349"/>
      <c r="E10" s="349"/>
      <c r="F10" s="349"/>
      <c r="G10" s="349"/>
      <c r="H10" s="349"/>
      <c r="I10" s="367"/>
      <c r="J10" s="355"/>
      <c r="K10" s="357"/>
      <c r="L10" s="349"/>
      <c r="M10" s="361"/>
      <c r="N10" s="364"/>
      <c r="O10" s="349"/>
      <c r="P10" s="349"/>
      <c r="Q10" s="370"/>
      <c r="R10" s="373"/>
    </row>
    <row r="11" spans="1:18" ht="26.25" customHeight="1" thickBot="1">
      <c r="A11" s="346"/>
      <c r="B11" s="348"/>
      <c r="C11" s="351"/>
      <c r="D11" s="359"/>
      <c r="E11" s="359"/>
      <c r="F11" s="359"/>
      <c r="G11" s="359"/>
      <c r="H11" s="359"/>
      <c r="I11" s="368"/>
      <c r="J11" s="356"/>
      <c r="K11" s="358"/>
      <c r="L11" s="359"/>
      <c r="M11" s="362"/>
      <c r="N11" s="365"/>
      <c r="O11" s="359"/>
      <c r="P11" s="359"/>
      <c r="Q11" s="371"/>
      <c r="R11" s="373"/>
    </row>
    <row r="12" spans="1:18" ht="34.5" customHeight="1">
      <c r="A12" s="191" t="s">
        <v>302</v>
      </c>
      <c r="B12" s="192" t="s">
        <v>303</v>
      </c>
      <c r="C12" s="272">
        <f>I12+M12</f>
        <v>4872</v>
      </c>
      <c r="D12" s="269">
        <f>2160+610+20+100+24-24-100</f>
        <v>2790</v>
      </c>
      <c r="E12" s="193">
        <f>800-9-24</f>
        <v>767</v>
      </c>
      <c r="F12" s="193">
        <f>977+7+76+57+43</f>
        <v>1160</v>
      </c>
      <c r="G12" s="193"/>
      <c r="H12" s="193">
        <f>2155-2000</f>
        <v>155</v>
      </c>
      <c r="I12" s="210">
        <f>D12+E12+F12+G12+H12</f>
        <v>4872</v>
      </c>
      <c r="J12" s="215"/>
      <c r="K12" s="194"/>
      <c r="L12" s="194"/>
      <c r="M12" s="210">
        <f>K12+J12</f>
        <v>0</v>
      </c>
      <c r="N12" s="213"/>
      <c r="O12" s="195"/>
      <c r="P12" s="195"/>
      <c r="Q12" s="196"/>
      <c r="R12" s="197">
        <v>0.5</v>
      </c>
    </row>
    <row r="13" spans="1:18" ht="19.5" customHeight="1">
      <c r="A13" s="198" t="s">
        <v>304</v>
      </c>
      <c r="B13" s="199" t="s">
        <v>305</v>
      </c>
      <c r="C13" s="273">
        <f aca="true" t="shared" si="0" ref="C13:C31">I13+M13</f>
        <v>58</v>
      </c>
      <c r="D13" s="269"/>
      <c r="E13" s="193"/>
      <c r="F13" s="193">
        <v>58</v>
      </c>
      <c r="G13" s="193"/>
      <c r="H13" s="193"/>
      <c r="I13" s="210">
        <f aca="true" t="shared" si="1" ref="I13:I31">D13+E13+F13+G13+H13</f>
        <v>58</v>
      </c>
      <c r="J13" s="215"/>
      <c r="K13" s="194"/>
      <c r="L13" s="194"/>
      <c r="M13" s="210"/>
      <c r="N13" s="213"/>
      <c r="O13" s="195"/>
      <c r="P13" s="195"/>
      <c r="Q13" s="200"/>
      <c r="R13" s="197"/>
    </row>
    <row r="14" spans="1:18" ht="30" customHeight="1">
      <c r="A14" s="201" t="s">
        <v>356</v>
      </c>
      <c r="B14" s="277" t="s">
        <v>357</v>
      </c>
      <c r="C14" s="273">
        <f>M14</f>
        <v>2950</v>
      </c>
      <c r="D14" s="269"/>
      <c r="E14" s="193"/>
      <c r="F14" s="193"/>
      <c r="G14" s="193"/>
      <c r="H14" s="193"/>
      <c r="I14" s="210"/>
      <c r="J14" s="215">
        <v>165</v>
      </c>
      <c r="K14" s="194">
        <v>2785</v>
      </c>
      <c r="L14" s="194"/>
      <c r="M14" s="210">
        <f>J14+K14</f>
        <v>2950</v>
      </c>
      <c r="N14" s="213"/>
      <c r="O14" s="195"/>
      <c r="P14" s="195"/>
      <c r="Q14" s="200"/>
      <c r="R14" s="197"/>
    </row>
    <row r="15" spans="1:18" ht="19.5" customHeight="1">
      <c r="A15" s="201" t="s">
        <v>349</v>
      </c>
      <c r="B15" s="202" t="s">
        <v>350</v>
      </c>
      <c r="C15" s="273">
        <f>I15+M15</f>
        <v>10000</v>
      </c>
      <c r="D15" s="269"/>
      <c r="E15" s="193"/>
      <c r="F15" s="193"/>
      <c r="G15" s="193"/>
      <c r="H15" s="193"/>
      <c r="I15" s="210"/>
      <c r="J15" s="215"/>
      <c r="K15" s="194"/>
      <c r="L15" s="194">
        <f>8500+1500</f>
        <v>10000</v>
      </c>
      <c r="M15" s="210">
        <f>L15</f>
        <v>10000</v>
      </c>
      <c r="N15" s="213"/>
      <c r="O15" s="195"/>
      <c r="P15" s="195"/>
      <c r="Q15" s="200"/>
      <c r="R15" s="197"/>
    </row>
    <row r="16" spans="1:18" ht="18.75" customHeight="1">
      <c r="A16" s="201" t="s">
        <v>306</v>
      </c>
      <c r="B16" s="202" t="s">
        <v>307</v>
      </c>
      <c r="C16" s="273">
        <f t="shared" si="0"/>
        <v>1212</v>
      </c>
      <c r="D16" s="269">
        <f>770+298</f>
        <v>1068</v>
      </c>
      <c r="E16" s="193">
        <f>104+40</f>
        <v>144</v>
      </c>
      <c r="F16" s="193"/>
      <c r="G16" s="193"/>
      <c r="H16" s="193"/>
      <c r="I16" s="210">
        <f t="shared" si="1"/>
        <v>1212</v>
      </c>
      <c r="J16" s="215"/>
      <c r="K16" s="194"/>
      <c r="L16" s="194"/>
      <c r="M16" s="210"/>
      <c r="N16" s="213"/>
      <c r="O16" s="195"/>
      <c r="P16" s="195"/>
      <c r="Q16" s="200"/>
      <c r="R16" s="197">
        <v>2</v>
      </c>
    </row>
    <row r="17" spans="1:18" ht="24" customHeight="1">
      <c r="A17" s="201" t="s">
        <v>308</v>
      </c>
      <c r="B17" s="202" t="s">
        <v>309</v>
      </c>
      <c r="C17" s="273">
        <f t="shared" si="0"/>
        <v>0</v>
      </c>
      <c r="D17" s="269"/>
      <c r="E17" s="193"/>
      <c r="F17" s="193">
        <f>127-127</f>
        <v>0</v>
      </c>
      <c r="G17" s="193"/>
      <c r="H17" s="193"/>
      <c r="I17" s="210">
        <f t="shared" si="1"/>
        <v>0</v>
      </c>
      <c r="J17" s="215"/>
      <c r="K17" s="194"/>
      <c r="L17" s="194"/>
      <c r="M17" s="210"/>
      <c r="N17" s="213"/>
      <c r="O17" s="195"/>
      <c r="P17" s="195"/>
      <c r="Q17" s="200"/>
      <c r="R17" s="197"/>
    </row>
    <row r="18" spans="1:18" ht="33.75" customHeight="1">
      <c r="A18" s="198" t="s">
        <v>310</v>
      </c>
      <c r="B18" s="199" t="s">
        <v>311</v>
      </c>
      <c r="C18" s="273">
        <f t="shared" si="0"/>
        <v>15</v>
      </c>
      <c r="D18" s="269"/>
      <c r="E18" s="193"/>
      <c r="F18" s="193">
        <v>15</v>
      </c>
      <c r="G18" s="193"/>
      <c r="H18" s="193"/>
      <c r="I18" s="210">
        <f t="shared" si="1"/>
        <v>15</v>
      </c>
      <c r="J18" s="215"/>
      <c r="K18" s="194"/>
      <c r="L18" s="194"/>
      <c r="M18" s="210"/>
      <c r="N18" s="213"/>
      <c r="O18" s="195"/>
      <c r="P18" s="195"/>
      <c r="Q18" s="203"/>
      <c r="R18" s="197"/>
    </row>
    <row r="19" spans="1:18" ht="18" customHeight="1">
      <c r="A19" s="198" t="s">
        <v>312</v>
      </c>
      <c r="B19" s="204" t="s">
        <v>313</v>
      </c>
      <c r="C19" s="273">
        <f t="shared" si="0"/>
        <v>0</v>
      </c>
      <c r="D19" s="269"/>
      <c r="E19" s="193"/>
      <c r="F19" s="193"/>
      <c r="G19" s="194"/>
      <c r="H19" s="193"/>
      <c r="I19" s="210">
        <f t="shared" si="1"/>
        <v>0</v>
      </c>
      <c r="J19" s="215"/>
      <c r="K19" s="194"/>
      <c r="L19" s="194">
        <f>100-100</f>
        <v>0</v>
      </c>
      <c r="M19" s="210">
        <f>J19+K19+L19</f>
        <v>0</v>
      </c>
      <c r="N19" s="213"/>
      <c r="O19" s="195"/>
      <c r="P19" s="195"/>
      <c r="Q19" s="203"/>
      <c r="R19" s="197"/>
    </row>
    <row r="20" spans="1:18" ht="18.75" customHeight="1">
      <c r="A20" s="198" t="s">
        <v>314</v>
      </c>
      <c r="B20" s="204" t="s">
        <v>315</v>
      </c>
      <c r="C20" s="273">
        <f t="shared" si="0"/>
        <v>1964</v>
      </c>
      <c r="D20" s="269"/>
      <c r="E20" s="193"/>
      <c r="F20" s="193"/>
      <c r="G20" s="194"/>
      <c r="H20" s="193"/>
      <c r="I20" s="210"/>
      <c r="J20" s="215">
        <v>1964</v>
      </c>
      <c r="K20" s="194"/>
      <c r="L20" s="194"/>
      <c r="M20" s="210">
        <f>J20+K20+L20</f>
        <v>1964</v>
      </c>
      <c r="N20" s="213"/>
      <c r="O20" s="195"/>
      <c r="P20" s="195"/>
      <c r="Q20" s="203"/>
      <c r="R20" s="197"/>
    </row>
    <row r="21" spans="1:18" ht="18" customHeight="1">
      <c r="A21" s="198" t="s">
        <v>316</v>
      </c>
      <c r="B21" s="199" t="s">
        <v>317</v>
      </c>
      <c r="C21" s="273">
        <f t="shared" si="0"/>
        <v>945</v>
      </c>
      <c r="D21" s="269"/>
      <c r="E21" s="193"/>
      <c r="F21" s="193">
        <v>945</v>
      </c>
      <c r="G21" s="194"/>
      <c r="H21" s="193"/>
      <c r="I21" s="210">
        <f t="shared" si="1"/>
        <v>945</v>
      </c>
      <c r="J21" s="215"/>
      <c r="K21" s="194"/>
      <c r="L21" s="194"/>
      <c r="M21" s="210"/>
      <c r="N21" s="213"/>
      <c r="O21" s="195"/>
      <c r="P21" s="195"/>
      <c r="Q21" s="203"/>
      <c r="R21" s="197"/>
    </row>
    <row r="22" spans="1:18" ht="33">
      <c r="A22" s="198" t="s">
        <v>318</v>
      </c>
      <c r="B22" s="199" t="s">
        <v>319</v>
      </c>
      <c r="C22" s="273">
        <f t="shared" si="0"/>
        <v>1957</v>
      </c>
      <c r="D22" s="269">
        <f>1314+48-48</f>
        <v>1314</v>
      </c>
      <c r="E22" s="193">
        <f>372-17</f>
        <v>355</v>
      </c>
      <c r="F22" s="193">
        <f>224+64</f>
        <v>288</v>
      </c>
      <c r="G22" s="194"/>
      <c r="H22" s="193"/>
      <c r="I22" s="210">
        <f t="shared" si="1"/>
        <v>1957</v>
      </c>
      <c r="J22" s="215"/>
      <c r="K22" s="194"/>
      <c r="L22" s="194"/>
      <c r="M22" s="210"/>
      <c r="N22" s="213"/>
      <c r="O22" s="195"/>
      <c r="P22" s="195"/>
      <c r="Q22" s="203"/>
      <c r="R22" s="197">
        <v>1</v>
      </c>
    </row>
    <row r="23" spans="1:18" ht="21" customHeight="1">
      <c r="A23" s="198" t="s">
        <v>320</v>
      </c>
      <c r="B23" s="199" t="s">
        <v>321</v>
      </c>
      <c r="C23" s="273">
        <f t="shared" si="0"/>
        <v>110</v>
      </c>
      <c r="D23" s="269"/>
      <c r="E23" s="193"/>
      <c r="F23" s="193">
        <v>110</v>
      </c>
      <c r="G23" s="194"/>
      <c r="H23" s="193"/>
      <c r="I23" s="210">
        <f t="shared" si="1"/>
        <v>110</v>
      </c>
      <c r="J23" s="215"/>
      <c r="K23" s="194"/>
      <c r="L23" s="194"/>
      <c r="M23" s="210"/>
      <c r="N23" s="213"/>
      <c r="O23" s="195"/>
      <c r="P23" s="195"/>
      <c r="Q23" s="203"/>
      <c r="R23" s="197"/>
    </row>
    <row r="24" spans="1:18" ht="19.5" customHeight="1">
      <c r="A24" s="198" t="s">
        <v>322</v>
      </c>
      <c r="B24" s="199" t="s">
        <v>323</v>
      </c>
      <c r="C24" s="273">
        <f t="shared" si="0"/>
        <v>149</v>
      </c>
      <c r="D24" s="269">
        <v>120</v>
      </c>
      <c r="E24" s="193">
        <v>29</v>
      </c>
      <c r="F24" s="193"/>
      <c r="G24" s="193"/>
      <c r="H24" s="193"/>
      <c r="I24" s="210">
        <f t="shared" si="1"/>
        <v>149</v>
      </c>
      <c r="J24" s="215"/>
      <c r="K24" s="194"/>
      <c r="L24" s="194"/>
      <c r="M24" s="210"/>
      <c r="N24" s="213"/>
      <c r="O24" s="195"/>
      <c r="P24" s="195"/>
      <c r="Q24" s="203"/>
      <c r="R24" s="197"/>
    </row>
    <row r="25" spans="1:18" ht="18.75" customHeight="1">
      <c r="A25" s="198" t="s">
        <v>324</v>
      </c>
      <c r="B25" s="199" t="s">
        <v>325</v>
      </c>
      <c r="C25" s="273">
        <f t="shared" si="0"/>
        <v>0</v>
      </c>
      <c r="D25" s="269"/>
      <c r="E25" s="193"/>
      <c r="F25" s="193" t="s">
        <v>28</v>
      </c>
      <c r="G25" s="193"/>
      <c r="H25" s="193"/>
      <c r="I25" s="210">
        <v>0</v>
      </c>
      <c r="J25" s="215"/>
      <c r="K25" s="194"/>
      <c r="L25" s="194"/>
      <c r="M25" s="210"/>
      <c r="N25" s="213"/>
      <c r="O25" s="195"/>
      <c r="P25" s="195"/>
      <c r="Q25" s="203"/>
      <c r="R25" s="197"/>
    </row>
    <row r="26" spans="1:18" ht="33">
      <c r="A26" s="198">
        <v>104051</v>
      </c>
      <c r="B26" s="199" t="s">
        <v>326</v>
      </c>
      <c r="C26" s="273">
        <f t="shared" si="0"/>
        <v>46</v>
      </c>
      <c r="D26" s="269"/>
      <c r="E26" s="193"/>
      <c r="F26" s="193"/>
      <c r="G26" s="193">
        <v>46</v>
      </c>
      <c r="H26" s="193"/>
      <c r="I26" s="210">
        <f t="shared" si="1"/>
        <v>46</v>
      </c>
      <c r="J26" s="215"/>
      <c r="K26" s="194"/>
      <c r="L26" s="194"/>
      <c r="M26" s="210"/>
      <c r="N26" s="213"/>
      <c r="O26" s="195"/>
      <c r="P26" s="195"/>
      <c r="Q26" s="203"/>
      <c r="R26" s="197"/>
    </row>
    <row r="27" spans="1:18" ht="19.5" customHeight="1">
      <c r="A27" s="198">
        <v>105010</v>
      </c>
      <c r="B27" s="199" t="s">
        <v>327</v>
      </c>
      <c r="C27" s="273">
        <f t="shared" si="0"/>
        <v>2258</v>
      </c>
      <c r="D27" s="269"/>
      <c r="E27" s="193"/>
      <c r="F27" s="193"/>
      <c r="G27" s="193">
        <f>2258</f>
        <v>2258</v>
      </c>
      <c r="H27" s="193"/>
      <c r="I27" s="210">
        <f t="shared" si="1"/>
        <v>2258</v>
      </c>
      <c r="J27" s="215"/>
      <c r="K27" s="194"/>
      <c r="L27" s="194"/>
      <c r="M27" s="210"/>
      <c r="N27" s="213"/>
      <c r="O27" s="195"/>
      <c r="P27" s="195"/>
      <c r="Q27" s="203"/>
      <c r="R27" s="197"/>
    </row>
    <row r="28" spans="1:18" ht="33">
      <c r="A28" s="198">
        <v>106020</v>
      </c>
      <c r="B28" s="205" t="s">
        <v>328</v>
      </c>
      <c r="C28" s="273">
        <f t="shared" si="0"/>
        <v>244</v>
      </c>
      <c r="D28" s="269"/>
      <c r="E28" s="193"/>
      <c r="F28" s="193"/>
      <c r="G28" s="193">
        <v>244</v>
      </c>
      <c r="H28" s="193"/>
      <c r="I28" s="210">
        <f t="shared" si="1"/>
        <v>244</v>
      </c>
      <c r="J28" s="215"/>
      <c r="K28" s="194"/>
      <c r="L28" s="194"/>
      <c r="M28" s="210"/>
      <c r="N28" s="213"/>
      <c r="O28" s="195"/>
      <c r="P28" s="195"/>
      <c r="Q28" s="203"/>
      <c r="R28" s="197"/>
    </row>
    <row r="29" spans="1:18" ht="21" customHeight="1">
      <c r="A29" s="198">
        <v>107051</v>
      </c>
      <c r="B29" s="205" t="s">
        <v>329</v>
      </c>
      <c r="C29" s="273">
        <f t="shared" si="0"/>
        <v>554</v>
      </c>
      <c r="D29" s="269"/>
      <c r="E29" s="193"/>
      <c r="F29" s="193">
        <v>554</v>
      </c>
      <c r="G29" s="193"/>
      <c r="H29" s="193"/>
      <c r="I29" s="210">
        <f t="shared" si="1"/>
        <v>554</v>
      </c>
      <c r="J29" s="215"/>
      <c r="K29" s="194"/>
      <c r="L29" s="194"/>
      <c r="M29" s="210"/>
      <c r="N29" s="214"/>
      <c r="O29" s="194"/>
      <c r="P29" s="195"/>
      <c r="Q29" s="203"/>
      <c r="R29" s="197"/>
    </row>
    <row r="30" spans="1:18" ht="21.75" customHeight="1" thickBot="1">
      <c r="A30" s="264">
        <v>107060</v>
      </c>
      <c r="B30" s="265" t="s">
        <v>330</v>
      </c>
      <c r="C30" s="289">
        <f t="shared" si="0"/>
        <v>365</v>
      </c>
      <c r="D30" s="270"/>
      <c r="E30" s="211"/>
      <c r="F30" s="211"/>
      <c r="G30" s="211">
        <f>110+30+150+45+25-100+105</f>
        <v>365</v>
      </c>
      <c r="H30" s="211"/>
      <c r="I30" s="212">
        <f t="shared" si="1"/>
        <v>365</v>
      </c>
      <c r="J30" s="216"/>
      <c r="K30" s="217"/>
      <c r="L30" s="217"/>
      <c r="M30" s="212"/>
      <c r="N30" s="214"/>
      <c r="O30" s="194"/>
      <c r="P30" s="195"/>
      <c r="Q30" s="203"/>
      <c r="R30" s="206"/>
    </row>
    <row r="31" spans="1:18" ht="16.5" thickBot="1">
      <c r="A31" s="229"/>
      <c r="B31" s="258" t="s">
        <v>331</v>
      </c>
      <c r="C31" s="274">
        <f t="shared" si="0"/>
        <v>27699</v>
      </c>
      <c r="D31" s="271">
        <f>SUM(D12:D30)</f>
        <v>5292</v>
      </c>
      <c r="E31" s="207">
        <f>SUM(E12:E30)</f>
        <v>1295</v>
      </c>
      <c r="F31" s="207">
        <f>SUM(F12:F30)</f>
        <v>3130</v>
      </c>
      <c r="G31" s="207">
        <f>SUM(G12:G30)</f>
        <v>2913</v>
      </c>
      <c r="H31" s="207">
        <f>SUM(H12:H30)</f>
        <v>155</v>
      </c>
      <c r="I31" s="208">
        <f t="shared" si="1"/>
        <v>12785</v>
      </c>
      <c r="J31" s="207">
        <f>SUM(J12:J30)</f>
        <v>2129</v>
      </c>
      <c r="K31" s="207">
        <f>SUM(K12:K30)</f>
        <v>2785</v>
      </c>
      <c r="L31" s="207">
        <f>SUM(L12:L30)</f>
        <v>10000</v>
      </c>
      <c r="M31" s="207">
        <f>SUM(M12:M30)</f>
        <v>14914</v>
      </c>
      <c r="N31" s="207"/>
      <c r="O31" s="207"/>
      <c r="P31" s="207"/>
      <c r="Q31" s="207"/>
      <c r="R31" s="209">
        <v>3.5</v>
      </c>
    </row>
  </sheetData>
  <sheetProtection password="DB7F" sheet="1" objects="1" scenarios="1" selectLockedCells="1" selectUnlockedCells="1"/>
  <mergeCells count="27">
    <mergeCell ref="P9:P11"/>
    <mergeCell ref="Q9:Q11"/>
    <mergeCell ref="A4:R4"/>
    <mergeCell ref="A5:R5"/>
    <mergeCell ref="R7:R11"/>
    <mergeCell ref="D8:I8"/>
    <mergeCell ref="J8:M8"/>
    <mergeCell ref="N8:Q8"/>
    <mergeCell ref="D9:D11"/>
    <mergeCell ref="E9:E11"/>
    <mergeCell ref="M9:M11"/>
    <mergeCell ref="N9:N11"/>
    <mergeCell ref="O9:O11"/>
    <mergeCell ref="F9:F11"/>
    <mergeCell ref="G9:G11"/>
    <mergeCell ref="H9:H11"/>
    <mergeCell ref="I9:I11"/>
    <mergeCell ref="A1:R1"/>
    <mergeCell ref="A2:O2"/>
    <mergeCell ref="A3:R3"/>
    <mergeCell ref="A7:A11"/>
    <mergeCell ref="B7:B11"/>
    <mergeCell ref="C7:C11"/>
    <mergeCell ref="D7:Q7"/>
    <mergeCell ref="J9:J11"/>
    <mergeCell ref="K9:K11"/>
    <mergeCell ref="L9:L11"/>
  </mergeCells>
  <printOptions/>
  <pageMargins left="0.46" right="0.35" top="0.78" bottom="0.52" header="0.5" footer="0.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A1" sqref="A1:F1"/>
    </sheetView>
  </sheetViews>
  <sheetFormatPr defaultColWidth="9.00390625" defaultRowHeight="12.75"/>
  <cols>
    <col min="1" max="1" width="11.00390625" style="0" customWidth="1"/>
    <col min="2" max="2" width="50.25390625" style="0" customWidth="1"/>
    <col min="3" max="3" width="16.125" style="0" customWidth="1"/>
    <col min="4" max="4" width="19.125" style="0" customWidth="1"/>
    <col min="5" max="5" width="19.75390625" style="0" customWidth="1"/>
    <col min="6" max="6" width="23.125" style="0" customWidth="1"/>
    <col min="7" max="7" width="1.25" style="0" customWidth="1"/>
    <col min="8" max="15" width="9.125" style="0" hidden="1" customWidth="1"/>
  </cols>
  <sheetData>
    <row r="1" spans="1:15" ht="15.75">
      <c r="A1" s="318" t="s">
        <v>363</v>
      </c>
      <c r="B1" s="318"/>
      <c r="C1" s="318"/>
      <c r="D1" s="318"/>
      <c r="E1" s="318"/>
      <c r="F1" s="318"/>
      <c r="G1" s="218"/>
      <c r="H1" s="218"/>
      <c r="I1" s="218"/>
      <c r="J1" s="218"/>
      <c r="K1" s="218"/>
      <c r="L1" s="218"/>
      <c r="M1" s="218"/>
      <c r="N1" s="218"/>
      <c r="O1" s="218"/>
    </row>
    <row r="2" spans="1:15" ht="15.75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</row>
    <row r="3" spans="1:15" ht="15.75">
      <c r="A3" s="321" t="s">
        <v>36</v>
      </c>
      <c r="B3" s="321"/>
      <c r="C3" s="321"/>
      <c r="D3" s="321"/>
      <c r="E3" s="321"/>
      <c r="F3" s="321"/>
      <c r="G3" s="129"/>
      <c r="H3" s="129"/>
      <c r="I3" s="129"/>
      <c r="J3" s="129"/>
      <c r="K3" s="129"/>
      <c r="L3" s="129"/>
      <c r="M3" s="129"/>
      <c r="N3" s="129"/>
      <c r="O3" s="129"/>
    </row>
    <row r="4" spans="1:15" ht="15.75">
      <c r="A4" s="321" t="s">
        <v>333</v>
      </c>
      <c r="B4" s="321"/>
      <c r="C4" s="321"/>
      <c r="D4" s="321"/>
      <c r="E4" s="321"/>
      <c r="F4" s="321"/>
      <c r="G4" s="129"/>
      <c r="H4" s="129"/>
      <c r="I4" s="129"/>
      <c r="J4" s="129"/>
      <c r="K4" s="129"/>
      <c r="L4" s="129"/>
      <c r="M4" s="129"/>
      <c r="N4" s="129"/>
      <c r="O4" s="129"/>
    </row>
    <row r="5" spans="1:15" ht="15.75">
      <c r="A5" s="321" t="s">
        <v>32</v>
      </c>
      <c r="B5" s="321"/>
      <c r="C5" s="321"/>
      <c r="D5" s="321"/>
      <c r="E5" s="321"/>
      <c r="F5" s="321"/>
      <c r="G5" s="129"/>
      <c r="H5" s="129"/>
      <c r="I5" s="129"/>
      <c r="J5" s="129"/>
      <c r="K5" s="129"/>
      <c r="L5" s="129"/>
      <c r="M5" s="129"/>
      <c r="N5" s="129"/>
      <c r="O5" s="129"/>
    </row>
    <row r="6" spans="1:15" ht="16.5" thickBot="1">
      <c r="A6" s="219"/>
      <c r="B6" s="219"/>
      <c r="C6" s="219"/>
      <c r="D6" s="219"/>
      <c r="E6" s="219"/>
      <c r="F6" s="220" t="s">
        <v>35</v>
      </c>
      <c r="G6" s="219"/>
      <c r="H6" s="219"/>
      <c r="I6" s="221"/>
      <c r="J6" s="219"/>
      <c r="K6" s="219"/>
      <c r="L6" s="219"/>
      <c r="M6" s="221"/>
      <c r="N6" s="221"/>
      <c r="O6" s="219"/>
    </row>
    <row r="7" spans="1:15" ht="16.5" thickBot="1">
      <c r="A7" s="322" t="s">
        <v>334</v>
      </c>
      <c r="B7" s="325" t="s">
        <v>287</v>
      </c>
      <c r="C7" s="328" t="s">
        <v>288</v>
      </c>
      <c r="D7" s="331" t="s">
        <v>335</v>
      </c>
      <c r="E7" s="332"/>
      <c r="F7" s="333"/>
      <c r="G7" s="130"/>
      <c r="H7" s="130"/>
      <c r="I7" s="130"/>
      <c r="J7" s="130"/>
      <c r="K7" s="130"/>
      <c r="L7" s="130"/>
      <c r="M7" s="130"/>
      <c r="N7" s="130"/>
      <c r="O7" s="130"/>
    </row>
    <row r="8" spans="1:15" ht="15.75">
      <c r="A8" s="323"/>
      <c r="B8" s="326"/>
      <c r="C8" s="329"/>
      <c r="D8" s="334" t="s">
        <v>336</v>
      </c>
      <c r="E8" s="334" t="s">
        <v>337</v>
      </c>
      <c r="F8" s="335" t="s">
        <v>338</v>
      </c>
      <c r="G8" s="26"/>
      <c r="H8" s="26"/>
      <c r="I8" s="26"/>
      <c r="J8" s="26"/>
      <c r="K8" s="26"/>
      <c r="L8" s="26"/>
      <c r="M8" s="26"/>
      <c r="N8" s="26"/>
      <c r="O8" s="26"/>
    </row>
    <row r="9" spans="1:15" ht="16.5" thickBot="1">
      <c r="A9" s="323"/>
      <c r="B9" s="326"/>
      <c r="C9" s="329"/>
      <c r="D9" s="334"/>
      <c r="E9" s="334"/>
      <c r="F9" s="335"/>
      <c r="G9" s="26"/>
      <c r="H9" s="26"/>
      <c r="I9" s="26"/>
      <c r="J9" s="26"/>
      <c r="K9" s="26"/>
      <c r="L9" s="26"/>
      <c r="M9" s="26"/>
      <c r="N9" s="26"/>
      <c r="O9" s="26"/>
    </row>
    <row r="10" spans="1:15" ht="15.75">
      <c r="A10" s="323"/>
      <c r="B10" s="326"/>
      <c r="C10" s="329"/>
      <c r="D10" s="336" t="s">
        <v>339</v>
      </c>
      <c r="E10" s="337"/>
      <c r="F10" s="338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16.5" thickBot="1">
      <c r="A11" s="324"/>
      <c r="B11" s="327"/>
      <c r="C11" s="330"/>
      <c r="D11" s="379"/>
      <c r="E11" s="339"/>
      <c r="F11" s="340"/>
      <c r="G11" s="26"/>
      <c r="H11" s="26"/>
      <c r="I11" s="26"/>
      <c r="J11" s="26"/>
      <c r="K11" s="26"/>
      <c r="L11" s="26"/>
      <c r="M11" s="26"/>
      <c r="N11" s="26"/>
      <c r="O11" s="26"/>
    </row>
    <row r="12" spans="1:15" ht="31.5">
      <c r="A12" s="222" t="s">
        <v>302</v>
      </c>
      <c r="B12" s="223" t="s">
        <v>303</v>
      </c>
      <c r="C12" s="234">
        <f>D12+E12</f>
        <v>4872</v>
      </c>
      <c r="D12" s="235">
        <f>2160+610+583+164+10+5+10+20+83+28+13+45+100+10+20+8+20+78+2+25+230+100+97+2000+85-2000+7+57</f>
        <v>4570</v>
      </c>
      <c r="E12" s="236">
        <f>20+100+24+24+10+10+46+3+18+15+70-24-9-124+76+43</f>
        <v>302</v>
      </c>
      <c r="F12" s="237"/>
      <c r="G12" s="224"/>
      <c r="H12" s="224"/>
      <c r="I12" s="225"/>
      <c r="J12" s="20"/>
      <c r="K12" s="20"/>
      <c r="L12" s="20"/>
      <c r="M12" s="225"/>
      <c r="N12" s="225"/>
      <c r="O12" s="20"/>
    </row>
    <row r="13" spans="1:15" ht="15.75">
      <c r="A13" s="226" t="s">
        <v>304</v>
      </c>
      <c r="B13" s="223" t="s">
        <v>305</v>
      </c>
      <c r="C13" s="238">
        <f>D13+E13+F13</f>
        <v>58</v>
      </c>
      <c r="D13" s="239">
        <f>10+36+12</f>
        <v>58</v>
      </c>
      <c r="E13" s="240"/>
      <c r="F13" s="241"/>
      <c r="G13" s="224"/>
      <c r="H13" s="224"/>
      <c r="I13" s="225"/>
      <c r="J13" s="20"/>
      <c r="K13" s="20"/>
      <c r="L13" s="20"/>
      <c r="M13" s="225"/>
      <c r="N13" s="225"/>
      <c r="O13" s="20"/>
    </row>
    <row r="14" spans="1:15" ht="31.5">
      <c r="A14" s="226" t="s">
        <v>356</v>
      </c>
      <c r="B14" s="277" t="s">
        <v>357</v>
      </c>
      <c r="C14" s="238">
        <f aca="true" t="shared" si="0" ref="C14:C31">D14+E14+F14</f>
        <v>2950</v>
      </c>
      <c r="D14" s="239">
        <v>2950</v>
      </c>
      <c r="E14" s="240"/>
      <c r="F14" s="241"/>
      <c r="G14" s="224"/>
      <c r="H14" s="224"/>
      <c r="I14" s="225"/>
      <c r="J14" s="20"/>
      <c r="K14" s="20"/>
      <c r="L14" s="20"/>
      <c r="M14" s="225"/>
      <c r="N14" s="225"/>
      <c r="O14" s="20"/>
    </row>
    <row r="15" spans="1:15" ht="15.75">
      <c r="A15" s="226" t="s">
        <v>349</v>
      </c>
      <c r="B15" s="223" t="s">
        <v>0</v>
      </c>
      <c r="C15" s="238">
        <f t="shared" si="0"/>
        <v>10000</v>
      </c>
      <c r="D15" s="239"/>
      <c r="E15" s="240">
        <f>8500+1500</f>
        <v>10000</v>
      </c>
      <c r="F15" s="241"/>
      <c r="G15" s="224"/>
      <c r="H15" s="224"/>
      <c r="I15" s="225"/>
      <c r="J15" s="20"/>
      <c r="K15" s="20"/>
      <c r="L15" s="20"/>
      <c r="M15" s="225"/>
      <c r="N15" s="225"/>
      <c r="O15" s="20"/>
    </row>
    <row r="16" spans="1:15" ht="15.75">
      <c r="A16" s="226" t="s">
        <v>306</v>
      </c>
      <c r="B16" s="223" t="s">
        <v>307</v>
      </c>
      <c r="C16" s="238">
        <f t="shared" si="0"/>
        <v>1212</v>
      </c>
      <c r="D16" s="239">
        <f>385+385+104+338</f>
        <v>1212</v>
      </c>
      <c r="E16" s="240"/>
      <c r="F16" s="241"/>
      <c r="G16" s="224"/>
      <c r="H16" s="224"/>
      <c r="I16" s="225"/>
      <c r="J16" s="20"/>
      <c r="K16" s="20"/>
      <c r="L16" s="20"/>
      <c r="M16" s="225"/>
      <c r="N16" s="225"/>
      <c r="O16" s="20"/>
    </row>
    <row r="17" spans="1:15" ht="22.5" customHeight="1">
      <c r="A17" s="226" t="s">
        <v>308</v>
      </c>
      <c r="B17" s="227" t="s">
        <v>309</v>
      </c>
      <c r="C17" s="238">
        <f t="shared" si="0"/>
        <v>0</v>
      </c>
      <c r="D17" s="239">
        <v>0</v>
      </c>
      <c r="E17" s="240"/>
      <c r="F17" s="241"/>
      <c r="G17" s="224"/>
      <c r="H17" s="224"/>
      <c r="I17" s="225"/>
      <c r="J17" s="20"/>
      <c r="K17" s="20"/>
      <c r="L17" s="20"/>
      <c r="M17" s="225"/>
      <c r="N17" s="225"/>
      <c r="O17" s="20"/>
    </row>
    <row r="18" spans="1:15" ht="31.5">
      <c r="A18" s="226" t="s">
        <v>310</v>
      </c>
      <c r="B18" s="223" t="s">
        <v>311</v>
      </c>
      <c r="C18" s="238">
        <f t="shared" si="0"/>
        <v>15</v>
      </c>
      <c r="D18" s="239">
        <f>12+3</f>
        <v>15</v>
      </c>
      <c r="E18" s="240"/>
      <c r="F18" s="241"/>
      <c r="G18" s="224"/>
      <c r="H18" s="224"/>
      <c r="I18" s="225"/>
      <c r="J18" s="20"/>
      <c r="K18" s="20"/>
      <c r="L18" s="20"/>
      <c r="M18" s="225"/>
      <c r="N18" s="225"/>
      <c r="O18" s="20"/>
    </row>
    <row r="19" spans="1:15" ht="15.75">
      <c r="A19" s="226" t="s">
        <v>312</v>
      </c>
      <c r="B19" s="228" t="s">
        <v>313</v>
      </c>
      <c r="C19" s="238">
        <f t="shared" si="0"/>
        <v>0</v>
      </c>
      <c r="D19" s="239"/>
      <c r="E19" s="240">
        <v>0</v>
      </c>
      <c r="F19" s="241"/>
      <c r="G19" s="224"/>
      <c r="H19" s="224"/>
      <c r="I19" s="225"/>
      <c r="J19" s="20"/>
      <c r="K19" s="20"/>
      <c r="L19" s="20"/>
      <c r="M19" s="225"/>
      <c r="N19" s="225"/>
      <c r="O19" s="20"/>
    </row>
    <row r="20" spans="1:15" ht="15.75">
      <c r="A20" s="226" t="s">
        <v>314</v>
      </c>
      <c r="B20" s="223" t="s">
        <v>315</v>
      </c>
      <c r="C20" s="238">
        <f t="shared" si="0"/>
        <v>1964</v>
      </c>
      <c r="D20" s="239">
        <v>1964</v>
      </c>
      <c r="E20" s="240"/>
      <c r="F20" s="241"/>
      <c r="G20" s="224"/>
      <c r="H20" s="224"/>
      <c r="I20" s="225"/>
      <c r="J20" s="20"/>
      <c r="K20" s="20"/>
      <c r="L20" s="20"/>
      <c r="M20" s="225"/>
      <c r="N20" s="225"/>
      <c r="O20" s="20"/>
    </row>
    <row r="21" spans="1:15" ht="15.75">
      <c r="A21" s="226" t="s">
        <v>316</v>
      </c>
      <c r="B21" s="223" t="s">
        <v>317</v>
      </c>
      <c r="C21" s="238">
        <f t="shared" si="0"/>
        <v>945</v>
      </c>
      <c r="D21" s="239">
        <f>494+250+201</f>
        <v>945</v>
      </c>
      <c r="E21" s="240"/>
      <c r="F21" s="241"/>
      <c r="G21" s="224"/>
      <c r="H21" s="224"/>
      <c r="I21" s="225"/>
      <c r="J21" s="20"/>
      <c r="K21" s="20"/>
      <c r="L21" s="20"/>
      <c r="M21" s="225"/>
      <c r="N21" s="225"/>
      <c r="O21" s="20"/>
    </row>
    <row r="22" spans="1:15" ht="21.75" customHeight="1">
      <c r="A22" s="226" t="s">
        <v>318</v>
      </c>
      <c r="B22" s="223" t="s">
        <v>319</v>
      </c>
      <c r="C22" s="238">
        <f t="shared" si="0"/>
        <v>1957</v>
      </c>
      <c r="D22" s="239">
        <f>1314+355+16+40+12+30+15+63+48+64</f>
        <v>1957</v>
      </c>
      <c r="E22" s="240">
        <v>0</v>
      </c>
      <c r="F22" s="241"/>
      <c r="G22" s="224"/>
      <c r="H22" s="224"/>
      <c r="I22" s="225"/>
      <c r="J22" s="20"/>
      <c r="K22" s="20"/>
      <c r="L22" s="20"/>
      <c r="M22" s="225"/>
      <c r="N22" s="225"/>
      <c r="O22" s="20"/>
    </row>
    <row r="23" spans="1:15" ht="15.75">
      <c r="A23" s="226" t="s">
        <v>320</v>
      </c>
      <c r="B23" s="223" t="s">
        <v>321</v>
      </c>
      <c r="C23" s="238">
        <f t="shared" si="0"/>
        <v>110</v>
      </c>
      <c r="D23" s="239">
        <f>5+7+75+23</f>
        <v>110</v>
      </c>
      <c r="E23" s="240"/>
      <c r="F23" s="241"/>
      <c r="G23" s="224"/>
      <c r="H23" s="224"/>
      <c r="I23" s="225"/>
      <c r="J23" s="20"/>
      <c r="K23" s="20"/>
      <c r="L23" s="20"/>
      <c r="M23" s="225"/>
      <c r="N23" s="225"/>
      <c r="O23" s="20"/>
    </row>
    <row r="24" spans="1:15" ht="15.75">
      <c r="A24" s="226" t="s">
        <v>322</v>
      </c>
      <c r="B24" s="223" t="s">
        <v>323</v>
      </c>
      <c r="C24" s="238">
        <f t="shared" si="0"/>
        <v>149</v>
      </c>
      <c r="D24" s="239"/>
      <c r="E24" s="240">
        <f>120+29</f>
        <v>149</v>
      </c>
      <c r="F24" s="241"/>
      <c r="G24" s="224"/>
      <c r="H24" s="224"/>
      <c r="I24" s="225"/>
      <c r="J24" s="20"/>
      <c r="K24" s="20"/>
      <c r="L24" s="20"/>
      <c r="M24" s="225"/>
      <c r="N24" s="225"/>
      <c r="O24" s="20"/>
    </row>
    <row r="25" spans="1:15" ht="15.75">
      <c r="A25" s="226" t="s">
        <v>324</v>
      </c>
      <c r="B25" s="223" t="s">
        <v>325</v>
      </c>
      <c r="C25" s="238">
        <f t="shared" si="0"/>
        <v>0</v>
      </c>
      <c r="D25" s="239"/>
      <c r="E25" s="240">
        <v>0</v>
      </c>
      <c r="F25" s="241"/>
      <c r="G25" s="224"/>
      <c r="H25" s="224"/>
      <c r="I25" s="225"/>
      <c r="J25" s="20"/>
      <c r="K25" s="20"/>
      <c r="L25" s="20"/>
      <c r="M25" s="225"/>
      <c r="N25" s="225"/>
      <c r="O25" s="20"/>
    </row>
    <row r="26" spans="1:15" ht="21" customHeight="1">
      <c r="A26" s="226">
        <v>104051</v>
      </c>
      <c r="B26" s="223" t="s">
        <v>326</v>
      </c>
      <c r="C26" s="238">
        <f t="shared" si="0"/>
        <v>46</v>
      </c>
      <c r="D26" s="239"/>
      <c r="E26" s="240"/>
      <c r="F26" s="241">
        <v>46</v>
      </c>
      <c r="G26" s="224"/>
      <c r="H26" s="224"/>
      <c r="I26" s="225"/>
      <c r="J26" s="20"/>
      <c r="K26" s="20"/>
      <c r="L26" s="20"/>
      <c r="M26" s="225"/>
      <c r="N26" s="225"/>
      <c r="O26" s="20"/>
    </row>
    <row r="27" spans="1:15" ht="15.75">
      <c r="A27" s="226">
        <v>105010</v>
      </c>
      <c r="B27" s="223" t="s">
        <v>340</v>
      </c>
      <c r="C27" s="238">
        <f t="shared" si="0"/>
        <v>2258</v>
      </c>
      <c r="D27" s="239"/>
      <c r="E27" s="240"/>
      <c r="F27" s="241">
        <f>1642+616</f>
        <v>2258</v>
      </c>
      <c r="G27" s="224"/>
      <c r="H27" s="224"/>
      <c r="I27" s="225"/>
      <c r="J27" s="20"/>
      <c r="K27" s="20"/>
      <c r="L27" s="20"/>
      <c r="M27" s="225"/>
      <c r="N27" s="225"/>
      <c r="O27" s="20"/>
    </row>
    <row r="28" spans="1:15" ht="21.75" customHeight="1">
      <c r="A28" s="226">
        <v>106020</v>
      </c>
      <c r="B28" s="223" t="s">
        <v>328</v>
      </c>
      <c r="C28" s="238">
        <f t="shared" si="0"/>
        <v>244</v>
      </c>
      <c r="D28" s="239"/>
      <c r="E28" s="240"/>
      <c r="F28" s="241">
        <v>244</v>
      </c>
      <c r="G28" s="224"/>
      <c r="H28" s="224"/>
      <c r="I28" s="225"/>
      <c r="J28" s="20"/>
      <c r="K28" s="20"/>
      <c r="L28" s="20"/>
      <c r="M28" s="225"/>
      <c r="N28" s="225"/>
      <c r="O28" s="20"/>
    </row>
    <row r="29" spans="1:15" ht="15.75">
      <c r="A29" s="226">
        <v>107051</v>
      </c>
      <c r="B29" s="223" t="s">
        <v>329</v>
      </c>
      <c r="C29" s="238">
        <f t="shared" si="0"/>
        <v>554</v>
      </c>
      <c r="D29" s="239">
        <f>436+118</f>
        <v>554</v>
      </c>
      <c r="E29" s="240"/>
      <c r="F29" s="241"/>
      <c r="G29" s="224"/>
      <c r="H29" s="224"/>
      <c r="I29" s="225"/>
      <c r="J29" s="20"/>
      <c r="K29" s="20"/>
      <c r="L29" s="20"/>
      <c r="M29" s="225"/>
      <c r="N29" s="225"/>
      <c r="O29" s="20"/>
    </row>
    <row r="30" spans="1:15" ht="23.25" customHeight="1" thickBot="1">
      <c r="A30" s="226">
        <v>107060</v>
      </c>
      <c r="B30" s="223" t="s">
        <v>341</v>
      </c>
      <c r="C30" s="279">
        <f t="shared" si="0"/>
        <v>365</v>
      </c>
      <c r="D30" s="242">
        <f>30+110+25-100</f>
        <v>65</v>
      </c>
      <c r="E30" s="243">
        <f>150+105</f>
        <v>255</v>
      </c>
      <c r="F30" s="244">
        <v>45</v>
      </c>
      <c r="G30" s="224"/>
      <c r="H30" s="224"/>
      <c r="I30" s="225"/>
      <c r="J30" s="20"/>
      <c r="K30" s="20"/>
      <c r="L30" s="20"/>
      <c r="M30" s="225"/>
      <c r="N30" s="225"/>
      <c r="O30" s="20"/>
    </row>
    <row r="31" spans="1:15" ht="16.5" thickBot="1">
      <c r="A31" s="229"/>
      <c r="B31" s="230" t="s">
        <v>52</v>
      </c>
      <c r="C31" s="245">
        <f t="shared" si="0"/>
        <v>27699</v>
      </c>
      <c r="D31" s="246">
        <f>SUM(D12:D30)</f>
        <v>14400</v>
      </c>
      <c r="E31" s="247">
        <f>SUM(E12:E30)</f>
        <v>10706</v>
      </c>
      <c r="F31" s="245">
        <f>SUM(F12:F30)</f>
        <v>2593</v>
      </c>
      <c r="G31" s="224"/>
      <c r="H31" s="224"/>
      <c r="I31" s="231"/>
      <c r="J31" s="224"/>
      <c r="K31" s="224"/>
      <c r="L31" s="224"/>
      <c r="M31" s="231"/>
      <c r="N31" s="224"/>
      <c r="O31" s="224"/>
    </row>
    <row r="32" spans="1:15" ht="15.75">
      <c r="A32" s="218"/>
      <c r="B32" s="218"/>
      <c r="C32" s="218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</row>
    <row r="33" spans="1:15" ht="15.75">
      <c r="A33" s="218"/>
      <c r="B33" s="218"/>
      <c r="C33" s="218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</row>
    <row r="34" spans="1:15" ht="46.5" customHeight="1">
      <c r="A34" s="14"/>
      <c r="B34" s="233"/>
      <c r="C34" s="14"/>
      <c r="D34" s="20"/>
      <c r="E34" s="20"/>
      <c r="F34" s="20"/>
      <c r="G34" s="20"/>
      <c r="H34" s="20"/>
      <c r="I34" s="225"/>
      <c r="J34" s="20"/>
      <c r="K34" s="20"/>
      <c r="L34" s="20"/>
      <c r="M34" s="225"/>
      <c r="N34" s="225"/>
      <c r="O34" s="20"/>
    </row>
    <row r="35" spans="1:15" ht="15.75">
      <c r="A35" s="218"/>
      <c r="B35" s="218"/>
      <c r="C35" s="218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</row>
  </sheetData>
  <sheetProtection password="DB7F" sheet="1" objects="1" scenarios="1" selectLockedCells="1" selectUnlockedCells="1"/>
  <mergeCells count="13">
    <mergeCell ref="A1:F1"/>
    <mergeCell ref="A2:O2"/>
    <mergeCell ref="A3:F3"/>
    <mergeCell ref="A4:F4"/>
    <mergeCell ref="A5:F5"/>
    <mergeCell ref="A7:A11"/>
    <mergeCell ref="B7:B11"/>
    <mergeCell ref="C7:C11"/>
    <mergeCell ref="D7:F7"/>
    <mergeCell ref="D8:D9"/>
    <mergeCell ref="E8:E9"/>
    <mergeCell ref="F8:F9"/>
    <mergeCell ref="D10:F11"/>
  </mergeCells>
  <printOptions/>
  <pageMargins left="0.75" right="0.75" top="0.65" bottom="0.47" header="0.5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:C1"/>
    </sheetView>
  </sheetViews>
  <sheetFormatPr defaultColWidth="9.00390625" defaultRowHeight="12.75"/>
  <cols>
    <col min="1" max="1" width="52.875" style="0" customWidth="1"/>
    <col min="2" max="2" width="16.125" style="0" customWidth="1"/>
    <col min="3" max="3" width="15.75390625" style="0" customWidth="1"/>
  </cols>
  <sheetData>
    <row r="1" spans="1:3" ht="15.75">
      <c r="A1" s="387" t="s">
        <v>364</v>
      </c>
      <c r="B1" s="387"/>
      <c r="C1" s="387"/>
    </row>
    <row r="2" spans="1:3" ht="15.75">
      <c r="A2" s="12"/>
      <c r="B2" s="12"/>
      <c r="C2" s="12"/>
    </row>
    <row r="3" spans="1:3" ht="12.75">
      <c r="A3" s="388"/>
      <c r="B3" s="388"/>
      <c r="C3" s="388"/>
    </row>
    <row r="4" spans="1:3" ht="16.5">
      <c r="A4" s="285"/>
      <c r="B4" s="285"/>
      <c r="C4" s="284"/>
    </row>
    <row r="5" spans="1:3" ht="15.75">
      <c r="A5" s="321" t="s">
        <v>36</v>
      </c>
      <c r="B5" s="321"/>
      <c r="C5" s="321"/>
    </row>
    <row r="6" spans="1:3" ht="15.75">
      <c r="A6" s="389" t="s">
        <v>24</v>
      </c>
      <c r="B6" s="389"/>
      <c r="C6" s="389"/>
    </row>
    <row r="7" spans="1:3" ht="16.5">
      <c r="A7" s="386" t="s">
        <v>23</v>
      </c>
      <c r="B7" s="386"/>
      <c r="C7" s="386"/>
    </row>
    <row r="8" spans="1:3" ht="17.25" thickBot="1">
      <c r="A8" s="13"/>
      <c r="B8" s="15"/>
      <c r="C8" s="16" t="s">
        <v>30</v>
      </c>
    </row>
    <row r="9" spans="1:3" ht="47.25" customHeight="1">
      <c r="A9" s="380" t="s">
        <v>34</v>
      </c>
      <c r="B9" s="383" t="s">
        <v>22</v>
      </c>
      <c r="C9" s="283" t="s">
        <v>21</v>
      </c>
    </row>
    <row r="10" spans="1:3" ht="24.75" customHeight="1">
      <c r="A10" s="381"/>
      <c r="B10" s="384"/>
      <c r="C10" s="282" t="s">
        <v>20</v>
      </c>
    </row>
    <row r="11" spans="1:3" ht="28.5" customHeight="1" thickBot="1">
      <c r="A11" s="382"/>
      <c r="B11" s="385"/>
      <c r="C11" s="281" t="s">
        <v>19</v>
      </c>
    </row>
    <row r="12" spans="1:3" ht="15.75">
      <c r="A12" s="14"/>
      <c r="B12" s="14"/>
      <c r="C12" s="14"/>
    </row>
    <row r="13" spans="1:3" ht="15.75">
      <c r="A13" s="280" t="s">
        <v>16</v>
      </c>
      <c r="B13" s="14"/>
      <c r="C13" s="17"/>
    </row>
    <row r="14" spans="1:3" ht="15.75">
      <c r="A14" s="280" t="s">
        <v>14</v>
      </c>
      <c r="B14" s="14"/>
      <c r="C14" s="17"/>
    </row>
    <row r="15" spans="1:3" ht="15.75">
      <c r="A15" s="14"/>
      <c r="B15" s="14"/>
      <c r="C15" s="17"/>
    </row>
    <row r="16" spans="1:3" ht="15.75">
      <c r="A16" s="14" t="s">
        <v>18</v>
      </c>
      <c r="B16" s="19">
        <v>616</v>
      </c>
      <c r="C16" s="19">
        <f>B16*0.9</f>
        <v>554.4</v>
      </c>
    </row>
    <row r="17" spans="1:3" ht="15.75">
      <c r="A17" s="14" t="s">
        <v>17</v>
      </c>
      <c r="B17" s="19">
        <v>1642</v>
      </c>
      <c r="C17" s="19">
        <f>B17*0.8</f>
        <v>1313.6000000000001</v>
      </c>
    </row>
    <row r="18" spans="1:3" ht="15.75">
      <c r="A18" s="14"/>
      <c r="B18" s="17"/>
      <c r="C18" s="17"/>
    </row>
    <row r="19" spans="1:3" ht="15.75">
      <c r="A19" s="280" t="s">
        <v>16</v>
      </c>
      <c r="B19" s="17"/>
      <c r="C19" s="17"/>
    </row>
    <row r="20" spans="1:3" ht="15.75">
      <c r="A20" s="280" t="s">
        <v>15</v>
      </c>
      <c r="B20" s="18">
        <f>SUM(B16:B19)</f>
        <v>2258</v>
      </c>
      <c r="C20" s="18">
        <f>SUM(C16:C19)</f>
        <v>1868</v>
      </c>
    </row>
    <row r="21" spans="1:3" ht="15.75">
      <c r="A21" s="14"/>
      <c r="B21" s="17"/>
      <c r="C21" s="17"/>
    </row>
    <row r="22" spans="1:3" ht="15.75">
      <c r="A22" s="280" t="s">
        <v>6</v>
      </c>
      <c r="B22" s="17"/>
      <c r="C22" s="17">
        <f>B21*0.9</f>
        <v>0</v>
      </c>
    </row>
    <row r="23" spans="1:3" ht="15.75">
      <c r="A23" s="280" t="s">
        <v>14</v>
      </c>
      <c r="B23" s="17"/>
      <c r="C23" s="17"/>
    </row>
    <row r="24" spans="1:3" ht="15.75">
      <c r="A24" s="14"/>
      <c r="B24" s="17"/>
      <c r="C24" s="17"/>
    </row>
    <row r="25" spans="1:3" ht="15.75">
      <c r="A25" s="14" t="s">
        <v>13</v>
      </c>
      <c r="B25" s="17">
        <f>10+105</f>
        <v>115</v>
      </c>
      <c r="C25" s="17"/>
    </row>
    <row r="26" spans="1:3" ht="15.75">
      <c r="A26" s="20" t="s">
        <v>12</v>
      </c>
      <c r="B26" s="21">
        <v>30</v>
      </c>
      <c r="C26" s="17"/>
    </row>
    <row r="27" spans="1:3" ht="15.75">
      <c r="A27" s="20" t="s">
        <v>11</v>
      </c>
      <c r="B27" s="21">
        <v>46</v>
      </c>
      <c r="C27" s="17">
        <v>46</v>
      </c>
    </row>
    <row r="28" spans="1:3" ht="15.75">
      <c r="A28" s="14" t="s">
        <v>10</v>
      </c>
      <c r="B28" s="17">
        <v>150</v>
      </c>
      <c r="C28" s="17"/>
    </row>
    <row r="29" spans="1:3" ht="15.75">
      <c r="A29" s="14" t="s">
        <v>9</v>
      </c>
      <c r="B29" s="17">
        <v>244</v>
      </c>
      <c r="C29" s="17">
        <f>B29*0.9</f>
        <v>219.6</v>
      </c>
    </row>
    <row r="30" spans="1:3" ht="15.75">
      <c r="A30" s="14" t="s">
        <v>8</v>
      </c>
      <c r="B30" s="17">
        <v>45</v>
      </c>
      <c r="C30" s="17"/>
    </row>
    <row r="31" spans="1:3" ht="15.75">
      <c r="A31" s="14" t="s">
        <v>7</v>
      </c>
      <c r="B31" s="17">
        <v>25</v>
      </c>
      <c r="C31" s="17"/>
    </row>
    <row r="32" spans="1:3" ht="15.75">
      <c r="A32" s="14"/>
      <c r="B32" s="17"/>
      <c r="C32" s="17"/>
    </row>
    <row r="33" spans="1:3" ht="15.75">
      <c r="A33" s="280" t="s">
        <v>6</v>
      </c>
      <c r="B33" s="17"/>
      <c r="C33" s="17"/>
    </row>
    <row r="34" spans="1:3" ht="15.75">
      <c r="A34" s="280" t="s">
        <v>5</v>
      </c>
      <c r="B34" s="18">
        <f>SUM(B25:B33)</f>
        <v>655</v>
      </c>
      <c r="C34" s="18">
        <f>SUM(C25:C33)</f>
        <v>265.6</v>
      </c>
    </row>
    <row r="35" spans="1:3" ht="15.75">
      <c r="A35" s="14"/>
      <c r="B35" s="17"/>
      <c r="C35" s="17"/>
    </row>
    <row r="36" spans="1:3" ht="15.75">
      <c r="A36" s="280" t="s">
        <v>4</v>
      </c>
      <c r="B36" s="18">
        <f>B34+B20</f>
        <v>2913</v>
      </c>
      <c r="C36" s="18">
        <f>C34+C20</f>
        <v>2133.6</v>
      </c>
    </row>
    <row r="37" spans="1:3" ht="15.75">
      <c r="A37" s="14"/>
      <c r="B37" s="17"/>
      <c r="C37" s="17"/>
    </row>
    <row r="38" spans="1:3" ht="15.75">
      <c r="A38" s="14"/>
      <c r="B38" s="17"/>
      <c r="C38" s="17"/>
    </row>
    <row r="39" spans="1:3" ht="15.75">
      <c r="A39" s="280" t="s">
        <v>3</v>
      </c>
      <c r="B39" s="17"/>
      <c r="C39" s="17"/>
    </row>
    <row r="40" spans="1:3" ht="15.75">
      <c r="A40" s="280" t="s">
        <v>2</v>
      </c>
      <c r="B40" s="18">
        <f>B36</f>
        <v>2913</v>
      </c>
      <c r="C40" s="18">
        <f>C36</f>
        <v>2133.6</v>
      </c>
    </row>
    <row r="41" spans="1:3" ht="15.75">
      <c r="A41" s="14"/>
      <c r="B41" s="14"/>
      <c r="C41" s="17"/>
    </row>
  </sheetData>
  <sheetProtection password="DB7F" sheet="1" objects="1" scenarios="1" selectLockedCells="1" selectUnlockedCells="1"/>
  <mergeCells count="7">
    <mergeCell ref="A9:A11"/>
    <mergeCell ref="B9:B11"/>
    <mergeCell ref="A7:C7"/>
    <mergeCell ref="A1:C1"/>
    <mergeCell ref="A3:C3"/>
    <mergeCell ref="A5:C5"/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88"/>
  <sheetViews>
    <sheetView workbookViewId="0" topLeftCell="A1">
      <selection activeCell="A3" sqref="A3:C3"/>
    </sheetView>
  </sheetViews>
  <sheetFormatPr defaultColWidth="9.00390625" defaultRowHeight="12.75"/>
  <cols>
    <col min="1" max="1" width="7.00390625" style="0" customWidth="1"/>
    <col min="2" max="2" width="63.125" style="0" customWidth="1"/>
    <col min="3" max="3" width="19.375" style="0" customWidth="1"/>
  </cols>
  <sheetData>
    <row r="2" spans="1:3" ht="15.75">
      <c r="A2" s="89"/>
      <c r="B2" s="89"/>
      <c r="C2" s="90"/>
    </row>
    <row r="3" spans="1:3" ht="15.75">
      <c r="A3" s="394" t="s">
        <v>365</v>
      </c>
      <c r="B3" s="395"/>
      <c r="C3" s="395"/>
    </row>
    <row r="4" spans="1:3" ht="15.75">
      <c r="A4" s="91"/>
      <c r="B4" s="91"/>
      <c r="C4" s="92"/>
    </row>
    <row r="5" spans="1:3" ht="7.5" customHeight="1">
      <c r="A5" s="396"/>
      <c r="B5" s="396"/>
      <c r="C5" s="396"/>
    </row>
    <row r="6" spans="1:3" ht="15.75">
      <c r="A6" s="306" t="s">
        <v>29</v>
      </c>
      <c r="B6" s="306"/>
      <c r="C6" s="306"/>
    </row>
    <row r="7" spans="1:3" ht="15.75">
      <c r="A7" s="306"/>
      <c r="B7" s="306"/>
      <c r="C7" s="306"/>
    </row>
    <row r="8" spans="1:3" ht="3" customHeight="1">
      <c r="A8" s="94"/>
      <c r="B8" s="125"/>
      <c r="C8" s="125"/>
    </row>
    <row r="9" spans="1:3" ht="6.75" customHeight="1">
      <c r="A9" s="94"/>
      <c r="B9" s="125"/>
      <c r="C9" s="125"/>
    </row>
    <row r="10" spans="1:3" ht="15.75">
      <c r="A10" s="306" t="s">
        <v>36</v>
      </c>
      <c r="B10" s="306"/>
      <c r="C10" s="306"/>
    </row>
    <row r="11" spans="1:3" ht="15.75">
      <c r="A11" s="306" t="s">
        <v>109</v>
      </c>
      <c r="B11" s="306"/>
      <c r="C11" s="306"/>
    </row>
    <row r="12" spans="1:3" ht="15.75">
      <c r="A12" s="306" t="s">
        <v>110</v>
      </c>
      <c r="B12" s="306"/>
      <c r="C12" s="306"/>
    </row>
    <row r="13" spans="1:3" ht="15.75">
      <c r="A13" s="306" t="s">
        <v>32</v>
      </c>
      <c r="B13" s="306"/>
      <c r="C13" s="306"/>
    </row>
    <row r="14" spans="1:3" ht="16.5" thickBot="1">
      <c r="A14" s="91"/>
      <c r="B14" s="91"/>
      <c r="C14" s="92"/>
    </row>
    <row r="15" spans="1:3" ht="15.75">
      <c r="A15" s="95" t="s">
        <v>39</v>
      </c>
      <c r="B15" s="96"/>
      <c r="C15" s="97" t="s">
        <v>348</v>
      </c>
    </row>
    <row r="16" spans="1:3" ht="15.75">
      <c r="A16" s="98"/>
      <c r="B16" s="99" t="s">
        <v>34</v>
      </c>
      <c r="C16" s="100"/>
    </row>
    <row r="17" spans="1:3" ht="16.5" thickBot="1">
      <c r="A17" s="101" t="s">
        <v>53</v>
      </c>
      <c r="B17" s="102"/>
      <c r="C17" s="103" t="s">
        <v>111</v>
      </c>
    </row>
    <row r="18" spans="1:3" ht="20.25" customHeight="1">
      <c r="A18" s="390" t="s">
        <v>112</v>
      </c>
      <c r="B18" s="390"/>
      <c r="C18" s="390"/>
    </row>
    <row r="19" spans="1:3" ht="22.5" customHeight="1">
      <c r="A19" s="104" t="s">
        <v>55</v>
      </c>
      <c r="B19" s="105" t="s">
        <v>113</v>
      </c>
      <c r="C19" s="106"/>
    </row>
    <row r="20" spans="1:3" ht="22.5" customHeight="1">
      <c r="A20" s="104"/>
      <c r="B20" s="9" t="s">
        <v>114</v>
      </c>
      <c r="C20" s="106">
        <v>10035</v>
      </c>
    </row>
    <row r="21" spans="1:3" ht="22.5" customHeight="1">
      <c r="A21" s="104"/>
      <c r="B21" s="10" t="s">
        <v>115</v>
      </c>
      <c r="C21" s="106">
        <f>765+338</f>
        <v>1103</v>
      </c>
    </row>
    <row r="22" spans="1:3" ht="22.5" customHeight="1">
      <c r="A22" s="104" t="s">
        <v>59</v>
      </c>
      <c r="B22" s="105" t="s">
        <v>116</v>
      </c>
      <c r="C22" s="106">
        <f>1840+25</f>
        <v>1865</v>
      </c>
    </row>
    <row r="23" spans="1:3" ht="22.5" customHeight="1">
      <c r="A23" s="104" t="s">
        <v>61</v>
      </c>
      <c r="B23" s="105" t="s">
        <v>117</v>
      </c>
      <c r="C23" s="106">
        <f>940+2277+240+80</f>
        <v>3537</v>
      </c>
    </row>
    <row r="24" spans="1:3" ht="22.5" customHeight="1">
      <c r="A24" s="104" t="s">
        <v>63</v>
      </c>
      <c r="B24" s="107" t="s">
        <v>68</v>
      </c>
      <c r="C24" s="106"/>
    </row>
    <row r="25" spans="1:3" ht="32.25" customHeight="1">
      <c r="A25" s="104"/>
      <c r="B25" s="10" t="s">
        <v>118</v>
      </c>
      <c r="C25" s="106"/>
    </row>
    <row r="26" spans="1:3" ht="22.5" customHeight="1">
      <c r="A26" s="104"/>
      <c r="B26" s="9" t="s">
        <v>119</v>
      </c>
      <c r="C26" s="106"/>
    </row>
    <row r="27" spans="1:3" ht="28.5" customHeight="1">
      <c r="A27" s="126"/>
      <c r="B27" s="127" t="s">
        <v>120</v>
      </c>
      <c r="C27" s="121">
        <f>SUM(C20:C26)</f>
        <v>16540</v>
      </c>
    </row>
    <row r="28" spans="1:3" ht="22.5" customHeight="1">
      <c r="A28" s="93" t="s">
        <v>65</v>
      </c>
      <c r="B28" s="105" t="s">
        <v>121</v>
      </c>
      <c r="C28" s="17">
        <f>4994+298</f>
        <v>5292</v>
      </c>
    </row>
    <row r="29" spans="1:3" ht="22.5" customHeight="1">
      <c r="A29" s="93" t="s">
        <v>67</v>
      </c>
      <c r="B29" s="105" t="s">
        <v>122</v>
      </c>
      <c r="C29" s="17">
        <f>1255+40</f>
        <v>1295</v>
      </c>
    </row>
    <row r="30" spans="1:3" ht="22.5" customHeight="1">
      <c r="A30" s="93" t="s">
        <v>71</v>
      </c>
      <c r="B30" s="111" t="s">
        <v>123</v>
      </c>
      <c r="C30" s="17">
        <f>2883+7+76+164</f>
        <v>3130</v>
      </c>
    </row>
    <row r="31" spans="1:3" ht="22.5" customHeight="1">
      <c r="A31" s="93" t="s">
        <v>75</v>
      </c>
      <c r="B31" s="111" t="s">
        <v>124</v>
      </c>
      <c r="C31" s="17">
        <f>2808+105</f>
        <v>2913</v>
      </c>
    </row>
    <row r="32" spans="1:3" ht="22.5" customHeight="1">
      <c r="A32" s="93" t="s">
        <v>77</v>
      </c>
      <c r="B32" s="111" t="s">
        <v>125</v>
      </c>
      <c r="C32" s="17"/>
    </row>
    <row r="33" spans="1:3" ht="22.5" customHeight="1">
      <c r="A33" s="93"/>
      <c r="B33" s="111" t="s">
        <v>126</v>
      </c>
      <c r="C33" s="17">
        <v>70</v>
      </c>
    </row>
    <row r="34" spans="1:3" ht="29.25" customHeight="1">
      <c r="A34" s="93"/>
      <c r="B34" s="10" t="s">
        <v>127</v>
      </c>
      <c r="C34" s="19"/>
    </row>
    <row r="35" spans="1:3" ht="22.5" customHeight="1">
      <c r="A35" s="93"/>
      <c r="B35" s="111" t="s">
        <v>128</v>
      </c>
      <c r="C35" s="19">
        <v>85</v>
      </c>
    </row>
    <row r="36" spans="1:3" ht="22.5" customHeight="1">
      <c r="A36" s="93"/>
      <c r="B36" s="111" t="s">
        <v>129</v>
      </c>
      <c r="C36" s="92"/>
    </row>
    <row r="37" spans="1:3" ht="32.25" customHeight="1">
      <c r="A37" s="126"/>
      <c r="B37" s="127" t="s">
        <v>130</v>
      </c>
      <c r="C37" s="121">
        <f>SUM(C28:C36)</f>
        <v>12785</v>
      </c>
    </row>
    <row r="38" spans="1:3" ht="15.75">
      <c r="A38" s="104"/>
      <c r="B38" s="105"/>
      <c r="C38" s="106"/>
    </row>
    <row r="39" spans="1:3" ht="15.75">
      <c r="A39" s="104"/>
      <c r="B39" s="105"/>
      <c r="C39" s="106"/>
    </row>
    <row r="40" spans="1:3" ht="15.75">
      <c r="A40" s="104"/>
      <c r="B40" s="105"/>
      <c r="C40" s="106"/>
    </row>
    <row r="41" spans="1:3" ht="15.75">
      <c r="A41" s="391">
        <v>2</v>
      </c>
      <c r="B41" s="391"/>
      <c r="C41" s="391"/>
    </row>
    <row r="42" spans="1:3" ht="16.5" thickBot="1">
      <c r="A42" s="104"/>
      <c r="B42" s="105"/>
      <c r="C42" s="106"/>
    </row>
    <row r="43" spans="1:3" ht="15.75">
      <c r="A43" s="95" t="s">
        <v>39</v>
      </c>
      <c r="B43" s="96"/>
      <c r="C43" s="97" t="s">
        <v>348</v>
      </c>
    </row>
    <row r="44" spans="1:3" ht="15.75">
      <c r="A44" s="98"/>
      <c r="B44" s="99" t="s">
        <v>34</v>
      </c>
      <c r="C44" s="100"/>
    </row>
    <row r="45" spans="1:3" ht="16.5" thickBot="1">
      <c r="A45" s="101" t="s">
        <v>53</v>
      </c>
      <c r="B45" s="102"/>
      <c r="C45" s="103" t="s">
        <v>111</v>
      </c>
    </row>
    <row r="46" spans="1:3" ht="15.75">
      <c r="A46" s="392" t="s">
        <v>131</v>
      </c>
      <c r="B46" s="392"/>
      <c r="C46" s="392"/>
    </row>
    <row r="47" spans="1:3" ht="22.5" customHeight="1">
      <c r="A47" s="93" t="s">
        <v>81</v>
      </c>
      <c r="B47" s="112" t="s">
        <v>132</v>
      </c>
      <c r="C47" s="92">
        <f>974+2950+1500</f>
        <v>5424</v>
      </c>
    </row>
    <row r="48" spans="1:3" ht="22.5" customHeight="1">
      <c r="A48" s="93" t="s">
        <v>83</v>
      </c>
      <c r="B48" s="112" t="s">
        <v>133</v>
      </c>
      <c r="C48" s="92"/>
    </row>
    <row r="49" spans="1:3" ht="22.5" customHeight="1">
      <c r="A49" s="93" t="s">
        <v>85</v>
      </c>
      <c r="B49" s="107" t="s">
        <v>134</v>
      </c>
      <c r="C49" s="92"/>
    </row>
    <row r="50" spans="1:3" ht="31.5" customHeight="1">
      <c r="A50" s="93"/>
      <c r="B50" s="10" t="s">
        <v>135</v>
      </c>
      <c r="C50" s="92"/>
    </row>
    <row r="51" spans="1:3" ht="22.5" customHeight="1">
      <c r="A51" s="93"/>
      <c r="B51" s="9" t="s">
        <v>136</v>
      </c>
      <c r="C51" s="92"/>
    </row>
    <row r="52" spans="1:3" ht="24.75" customHeight="1">
      <c r="A52" s="126"/>
      <c r="B52" s="127" t="s">
        <v>137</v>
      </c>
      <c r="C52" s="121">
        <f>SUM(C47:C51)</f>
        <v>5424</v>
      </c>
    </row>
    <row r="53" spans="1:3" ht="22.5" customHeight="1">
      <c r="A53" s="93" t="s">
        <v>87</v>
      </c>
      <c r="B53" s="112" t="s">
        <v>138</v>
      </c>
      <c r="C53" s="92">
        <f>1964+165</f>
        <v>2129</v>
      </c>
    </row>
    <row r="54" spans="1:3" ht="22.5" customHeight="1">
      <c r="A54" s="93" t="s">
        <v>89</v>
      </c>
      <c r="B54" s="112" t="s">
        <v>139</v>
      </c>
      <c r="C54" s="92">
        <v>2785</v>
      </c>
    </row>
    <row r="55" spans="1:3" ht="22.5" customHeight="1">
      <c r="A55" s="93" t="s">
        <v>93</v>
      </c>
      <c r="B55" s="107" t="s">
        <v>98</v>
      </c>
      <c r="C55" s="92"/>
    </row>
    <row r="56" spans="1:3" ht="33.75" customHeight="1">
      <c r="A56" s="93"/>
      <c r="B56" s="10" t="s">
        <v>140</v>
      </c>
      <c r="C56" s="92">
        <v>10000</v>
      </c>
    </row>
    <row r="57" spans="1:3" ht="22.5" customHeight="1">
      <c r="A57" s="93"/>
      <c r="B57" s="111" t="s">
        <v>141</v>
      </c>
      <c r="C57" s="92"/>
    </row>
    <row r="58" spans="1:3" ht="24" customHeight="1" thickBot="1">
      <c r="A58" s="108"/>
      <c r="B58" s="127" t="s">
        <v>142</v>
      </c>
      <c r="C58" s="121">
        <f>SUM(C53:C57)</f>
        <v>14914</v>
      </c>
    </row>
    <row r="59" spans="1:3" ht="28.5" customHeight="1" thickBot="1">
      <c r="A59" s="113"/>
      <c r="B59" s="114" t="s">
        <v>143</v>
      </c>
      <c r="C59" s="115">
        <f>C27+C52</f>
        <v>21964</v>
      </c>
    </row>
    <row r="60" spans="1:3" ht="27" customHeight="1" thickBot="1">
      <c r="A60" s="113"/>
      <c r="B60" s="114" t="s">
        <v>144</v>
      </c>
      <c r="C60" s="115">
        <f>C37+C58</f>
        <v>27699</v>
      </c>
    </row>
    <row r="61" spans="1:3" ht="15.75">
      <c r="A61" s="116"/>
      <c r="B61" s="117"/>
      <c r="C61" s="118"/>
    </row>
    <row r="62" spans="1:3" ht="15.75">
      <c r="A62" s="91"/>
      <c r="B62" s="91"/>
      <c r="C62" s="92"/>
    </row>
    <row r="63" spans="1:3" ht="15.75">
      <c r="A63" s="393" t="s">
        <v>145</v>
      </c>
      <c r="B63" s="393"/>
      <c r="C63" s="393"/>
    </row>
    <row r="64" spans="1:3" ht="15.75">
      <c r="A64" s="119"/>
      <c r="B64" s="119"/>
      <c r="C64" s="119"/>
    </row>
    <row r="65" spans="1:3" ht="22.5" customHeight="1">
      <c r="A65" s="108" t="s">
        <v>95</v>
      </c>
      <c r="B65" s="120" t="s">
        <v>146</v>
      </c>
      <c r="C65" s="110">
        <f>2181+3112+435+7</f>
        <v>5735</v>
      </c>
    </row>
    <row r="66" spans="1:3" ht="22.5" customHeight="1">
      <c r="A66" s="108"/>
      <c r="B66" s="127" t="s">
        <v>147</v>
      </c>
      <c r="C66" s="121">
        <f>SUM(C65:C65)</f>
        <v>5735</v>
      </c>
    </row>
    <row r="67" spans="1:3" ht="22.5" customHeight="1">
      <c r="A67" s="104" t="s">
        <v>97</v>
      </c>
      <c r="B67" s="120" t="s">
        <v>148</v>
      </c>
      <c r="C67" s="110">
        <v>0</v>
      </c>
    </row>
    <row r="68" spans="1:3" ht="22.5" customHeight="1">
      <c r="A68" s="93" t="s">
        <v>99</v>
      </c>
      <c r="B68" s="120" t="s">
        <v>149</v>
      </c>
      <c r="C68" s="110">
        <v>0</v>
      </c>
    </row>
    <row r="69" spans="1:3" ht="22.5" customHeight="1" thickBot="1">
      <c r="A69" s="108"/>
      <c r="B69" s="109" t="s">
        <v>150</v>
      </c>
      <c r="C69" s="110">
        <f>SUM(C67:C68)</f>
        <v>0</v>
      </c>
    </row>
    <row r="70" spans="1:3" ht="24.75" customHeight="1" thickBot="1">
      <c r="A70" s="122"/>
      <c r="B70" s="123" t="s">
        <v>151</v>
      </c>
      <c r="C70" s="124">
        <f>C59+C66</f>
        <v>27699</v>
      </c>
    </row>
    <row r="71" spans="1:3" ht="27" customHeight="1" thickBot="1">
      <c r="A71" s="122"/>
      <c r="B71" s="123" t="s">
        <v>152</v>
      </c>
      <c r="C71" s="124">
        <f>C60+C69</f>
        <v>27699</v>
      </c>
    </row>
    <row r="72" spans="1:3" ht="15.75">
      <c r="A72" s="91"/>
      <c r="B72" s="91"/>
      <c r="C72" s="92"/>
    </row>
    <row r="73" spans="1:3" ht="15.75">
      <c r="A73" s="9"/>
      <c r="B73" s="9"/>
      <c r="C73" s="9"/>
    </row>
    <row r="74" spans="1:3" ht="15.75">
      <c r="A74" s="9"/>
      <c r="B74" s="9"/>
      <c r="C74" s="9"/>
    </row>
    <row r="75" spans="1:3" ht="15.75">
      <c r="A75" s="9"/>
      <c r="B75" s="9"/>
      <c r="C75" s="9"/>
    </row>
    <row r="76" spans="1:3" ht="15.75">
      <c r="A76" s="9"/>
      <c r="B76" s="9"/>
      <c r="C76" s="9"/>
    </row>
    <row r="77" spans="1:3" ht="15.75">
      <c r="A77" s="9"/>
      <c r="B77" s="9"/>
      <c r="C77" s="9"/>
    </row>
    <row r="78" spans="1:3" ht="15.75">
      <c r="A78" s="9"/>
      <c r="B78" s="9"/>
      <c r="C78" s="9"/>
    </row>
    <row r="79" spans="1:3" ht="15.75">
      <c r="A79" s="9"/>
      <c r="B79" s="9"/>
      <c r="C79" s="9"/>
    </row>
    <row r="80" spans="1:3" ht="15.75">
      <c r="A80" s="9"/>
      <c r="B80" s="9"/>
      <c r="C80" s="9"/>
    </row>
    <row r="81" spans="1:3" ht="15.75">
      <c r="A81" s="9"/>
      <c r="B81" s="9"/>
      <c r="C81" s="9"/>
    </row>
    <row r="82" spans="1:3" ht="15.75">
      <c r="A82" s="9"/>
      <c r="B82" s="9"/>
      <c r="C82" s="9"/>
    </row>
    <row r="83" spans="1:3" ht="15.75">
      <c r="A83" s="9"/>
      <c r="B83" s="9"/>
      <c r="C83" s="9"/>
    </row>
    <row r="84" spans="1:3" ht="15.75">
      <c r="A84" s="9"/>
      <c r="B84" s="9"/>
      <c r="C84" s="9"/>
    </row>
    <row r="85" spans="1:3" ht="15.75">
      <c r="A85" s="9"/>
      <c r="B85" s="9"/>
      <c r="C85" s="9"/>
    </row>
    <row r="86" spans="1:3" ht="15.75">
      <c r="A86" s="9"/>
      <c r="B86" s="9"/>
      <c r="C86" s="9"/>
    </row>
    <row r="87" spans="1:3" ht="15.75">
      <c r="A87" s="9"/>
      <c r="B87" s="9"/>
      <c r="C87" s="9"/>
    </row>
    <row r="88" spans="1:3" ht="15.75">
      <c r="A88" s="9"/>
      <c r="B88" s="9"/>
      <c r="C88" s="9"/>
    </row>
  </sheetData>
  <sheetProtection password="DB7F" sheet="1" objects="1" scenarios="1" selectLockedCells="1" selectUnlockedCells="1"/>
  <mergeCells count="12">
    <mergeCell ref="A3:C3"/>
    <mergeCell ref="A5:C5"/>
    <mergeCell ref="A6:C6"/>
    <mergeCell ref="A7:C7"/>
    <mergeCell ref="A10:C10"/>
    <mergeCell ref="A11:C11"/>
    <mergeCell ref="A12:C12"/>
    <mergeCell ref="A13:C13"/>
    <mergeCell ref="A18:C18"/>
    <mergeCell ref="A41:C41"/>
    <mergeCell ref="A46:C46"/>
    <mergeCell ref="A63:C63"/>
  </mergeCells>
  <printOptions/>
  <pageMargins left="0.49" right="0.49" top="0.46" bottom="1" header="0.3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D1:X176"/>
  <sheetViews>
    <sheetView zoomScale="75" zoomScaleNormal="75" workbookViewId="0" topLeftCell="F3">
      <selection activeCell="F1" sqref="F1:T3"/>
    </sheetView>
  </sheetViews>
  <sheetFormatPr defaultColWidth="9.00390625" defaultRowHeight="12.75"/>
  <cols>
    <col min="1" max="1" width="2.75390625" style="0" customWidth="1"/>
    <col min="2" max="5" width="9.125" style="0" hidden="1" customWidth="1"/>
    <col min="6" max="6" width="7.00390625" style="0" customWidth="1"/>
    <col min="7" max="7" width="45.875" style="0" customWidth="1"/>
    <col min="8" max="8" width="15.00390625" style="0" customWidth="1"/>
    <col min="9" max="9" width="13.875" style="0" customWidth="1"/>
    <col min="10" max="10" width="14.25390625" style="0" customWidth="1"/>
    <col min="11" max="11" width="13.75390625" style="0" customWidth="1"/>
    <col min="12" max="12" width="13.00390625" style="0" customWidth="1"/>
    <col min="13" max="13" width="13.625" style="0" customWidth="1"/>
    <col min="14" max="15" width="12.75390625" style="0" customWidth="1"/>
    <col min="16" max="16" width="14.125" style="0" customWidth="1"/>
    <col min="17" max="18" width="15.125" style="0" customWidth="1"/>
    <col min="19" max="19" width="17.875" style="0" customWidth="1"/>
    <col min="20" max="20" width="25.25390625" style="0" customWidth="1"/>
    <col min="21" max="21" width="10.75390625" style="0" customWidth="1"/>
  </cols>
  <sheetData>
    <row r="1" spans="6:20" ht="8.25" customHeight="1" hidden="1">
      <c r="F1" s="397" t="s">
        <v>366</v>
      </c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</row>
    <row r="2" spans="6:24" ht="15.75" customHeight="1" hidden="1"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27"/>
      <c r="V2" s="27"/>
      <c r="W2" s="27"/>
      <c r="X2" s="27"/>
    </row>
    <row r="3" spans="6:24" ht="15.75"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29"/>
      <c r="V3" s="29"/>
      <c r="W3" s="29"/>
      <c r="X3" s="29"/>
    </row>
    <row r="4" spans="6:24" ht="15.75">
      <c r="F4" s="27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27"/>
      <c r="V4" s="27"/>
      <c r="W4" s="27"/>
      <c r="X4" s="27"/>
    </row>
    <row r="5" spans="6:24" ht="16.5" customHeight="1">
      <c r="F5" s="27"/>
      <c r="G5" s="398" t="s">
        <v>36</v>
      </c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27"/>
      <c r="V5" s="27"/>
      <c r="W5" s="27"/>
      <c r="X5" s="27"/>
    </row>
    <row r="6" spans="6:24" ht="17.25" customHeight="1">
      <c r="F6" s="27"/>
      <c r="G6" s="398" t="s">
        <v>37</v>
      </c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27"/>
      <c r="V6" s="27"/>
      <c r="W6" s="27"/>
      <c r="X6" s="27"/>
    </row>
    <row r="7" spans="6:24" ht="16.5" customHeight="1" thickBot="1">
      <c r="F7" s="27"/>
      <c r="G7" s="27"/>
      <c r="H7" s="30"/>
      <c r="I7" s="30"/>
      <c r="J7" s="30"/>
      <c r="K7" s="31"/>
      <c r="L7" s="30"/>
      <c r="M7" s="30"/>
      <c r="N7" s="30"/>
      <c r="O7" s="30"/>
      <c r="P7" s="28"/>
      <c r="Q7" s="28"/>
      <c r="R7" s="28"/>
      <c r="S7" s="28"/>
      <c r="T7" s="32" t="s">
        <v>38</v>
      </c>
      <c r="U7" s="27"/>
      <c r="V7" s="27"/>
      <c r="W7" s="27"/>
      <c r="X7" s="27"/>
    </row>
    <row r="8" spans="6:24" ht="19.5" customHeight="1">
      <c r="F8" s="33" t="s">
        <v>39</v>
      </c>
      <c r="G8" s="34"/>
      <c r="H8" s="35"/>
      <c r="I8" s="36"/>
      <c r="J8" s="37"/>
      <c r="K8" s="38"/>
      <c r="L8" s="38"/>
      <c r="M8" s="38"/>
      <c r="N8" s="38"/>
      <c r="O8" s="38"/>
      <c r="P8" s="39"/>
      <c r="Q8" s="39"/>
      <c r="R8" s="39"/>
      <c r="S8" s="40"/>
      <c r="T8" s="41"/>
      <c r="U8" s="27"/>
      <c r="V8" s="27"/>
      <c r="W8" s="27"/>
      <c r="X8" s="27"/>
    </row>
    <row r="9" spans="5:24" ht="24" customHeight="1">
      <c r="E9" s="27"/>
      <c r="F9" s="42"/>
      <c r="G9" s="43" t="s">
        <v>34</v>
      </c>
      <c r="H9" s="44" t="s">
        <v>40</v>
      </c>
      <c r="I9" s="45" t="s">
        <v>41</v>
      </c>
      <c r="J9" s="46" t="s">
        <v>42</v>
      </c>
      <c r="K9" s="47" t="s">
        <v>43</v>
      </c>
      <c r="L9" s="47" t="s">
        <v>44</v>
      </c>
      <c r="M9" s="47" t="s">
        <v>45</v>
      </c>
      <c r="N9" s="47" t="s">
        <v>46</v>
      </c>
      <c r="O9" s="47" t="s">
        <v>47</v>
      </c>
      <c r="P9" s="47" t="s">
        <v>48</v>
      </c>
      <c r="Q9" s="47" t="s">
        <v>49</v>
      </c>
      <c r="R9" s="47" t="s">
        <v>50</v>
      </c>
      <c r="S9" s="46" t="s">
        <v>51</v>
      </c>
      <c r="T9" s="48" t="s">
        <v>52</v>
      </c>
      <c r="U9" s="27"/>
      <c r="V9" s="27"/>
      <c r="W9" s="27"/>
      <c r="X9" s="27"/>
    </row>
    <row r="10" spans="4:24" ht="15.75" customHeight="1" thickBot="1">
      <c r="D10" s="11"/>
      <c r="E10" s="85"/>
      <c r="F10" s="49" t="s">
        <v>53</v>
      </c>
      <c r="G10" s="50"/>
      <c r="H10" s="51"/>
      <c r="I10" s="52"/>
      <c r="J10" s="53"/>
      <c r="K10" s="54"/>
      <c r="L10" s="54"/>
      <c r="M10" s="54"/>
      <c r="N10" s="54"/>
      <c r="O10" s="54"/>
      <c r="P10" s="54"/>
      <c r="Q10" s="54"/>
      <c r="R10" s="54"/>
      <c r="S10" s="53"/>
      <c r="T10" s="51"/>
      <c r="U10" s="27"/>
      <c r="V10" s="27"/>
      <c r="W10" s="27"/>
      <c r="X10" s="27"/>
    </row>
    <row r="11" spans="4:24" ht="16.5" customHeight="1">
      <c r="D11" s="11"/>
      <c r="E11" s="86"/>
      <c r="F11" s="55"/>
      <c r="G11" s="56" t="s">
        <v>54</v>
      </c>
      <c r="H11" s="57"/>
      <c r="I11" s="58"/>
      <c r="J11" s="59"/>
      <c r="K11" s="57"/>
      <c r="L11" s="57"/>
      <c r="M11" s="57"/>
      <c r="N11" s="57"/>
      <c r="O11" s="57"/>
      <c r="P11" s="57"/>
      <c r="Q11" s="57"/>
      <c r="R11" s="57"/>
      <c r="S11" s="59"/>
      <c r="T11" s="60"/>
      <c r="U11" s="27"/>
      <c r="V11" s="27"/>
      <c r="W11" s="27"/>
      <c r="X11" s="27"/>
    </row>
    <row r="12" spans="4:24" ht="30.75" customHeight="1">
      <c r="D12" s="11"/>
      <c r="E12" s="86"/>
      <c r="F12" s="61" t="s">
        <v>55</v>
      </c>
      <c r="G12" s="62" t="s">
        <v>56</v>
      </c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4"/>
      <c r="U12" s="27"/>
      <c r="V12" s="27"/>
      <c r="W12" s="27"/>
      <c r="X12" s="27"/>
    </row>
    <row r="13" spans="4:24" ht="31.5">
      <c r="D13" s="11"/>
      <c r="E13" s="86"/>
      <c r="F13" s="61"/>
      <c r="G13" s="62" t="s">
        <v>57</v>
      </c>
      <c r="H13" s="63">
        <f>174+1113+3</f>
        <v>1290</v>
      </c>
      <c r="I13" s="63">
        <f aca="true" t="shared" si="0" ref="I13:S13">174+621</f>
        <v>795</v>
      </c>
      <c r="J13" s="63">
        <f t="shared" si="0"/>
        <v>795</v>
      </c>
      <c r="K13" s="63">
        <f t="shared" si="0"/>
        <v>795</v>
      </c>
      <c r="L13" s="63">
        <f t="shared" si="0"/>
        <v>795</v>
      </c>
      <c r="M13" s="63">
        <f t="shared" si="0"/>
        <v>795</v>
      </c>
      <c r="N13" s="63">
        <f t="shared" si="0"/>
        <v>795</v>
      </c>
      <c r="O13" s="63">
        <f t="shared" si="0"/>
        <v>795</v>
      </c>
      <c r="P13" s="63">
        <f t="shared" si="0"/>
        <v>795</v>
      </c>
      <c r="Q13" s="63">
        <f t="shared" si="0"/>
        <v>795</v>
      </c>
      <c r="R13" s="63">
        <f t="shared" si="0"/>
        <v>795</v>
      </c>
      <c r="S13" s="63">
        <f t="shared" si="0"/>
        <v>795</v>
      </c>
      <c r="T13" s="64">
        <f>SUM(H13:S13)</f>
        <v>10035</v>
      </c>
      <c r="U13" s="27"/>
      <c r="V13" s="27"/>
      <c r="W13" s="27"/>
      <c r="X13" s="27"/>
    </row>
    <row r="14" spans="4:24" ht="31.5">
      <c r="D14" s="11"/>
      <c r="E14" s="86"/>
      <c r="F14" s="61"/>
      <c r="G14" s="65" t="s">
        <v>58</v>
      </c>
      <c r="H14" s="63">
        <v>90</v>
      </c>
      <c r="I14" s="63">
        <v>89</v>
      </c>
      <c r="J14" s="63">
        <v>180</v>
      </c>
      <c r="K14" s="63">
        <v>180</v>
      </c>
      <c r="L14" s="63">
        <v>180</v>
      </c>
      <c r="M14" s="63"/>
      <c r="N14" s="63">
        <v>74</v>
      </c>
      <c r="O14" s="63">
        <f>23+88</f>
        <v>111</v>
      </c>
      <c r="P14" s="63">
        <v>88</v>
      </c>
      <c r="Q14" s="63">
        <v>88</v>
      </c>
      <c r="R14" s="63">
        <v>23</v>
      </c>
      <c r="S14" s="63"/>
      <c r="T14" s="64">
        <f>SUM(H14:S14)</f>
        <v>1103</v>
      </c>
      <c r="U14" s="27"/>
      <c r="V14" s="27"/>
      <c r="W14" s="27"/>
      <c r="X14" s="27"/>
    </row>
    <row r="15" spans="4:24" ht="31.5">
      <c r="D15" s="11"/>
      <c r="E15" s="86"/>
      <c r="F15" s="61" t="s">
        <v>59</v>
      </c>
      <c r="G15" s="65" t="s">
        <v>60</v>
      </c>
      <c r="H15" s="63">
        <v>477</v>
      </c>
      <c r="I15" s="63"/>
      <c r="J15" s="63"/>
      <c r="K15" s="63">
        <f>497+2950+1500</f>
        <v>4947</v>
      </c>
      <c r="L15" s="63"/>
      <c r="M15" s="63"/>
      <c r="N15" s="63"/>
      <c r="O15" s="63"/>
      <c r="P15" s="63"/>
      <c r="Q15" s="63"/>
      <c r="R15" s="63"/>
      <c r="S15" s="63"/>
      <c r="T15" s="64">
        <f aca="true" t="shared" si="1" ref="T15:T25">SUM(H15:S15)</f>
        <v>5424</v>
      </c>
      <c r="U15" s="27"/>
      <c r="V15" s="27"/>
      <c r="W15" s="27"/>
      <c r="X15" s="27"/>
    </row>
    <row r="16" spans="4:24" ht="15.75">
      <c r="D16" s="11"/>
      <c r="E16" s="86"/>
      <c r="F16" s="61" t="s">
        <v>61</v>
      </c>
      <c r="G16" s="65" t="s">
        <v>62</v>
      </c>
      <c r="H16" s="66"/>
      <c r="I16" s="66">
        <v>30</v>
      </c>
      <c r="J16" s="66">
        <v>710</v>
      </c>
      <c r="K16" s="66">
        <v>40</v>
      </c>
      <c r="L16" s="66">
        <v>40</v>
      </c>
      <c r="M16" s="66">
        <v>40</v>
      </c>
      <c r="N16" s="66">
        <v>50</v>
      </c>
      <c r="O16" s="66">
        <v>200</v>
      </c>
      <c r="P16" s="66">
        <f>500+25</f>
        <v>525</v>
      </c>
      <c r="Q16" s="66">
        <v>90</v>
      </c>
      <c r="R16" s="66">
        <v>60</v>
      </c>
      <c r="S16" s="66">
        <v>80</v>
      </c>
      <c r="T16" s="64">
        <f t="shared" si="1"/>
        <v>1865</v>
      </c>
      <c r="U16" s="27"/>
      <c r="V16" s="27"/>
      <c r="W16" s="27"/>
      <c r="X16" s="27"/>
    </row>
    <row r="17" spans="4:24" ht="15.75">
      <c r="D17" s="11"/>
      <c r="E17" s="86"/>
      <c r="F17" s="61" t="s">
        <v>63</v>
      </c>
      <c r="G17" s="67" t="s">
        <v>64</v>
      </c>
      <c r="H17" s="66">
        <v>30</v>
      </c>
      <c r="I17" s="66">
        <v>30</v>
      </c>
      <c r="J17" s="66">
        <f>30+2277</f>
        <v>2307</v>
      </c>
      <c r="K17" s="66">
        <v>30</v>
      </c>
      <c r="L17" s="66">
        <v>608</v>
      </c>
      <c r="M17" s="66">
        <v>30</v>
      </c>
      <c r="N17" s="66">
        <v>30</v>
      </c>
      <c r="O17" s="66">
        <v>30</v>
      </c>
      <c r="P17" s="66">
        <f>30+320</f>
        <v>350</v>
      </c>
      <c r="Q17" s="66">
        <v>30</v>
      </c>
      <c r="R17" s="66">
        <v>30</v>
      </c>
      <c r="S17" s="66">
        <v>32</v>
      </c>
      <c r="T17" s="64">
        <f t="shared" si="1"/>
        <v>3537</v>
      </c>
      <c r="U17" s="27"/>
      <c r="V17" s="27"/>
      <c r="W17" s="27"/>
      <c r="X17" s="27"/>
    </row>
    <row r="18" spans="4:24" ht="15.75">
      <c r="D18" s="11"/>
      <c r="E18" s="86"/>
      <c r="F18" s="61" t="s">
        <v>65</v>
      </c>
      <c r="G18" s="67" t="s">
        <v>66</v>
      </c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4">
        <f t="shared" si="1"/>
        <v>0</v>
      </c>
      <c r="U18" s="27"/>
      <c r="V18" s="27"/>
      <c r="W18" s="27"/>
      <c r="X18" s="27"/>
    </row>
    <row r="19" spans="4:24" ht="15.75">
      <c r="D19" s="11"/>
      <c r="E19" s="86"/>
      <c r="F19" s="61" t="s">
        <v>67</v>
      </c>
      <c r="G19" s="67" t="s">
        <v>68</v>
      </c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9"/>
      <c r="T19" s="64">
        <f t="shared" si="1"/>
        <v>0</v>
      </c>
      <c r="U19" s="27"/>
      <c r="V19" s="27"/>
      <c r="W19" s="27"/>
      <c r="X19" s="27"/>
    </row>
    <row r="20" spans="4:24" ht="31.5" customHeight="1">
      <c r="D20" s="11"/>
      <c r="E20" s="86"/>
      <c r="F20" s="61"/>
      <c r="G20" s="65" t="s">
        <v>69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1"/>
      <c r="T20" s="64">
        <f t="shared" si="1"/>
        <v>0</v>
      </c>
      <c r="U20" s="27"/>
      <c r="V20" s="27"/>
      <c r="W20" s="27"/>
      <c r="X20" s="27"/>
    </row>
    <row r="21" spans="4:24" ht="20.25" customHeight="1">
      <c r="D21" s="11"/>
      <c r="E21" s="86"/>
      <c r="F21" s="61"/>
      <c r="G21" s="65" t="s">
        <v>70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1"/>
      <c r="T21" s="64">
        <f t="shared" si="1"/>
        <v>0</v>
      </c>
      <c r="U21" s="27"/>
      <c r="V21" s="27"/>
      <c r="W21" s="27"/>
      <c r="X21" s="27"/>
    </row>
    <row r="22" spans="4:24" ht="21" customHeight="1">
      <c r="D22" s="11"/>
      <c r="E22" s="87"/>
      <c r="F22" s="61" t="s">
        <v>71</v>
      </c>
      <c r="G22" s="67" t="s">
        <v>72</v>
      </c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1"/>
      <c r="T22" s="64">
        <f t="shared" si="1"/>
        <v>0</v>
      </c>
      <c r="U22" s="27"/>
      <c r="V22" s="27"/>
      <c r="W22" s="27"/>
      <c r="X22" s="27"/>
    </row>
    <row r="23" spans="4:24" ht="31.5">
      <c r="D23" s="11"/>
      <c r="E23" s="87"/>
      <c r="F23" s="61"/>
      <c r="G23" s="65" t="s">
        <v>73</v>
      </c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1"/>
      <c r="T23" s="64">
        <f t="shared" si="1"/>
        <v>0</v>
      </c>
      <c r="U23" s="27"/>
      <c r="V23" s="27"/>
      <c r="W23" s="27"/>
      <c r="X23" s="27"/>
    </row>
    <row r="24" spans="4:24" ht="18.75" customHeight="1">
      <c r="D24" s="11"/>
      <c r="E24" s="87"/>
      <c r="F24" s="61"/>
      <c r="G24" s="65" t="s">
        <v>74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1"/>
      <c r="T24" s="64">
        <f t="shared" si="1"/>
        <v>0</v>
      </c>
      <c r="U24" s="27"/>
      <c r="V24" s="27"/>
      <c r="W24" s="27"/>
      <c r="X24" s="27"/>
    </row>
    <row r="25" spans="4:24" ht="15.75">
      <c r="D25" s="11"/>
      <c r="E25" s="87"/>
      <c r="F25" s="61" t="s">
        <v>75</v>
      </c>
      <c r="G25" s="67" t="s">
        <v>76</v>
      </c>
      <c r="H25" s="70">
        <v>2181</v>
      </c>
      <c r="I25" s="70"/>
      <c r="J25" s="70">
        <v>3547</v>
      </c>
      <c r="K25" s="70">
        <v>7</v>
      </c>
      <c r="L25" s="70"/>
      <c r="M25" s="70"/>
      <c r="N25" s="70"/>
      <c r="O25" s="70"/>
      <c r="P25" s="70"/>
      <c r="Q25" s="70"/>
      <c r="R25" s="70"/>
      <c r="S25" s="71"/>
      <c r="T25" s="64">
        <f t="shared" si="1"/>
        <v>5735</v>
      </c>
      <c r="U25" s="27"/>
      <c r="V25" s="27"/>
      <c r="W25" s="27"/>
      <c r="X25" s="27"/>
    </row>
    <row r="26" spans="4:24" ht="16.5" thickBot="1">
      <c r="D26" s="11"/>
      <c r="E26" s="87"/>
      <c r="F26" s="72" t="s">
        <v>77</v>
      </c>
      <c r="G26" s="73" t="s">
        <v>78</v>
      </c>
      <c r="H26" s="70"/>
      <c r="I26" s="70">
        <f>H47</f>
        <v>3047</v>
      </c>
      <c r="J26" s="70">
        <f aca="true" t="shared" si="2" ref="J26:S26">I47</f>
        <v>2897</v>
      </c>
      <c r="K26" s="70">
        <f t="shared" si="2"/>
        <v>904</v>
      </c>
      <c r="L26" s="70">
        <f t="shared" si="2"/>
        <v>4429</v>
      </c>
      <c r="M26" s="70">
        <f t="shared" si="2"/>
        <v>3094</v>
      </c>
      <c r="N26" s="70">
        <f t="shared" si="2"/>
        <v>47</v>
      </c>
      <c r="O26" s="70">
        <f t="shared" si="2"/>
        <v>0</v>
      </c>
      <c r="P26" s="70">
        <f t="shared" si="2"/>
        <v>0</v>
      </c>
      <c r="Q26" s="70">
        <f t="shared" si="2"/>
        <v>240</v>
      </c>
      <c r="R26" s="70">
        <f t="shared" si="2"/>
        <v>129</v>
      </c>
      <c r="S26" s="70">
        <f t="shared" si="2"/>
        <v>52</v>
      </c>
      <c r="T26" s="64"/>
      <c r="U26" s="27"/>
      <c r="V26" s="27"/>
      <c r="W26" s="27"/>
      <c r="X26" s="27"/>
    </row>
    <row r="27" spans="4:24" ht="16.5" thickBot="1">
      <c r="D27" s="11"/>
      <c r="E27" s="87"/>
      <c r="F27" s="74"/>
      <c r="G27" s="74" t="s">
        <v>79</v>
      </c>
      <c r="H27" s="75">
        <f>SUM(H13:H26)</f>
        <v>4068</v>
      </c>
      <c r="I27" s="75">
        <f aca="true" t="shared" si="3" ref="I27:T27">SUM(I13:I26)</f>
        <v>3991</v>
      </c>
      <c r="J27" s="75">
        <f t="shared" si="3"/>
        <v>10436</v>
      </c>
      <c r="K27" s="75">
        <f t="shared" si="3"/>
        <v>6903</v>
      </c>
      <c r="L27" s="75">
        <f t="shared" si="3"/>
        <v>6052</v>
      </c>
      <c r="M27" s="75">
        <f t="shared" si="3"/>
        <v>3959</v>
      </c>
      <c r="N27" s="75">
        <f t="shared" si="3"/>
        <v>996</v>
      </c>
      <c r="O27" s="75">
        <f t="shared" si="3"/>
        <v>1136</v>
      </c>
      <c r="P27" s="75">
        <f t="shared" si="3"/>
        <v>1758</v>
      </c>
      <c r="Q27" s="75">
        <f t="shared" si="3"/>
        <v>1243</v>
      </c>
      <c r="R27" s="75">
        <f t="shared" si="3"/>
        <v>1037</v>
      </c>
      <c r="S27" s="75">
        <f t="shared" si="3"/>
        <v>959</v>
      </c>
      <c r="T27" s="76">
        <f t="shared" si="3"/>
        <v>27699</v>
      </c>
      <c r="U27" s="8"/>
      <c r="V27" s="8"/>
      <c r="W27" s="8"/>
      <c r="X27" s="8"/>
    </row>
    <row r="28" spans="4:24" ht="15.75">
      <c r="D28" s="11"/>
      <c r="E28" s="87"/>
      <c r="F28" s="77"/>
      <c r="G28" s="78" t="s">
        <v>80</v>
      </c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79"/>
      <c r="U28" s="27"/>
      <c r="V28" s="27"/>
      <c r="W28" s="27"/>
      <c r="X28" s="27"/>
    </row>
    <row r="29" spans="4:24" ht="15.75">
      <c r="D29" s="11"/>
      <c r="E29" s="87"/>
      <c r="F29" s="61" t="s">
        <v>81</v>
      </c>
      <c r="G29" s="67" t="s">
        <v>82</v>
      </c>
      <c r="H29" s="63">
        <v>431</v>
      </c>
      <c r="I29" s="63">
        <v>430</v>
      </c>
      <c r="J29" s="63">
        <f>431-17</f>
        <v>414</v>
      </c>
      <c r="K29" s="63">
        <f>430-17</f>
        <v>413</v>
      </c>
      <c r="L29" s="63">
        <f>431-17</f>
        <v>414</v>
      </c>
      <c r="M29" s="63">
        <f>430-17</f>
        <v>413</v>
      </c>
      <c r="N29" s="63">
        <f>431-17+65</f>
        <v>479</v>
      </c>
      <c r="O29" s="63">
        <f>430-17+78</f>
        <v>491</v>
      </c>
      <c r="P29" s="63">
        <f>431-17+77</f>
        <v>491</v>
      </c>
      <c r="Q29" s="63">
        <f>430-17+78</f>
        <v>491</v>
      </c>
      <c r="R29" s="63">
        <f>430-17</f>
        <v>413</v>
      </c>
      <c r="S29" s="63">
        <f>431-17-2</f>
        <v>412</v>
      </c>
      <c r="T29" s="64">
        <f aca="true" t="shared" si="4" ref="T29:T45">SUM(H29:S29)</f>
        <v>5292</v>
      </c>
      <c r="U29" s="27"/>
      <c r="V29" s="27"/>
      <c r="W29" s="27"/>
      <c r="X29" s="27"/>
    </row>
    <row r="30" spans="4:24" ht="31.5">
      <c r="D30" s="11"/>
      <c r="E30" s="87"/>
      <c r="F30" s="61" t="s">
        <v>83</v>
      </c>
      <c r="G30" s="65" t="s">
        <v>84</v>
      </c>
      <c r="H30" s="63">
        <v>109</v>
      </c>
      <c r="I30" s="63">
        <v>108</v>
      </c>
      <c r="J30" s="63">
        <f>109-5</f>
        <v>104</v>
      </c>
      <c r="K30" s="63">
        <f>108-5</f>
        <v>103</v>
      </c>
      <c r="L30" s="63">
        <f>109-5</f>
        <v>104</v>
      </c>
      <c r="M30" s="63">
        <f>108-5</f>
        <v>103</v>
      </c>
      <c r="N30" s="63">
        <f>110-5+9</f>
        <v>114</v>
      </c>
      <c r="O30" s="63">
        <f>108-5+10</f>
        <v>113</v>
      </c>
      <c r="P30" s="63">
        <f>110-5+11</f>
        <v>116</v>
      </c>
      <c r="Q30" s="63">
        <f>108-5+10</f>
        <v>113</v>
      </c>
      <c r="R30" s="63">
        <f>108-5</f>
        <v>103</v>
      </c>
      <c r="S30" s="63">
        <f>110-5</f>
        <v>105</v>
      </c>
      <c r="T30" s="64">
        <f t="shared" si="4"/>
        <v>1295</v>
      </c>
      <c r="U30" s="27"/>
      <c r="V30" s="27"/>
      <c r="W30" s="27"/>
      <c r="X30" s="27"/>
    </row>
    <row r="31" spans="4:24" ht="15.75">
      <c r="D31" s="11"/>
      <c r="E31" s="87"/>
      <c r="F31" s="61" t="s">
        <v>85</v>
      </c>
      <c r="G31" s="67" t="s">
        <v>86</v>
      </c>
      <c r="H31" s="63">
        <v>255</v>
      </c>
      <c r="I31" s="63">
        <v>260</v>
      </c>
      <c r="J31" s="63">
        <f>280-25</f>
        <v>255</v>
      </c>
      <c r="K31" s="63">
        <f>260-25+7</f>
        <v>242</v>
      </c>
      <c r="L31" s="63">
        <f>285-25</f>
        <v>260</v>
      </c>
      <c r="M31" s="63">
        <f>255-25</f>
        <v>230</v>
      </c>
      <c r="N31" s="63">
        <f>262-25-115</f>
        <v>122</v>
      </c>
      <c r="O31" s="63">
        <f>255-25-64</f>
        <v>166</v>
      </c>
      <c r="P31" s="63">
        <f>260-25+115+160+80</f>
        <v>590</v>
      </c>
      <c r="Q31" s="63">
        <f>255-25+64</f>
        <v>294</v>
      </c>
      <c r="R31" s="63">
        <f>255-25</f>
        <v>230</v>
      </c>
      <c r="S31" s="63">
        <f>255-25-2-2</f>
        <v>226</v>
      </c>
      <c r="T31" s="64">
        <f t="shared" si="4"/>
        <v>3130</v>
      </c>
      <c r="U31" s="27"/>
      <c r="V31" s="27"/>
      <c r="W31" s="27"/>
      <c r="X31" s="27"/>
    </row>
    <row r="32" spans="4:24" ht="15.75">
      <c r="D32" s="11"/>
      <c r="E32" s="87"/>
      <c r="F32" s="61" t="s">
        <v>87</v>
      </c>
      <c r="G32" s="67" t="s">
        <v>88</v>
      </c>
      <c r="H32" s="63">
        <v>226</v>
      </c>
      <c r="I32" s="63">
        <v>226</v>
      </c>
      <c r="J32" s="63">
        <f>226-10</f>
        <v>216</v>
      </c>
      <c r="K32" s="63">
        <f>226-10</f>
        <v>216</v>
      </c>
      <c r="L32" s="63">
        <f>226-10</f>
        <v>216</v>
      </c>
      <c r="M32" s="63">
        <f>226-10</f>
        <v>216</v>
      </c>
      <c r="N32" s="63">
        <f>226+23-10</f>
        <v>239</v>
      </c>
      <c r="O32" s="63">
        <f>226+150-10</f>
        <v>366</v>
      </c>
      <c r="P32" s="63">
        <f>226-10+105</f>
        <v>321</v>
      </c>
      <c r="Q32" s="63">
        <f>226-10</f>
        <v>216</v>
      </c>
      <c r="R32" s="63">
        <f>226+23-10</f>
        <v>239</v>
      </c>
      <c r="S32" s="63">
        <f>226-10</f>
        <v>216</v>
      </c>
      <c r="T32" s="64">
        <f t="shared" si="4"/>
        <v>2913</v>
      </c>
      <c r="U32" s="27"/>
      <c r="V32" s="27"/>
      <c r="W32" s="27"/>
      <c r="X32" s="27"/>
    </row>
    <row r="33" spans="4:24" ht="15.75">
      <c r="D33" s="11"/>
      <c r="E33" s="87"/>
      <c r="F33" s="61" t="s">
        <v>89</v>
      </c>
      <c r="G33" s="67" t="s">
        <v>90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80"/>
      <c r="T33" s="64"/>
      <c r="U33" s="27"/>
      <c r="V33" s="27"/>
      <c r="W33" s="27"/>
      <c r="X33" s="27"/>
    </row>
    <row r="34" spans="4:24" ht="15.75">
      <c r="D34" s="11"/>
      <c r="E34" s="87"/>
      <c r="F34" s="61"/>
      <c r="G34" s="67" t="s">
        <v>91</v>
      </c>
      <c r="H34" s="63"/>
      <c r="I34" s="63">
        <v>70</v>
      </c>
      <c r="J34" s="63"/>
      <c r="K34" s="63"/>
      <c r="L34" s="63"/>
      <c r="M34" s="63"/>
      <c r="N34" s="63">
        <v>0</v>
      </c>
      <c r="O34" s="63">
        <v>0</v>
      </c>
      <c r="P34" s="63"/>
      <c r="Q34" s="63">
        <v>0</v>
      </c>
      <c r="R34" s="63">
        <v>0</v>
      </c>
      <c r="S34" s="63">
        <v>0</v>
      </c>
      <c r="T34" s="64">
        <f t="shared" si="4"/>
        <v>70</v>
      </c>
      <c r="U34" s="27"/>
      <c r="V34" s="27"/>
      <c r="W34" s="27"/>
      <c r="X34" s="27"/>
    </row>
    <row r="35" spans="4:24" ht="15.75">
      <c r="D35" s="11"/>
      <c r="E35" s="87"/>
      <c r="F35" s="61"/>
      <c r="G35" s="67" t="s">
        <v>92</v>
      </c>
      <c r="H35" s="63"/>
      <c r="I35" s="63"/>
      <c r="J35" s="63">
        <v>43</v>
      </c>
      <c r="K35" s="63"/>
      <c r="L35" s="63"/>
      <c r="M35" s="63"/>
      <c r="N35" s="63">
        <v>42</v>
      </c>
      <c r="O35" s="63"/>
      <c r="P35" s="63"/>
      <c r="Q35" s="63"/>
      <c r="R35" s="63"/>
      <c r="S35" s="63"/>
      <c r="T35" s="64">
        <f t="shared" si="4"/>
        <v>85</v>
      </c>
      <c r="U35" s="27"/>
      <c r="V35" s="27"/>
      <c r="W35" s="27"/>
      <c r="X35" s="27"/>
    </row>
    <row r="36" spans="4:24" ht="15.75">
      <c r="D36" s="11"/>
      <c r="E36" s="87"/>
      <c r="F36" s="61" t="s">
        <v>93</v>
      </c>
      <c r="G36" s="67" t="s">
        <v>94</v>
      </c>
      <c r="H36" s="63"/>
      <c r="I36" s="63"/>
      <c r="J36" s="63"/>
      <c r="K36" s="63"/>
      <c r="L36" s="63">
        <v>1964</v>
      </c>
      <c r="M36" s="63">
        <v>2785</v>
      </c>
      <c r="N36" s="63"/>
      <c r="O36" s="63"/>
      <c r="P36" s="63"/>
      <c r="Q36" s="63"/>
      <c r="R36" s="63"/>
      <c r="S36" s="63"/>
      <c r="T36" s="64">
        <f t="shared" si="4"/>
        <v>4749</v>
      </c>
      <c r="U36" s="27"/>
      <c r="V36" s="27"/>
      <c r="W36" s="27"/>
      <c r="X36" s="27"/>
    </row>
    <row r="37" spans="4:24" ht="15.75">
      <c r="D37" s="11"/>
      <c r="E37" s="88"/>
      <c r="F37" s="61" t="s">
        <v>95</v>
      </c>
      <c r="G37" s="67" t="s">
        <v>96</v>
      </c>
      <c r="H37" s="63"/>
      <c r="I37" s="63"/>
      <c r="J37" s="63"/>
      <c r="K37" s="63"/>
      <c r="L37" s="63"/>
      <c r="M37" s="63">
        <v>165</v>
      </c>
      <c r="N37" s="63"/>
      <c r="O37" s="63"/>
      <c r="P37" s="63"/>
      <c r="Q37" s="63"/>
      <c r="R37" s="63"/>
      <c r="S37" s="63"/>
      <c r="T37" s="64">
        <f t="shared" si="4"/>
        <v>165</v>
      </c>
      <c r="U37" s="27"/>
      <c r="V37" s="27"/>
      <c r="W37" s="27"/>
      <c r="X37" s="27"/>
    </row>
    <row r="38" spans="4:24" ht="15.75">
      <c r="D38" s="11"/>
      <c r="E38" s="87"/>
      <c r="F38" s="61" t="s">
        <v>97</v>
      </c>
      <c r="G38" s="67" t="s">
        <v>98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4">
        <f t="shared" si="4"/>
        <v>0</v>
      </c>
      <c r="U38" s="27"/>
      <c r="V38" s="27"/>
      <c r="W38" s="27"/>
      <c r="X38" s="27"/>
    </row>
    <row r="39" spans="4:24" ht="15.75">
      <c r="D39" s="11"/>
      <c r="E39" s="87"/>
      <c r="F39" s="61"/>
      <c r="G39" s="67" t="s">
        <v>91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4">
        <f t="shared" si="4"/>
        <v>0</v>
      </c>
      <c r="U39" s="27"/>
      <c r="V39" s="27"/>
      <c r="W39" s="27"/>
      <c r="X39" s="27"/>
    </row>
    <row r="40" spans="4:24" ht="15.75">
      <c r="D40" s="11"/>
      <c r="E40" s="87"/>
      <c r="F40" s="61"/>
      <c r="G40" s="67" t="s">
        <v>92</v>
      </c>
      <c r="H40" s="63"/>
      <c r="I40" s="63"/>
      <c r="J40" s="63">
        <v>8500</v>
      </c>
      <c r="K40" s="63">
        <v>1500</v>
      </c>
      <c r="L40" s="63"/>
      <c r="M40" s="63"/>
      <c r="N40" s="63"/>
      <c r="O40" s="63"/>
      <c r="P40" s="63"/>
      <c r="Q40" s="63"/>
      <c r="R40" s="63"/>
      <c r="S40" s="63"/>
      <c r="T40" s="64">
        <f t="shared" si="4"/>
        <v>10000</v>
      </c>
      <c r="U40" s="27"/>
      <c r="V40" s="27"/>
      <c r="W40" s="27"/>
      <c r="X40" s="27"/>
    </row>
    <row r="41" spans="4:24" ht="15.75">
      <c r="D41" s="11"/>
      <c r="E41" s="87"/>
      <c r="F41" s="61" t="s">
        <v>99</v>
      </c>
      <c r="G41" s="67" t="s">
        <v>100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4">
        <f t="shared" si="4"/>
        <v>0</v>
      </c>
      <c r="U41" s="27"/>
      <c r="V41" s="27"/>
      <c r="W41" s="27"/>
      <c r="X41" s="27"/>
    </row>
    <row r="42" spans="4:24" ht="15.75">
      <c r="D42" s="11"/>
      <c r="E42" s="87"/>
      <c r="F42" s="61"/>
      <c r="G42" s="67" t="s">
        <v>101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4">
        <f t="shared" si="4"/>
        <v>0</v>
      </c>
      <c r="U42" s="27"/>
      <c r="V42" s="27"/>
      <c r="W42" s="27"/>
      <c r="X42" s="27"/>
    </row>
    <row r="43" spans="4:24" ht="15.75">
      <c r="D43" s="11"/>
      <c r="E43" s="87"/>
      <c r="F43" s="61"/>
      <c r="G43" s="67" t="s">
        <v>102</v>
      </c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4">
        <f t="shared" si="4"/>
        <v>0</v>
      </c>
      <c r="U43" s="27"/>
      <c r="V43" s="27"/>
      <c r="W43" s="27"/>
      <c r="X43" s="27"/>
    </row>
    <row r="44" spans="4:24" ht="15.75">
      <c r="D44" s="11"/>
      <c r="E44" s="87"/>
      <c r="F44" s="61" t="s">
        <v>103</v>
      </c>
      <c r="G44" s="67" t="s">
        <v>104</v>
      </c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4">
        <f t="shared" si="4"/>
        <v>0</v>
      </c>
      <c r="U44" s="27"/>
      <c r="V44" s="27"/>
      <c r="W44" s="27"/>
      <c r="X44" s="27"/>
    </row>
    <row r="45" spans="4:24" ht="16.5" thickBot="1">
      <c r="D45" s="11"/>
      <c r="E45" s="87"/>
      <c r="F45" s="72" t="s">
        <v>105</v>
      </c>
      <c r="G45" s="73" t="s">
        <v>106</v>
      </c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4">
        <f t="shared" si="4"/>
        <v>0</v>
      </c>
      <c r="U45" s="27"/>
      <c r="V45" s="27"/>
      <c r="W45" s="27"/>
      <c r="X45" s="27"/>
    </row>
    <row r="46" spans="4:24" ht="16.5" thickBot="1">
      <c r="D46" s="11"/>
      <c r="E46" s="87"/>
      <c r="F46" s="74"/>
      <c r="G46" s="74" t="s">
        <v>107</v>
      </c>
      <c r="H46" s="75">
        <f>SUM(H29:H45)</f>
        <v>1021</v>
      </c>
      <c r="I46" s="75">
        <f aca="true" t="shared" si="5" ref="I46:T46">SUM(I29:I45)</f>
        <v>1094</v>
      </c>
      <c r="J46" s="75">
        <f t="shared" si="5"/>
        <v>9532</v>
      </c>
      <c r="K46" s="75">
        <f t="shared" si="5"/>
        <v>2474</v>
      </c>
      <c r="L46" s="75">
        <f t="shared" si="5"/>
        <v>2958</v>
      </c>
      <c r="M46" s="75">
        <f t="shared" si="5"/>
        <v>3912</v>
      </c>
      <c r="N46" s="75">
        <f t="shared" si="5"/>
        <v>996</v>
      </c>
      <c r="O46" s="75">
        <f t="shared" si="5"/>
        <v>1136</v>
      </c>
      <c r="P46" s="75">
        <f t="shared" si="5"/>
        <v>1518</v>
      </c>
      <c r="Q46" s="75">
        <f t="shared" si="5"/>
        <v>1114</v>
      </c>
      <c r="R46" s="75">
        <f t="shared" si="5"/>
        <v>985</v>
      </c>
      <c r="S46" s="75">
        <f t="shared" si="5"/>
        <v>959</v>
      </c>
      <c r="T46" s="76">
        <f t="shared" si="5"/>
        <v>27699</v>
      </c>
      <c r="U46" s="8"/>
      <c r="V46" s="8"/>
      <c r="W46" s="8"/>
      <c r="X46" s="128"/>
    </row>
    <row r="47" spans="4:24" ht="16.5" thickBot="1">
      <c r="D47" s="11"/>
      <c r="E47" s="87"/>
      <c r="F47" s="81"/>
      <c r="G47" s="82" t="s">
        <v>108</v>
      </c>
      <c r="H47" s="83">
        <f>H27-H46</f>
        <v>3047</v>
      </c>
      <c r="I47" s="83">
        <f aca="true" t="shared" si="6" ref="I47:S47">I27-I46</f>
        <v>2897</v>
      </c>
      <c r="J47" s="83">
        <f t="shared" si="6"/>
        <v>904</v>
      </c>
      <c r="K47" s="83">
        <f t="shared" si="6"/>
        <v>4429</v>
      </c>
      <c r="L47" s="83">
        <f t="shared" si="6"/>
        <v>3094</v>
      </c>
      <c r="M47" s="83">
        <f t="shared" si="6"/>
        <v>47</v>
      </c>
      <c r="N47" s="83">
        <f t="shared" si="6"/>
        <v>0</v>
      </c>
      <c r="O47" s="83">
        <f t="shared" si="6"/>
        <v>0</v>
      </c>
      <c r="P47" s="83">
        <f t="shared" si="6"/>
        <v>240</v>
      </c>
      <c r="Q47" s="83">
        <f t="shared" si="6"/>
        <v>129</v>
      </c>
      <c r="R47" s="83">
        <f t="shared" si="6"/>
        <v>52</v>
      </c>
      <c r="S47" s="83">
        <f t="shared" si="6"/>
        <v>0</v>
      </c>
      <c r="T47" s="84"/>
      <c r="U47" s="27"/>
      <c r="V47" s="27"/>
      <c r="W47" s="27"/>
      <c r="X47" s="27"/>
    </row>
    <row r="48" spans="4:24" ht="15.75">
      <c r="D48" s="11"/>
      <c r="E48" s="87"/>
      <c r="F48" s="27"/>
      <c r="G48" s="27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7"/>
      <c r="V48" s="27"/>
      <c r="W48" s="27"/>
      <c r="X48" s="27"/>
    </row>
    <row r="49" spans="4:24" ht="15.75">
      <c r="D49" s="11"/>
      <c r="E49" s="87"/>
      <c r="F49" s="27"/>
      <c r="G49" s="27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7"/>
      <c r="V49" s="27"/>
      <c r="W49" s="27"/>
      <c r="X49" s="27"/>
    </row>
    <row r="50" spans="4:24" ht="15.75">
      <c r="D50" s="11"/>
      <c r="E50" s="87"/>
      <c r="F50" s="27"/>
      <c r="G50" s="27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7"/>
      <c r="V50" s="27"/>
      <c r="W50" s="27"/>
      <c r="X50" s="27"/>
    </row>
    <row r="51" spans="4:24" ht="15.75">
      <c r="D51" s="11"/>
      <c r="E51" s="87"/>
      <c r="F51" s="27"/>
      <c r="G51" s="27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7"/>
      <c r="V51" s="27"/>
      <c r="W51" s="27"/>
      <c r="X51" s="27"/>
    </row>
    <row r="52" spans="4:24" ht="15.75">
      <c r="D52" s="11"/>
      <c r="E52" s="87"/>
      <c r="F52" s="27"/>
      <c r="G52" s="27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7"/>
      <c r="V52" s="27"/>
      <c r="W52" s="27"/>
      <c r="X52" s="27"/>
    </row>
    <row r="53" spans="4:24" ht="15.75">
      <c r="D53" s="11"/>
      <c r="E53" s="87"/>
      <c r="F53" s="27"/>
      <c r="G53" s="27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7"/>
      <c r="V53" s="27"/>
      <c r="W53" s="27"/>
      <c r="X53" s="27"/>
    </row>
    <row r="54" spans="4:24" ht="15.75">
      <c r="D54" s="11"/>
      <c r="E54" s="87"/>
      <c r="F54" s="27"/>
      <c r="G54" s="27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7"/>
      <c r="V54" s="27"/>
      <c r="W54" s="27"/>
      <c r="X54" s="27"/>
    </row>
    <row r="55" spans="4:24" ht="15.75">
      <c r="D55" s="11"/>
      <c r="E55" s="87"/>
      <c r="F55" s="27"/>
      <c r="G55" s="27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7"/>
      <c r="V55" s="27"/>
      <c r="W55" s="27"/>
      <c r="X55" s="27"/>
    </row>
    <row r="56" spans="4:24" ht="15.75">
      <c r="D56" s="11"/>
      <c r="E56" s="88"/>
      <c r="F56" s="27"/>
      <c r="G56" s="27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7"/>
      <c r="V56" s="27"/>
      <c r="W56" s="27"/>
      <c r="X56" s="27"/>
    </row>
    <row r="57" spans="4:24" ht="15.75">
      <c r="D57" s="11"/>
      <c r="E57" s="86"/>
      <c r="F57" s="27"/>
      <c r="G57" s="27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7"/>
      <c r="V57" s="27"/>
      <c r="W57" s="27"/>
      <c r="X57" s="27"/>
    </row>
    <row r="58" spans="4:24" ht="15.75">
      <c r="D58" s="11"/>
      <c r="E58" s="86"/>
      <c r="F58" s="27"/>
      <c r="G58" s="27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7"/>
      <c r="V58" s="27"/>
      <c r="W58" s="27"/>
      <c r="X58" s="27"/>
    </row>
    <row r="59" spans="4:24" ht="15.75">
      <c r="D59" s="11"/>
      <c r="E59" s="86"/>
      <c r="F59" s="27"/>
      <c r="G59" s="27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7"/>
      <c r="V59" s="27"/>
      <c r="W59" s="27"/>
      <c r="X59" s="27"/>
    </row>
    <row r="60" spans="4:24" ht="15.75">
      <c r="D60" s="11"/>
      <c r="E60" s="11"/>
      <c r="F60" s="27"/>
      <c r="G60" s="27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7"/>
      <c r="V60" s="27"/>
      <c r="W60" s="27"/>
      <c r="X60" s="27"/>
    </row>
    <row r="61" spans="4:24" ht="15.75">
      <c r="D61" s="11"/>
      <c r="E61" s="11"/>
      <c r="F61" s="27"/>
      <c r="G61" s="27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7"/>
      <c r="V61" s="27"/>
      <c r="W61" s="27"/>
      <c r="X61" s="27"/>
    </row>
    <row r="62" spans="4:24" ht="15.75">
      <c r="D62" s="11"/>
      <c r="E62" s="11"/>
      <c r="F62" s="27"/>
      <c r="G62" s="27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7"/>
      <c r="V62" s="27"/>
      <c r="W62" s="27"/>
      <c r="X62" s="27"/>
    </row>
    <row r="63" spans="4:24" ht="15.75">
      <c r="D63" s="11"/>
      <c r="E63" s="11"/>
      <c r="F63" s="27"/>
      <c r="G63" s="27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7"/>
      <c r="V63" s="27"/>
      <c r="W63" s="27"/>
      <c r="X63" s="27"/>
    </row>
    <row r="64" spans="4:24" ht="15.75">
      <c r="D64" s="11"/>
      <c r="E64" s="11"/>
      <c r="F64" s="27"/>
      <c r="G64" s="27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7"/>
      <c r="V64" s="27"/>
      <c r="W64" s="27"/>
      <c r="X64" s="27"/>
    </row>
    <row r="65" spans="4:24" ht="15.75">
      <c r="D65" s="11"/>
      <c r="E65" s="11"/>
      <c r="F65" s="27"/>
      <c r="G65" s="27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7"/>
      <c r="V65" s="27"/>
      <c r="W65" s="27"/>
      <c r="X65" s="27"/>
    </row>
    <row r="66" spans="4:24" ht="15.75">
      <c r="D66" s="11"/>
      <c r="E66" s="11"/>
      <c r="F66" s="27"/>
      <c r="G66" s="27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7"/>
      <c r="V66" s="27"/>
      <c r="W66" s="27"/>
      <c r="X66" s="27"/>
    </row>
    <row r="67" spans="4:24" ht="15.75">
      <c r="D67" s="11"/>
      <c r="E67" s="11"/>
      <c r="F67" s="27"/>
      <c r="G67" s="27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7"/>
      <c r="V67" s="27"/>
      <c r="W67" s="27"/>
      <c r="X67" s="27"/>
    </row>
    <row r="68" spans="4:24" ht="15.75">
      <c r="D68" s="11"/>
      <c r="E68" s="11"/>
      <c r="F68" s="27"/>
      <c r="G68" s="27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7"/>
      <c r="V68" s="27"/>
      <c r="W68" s="27"/>
      <c r="X68" s="27"/>
    </row>
    <row r="69" spans="4:24" ht="15.75">
      <c r="D69" s="11"/>
      <c r="E69" s="11"/>
      <c r="F69" s="27"/>
      <c r="G69" s="27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7"/>
      <c r="V69" s="27"/>
      <c r="W69" s="27"/>
      <c r="X69" s="27"/>
    </row>
    <row r="70" spans="4:24" ht="15.75">
      <c r="D70" s="11"/>
      <c r="E70" s="11"/>
      <c r="F70" s="27"/>
      <c r="G70" s="27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7"/>
      <c r="V70" s="27"/>
      <c r="W70" s="27"/>
      <c r="X70" s="27"/>
    </row>
    <row r="71" spans="4:24" ht="15.75">
      <c r="D71" s="11"/>
      <c r="E71" s="11"/>
      <c r="F71" s="27"/>
      <c r="G71" s="27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7"/>
      <c r="V71" s="27"/>
      <c r="W71" s="27"/>
      <c r="X71" s="27"/>
    </row>
    <row r="72" spans="4:24" ht="15.75">
      <c r="D72" s="11"/>
      <c r="E72" s="11"/>
      <c r="F72" s="27"/>
      <c r="G72" s="27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7"/>
      <c r="V72" s="27"/>
      <c r="W72" s="27"/>
      <c r="X72" s="27"/>
    </row>
    <row r="73" spans="4:24" ht="15.75">
      <c r="D73" s="11"/>
      <c r="E73" s="11"/>
      <c r="F73" s="27"/>
      <c r="G73" s="27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7"/>
      <c r="V73" s="27"/>
      <c r="W73" s="27"/>
      <c r="X73" s="27"/>
    </row>
    <row r="74" spans="4:24" ht="15.75">
      <c r="D74" s="11"/>
      <c r="E74" s="11"/>
      <c r="F74" s="27"/>
      <c r="G74" s="27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7"/>
      <c r="V74" s="27"/>
      <c r="W74" s="27"/>
      <c r="X74" s="27"/>
    </row>
    <row r="75" spans="4:24" ht="15.75">
      <c r="D75" s="11"/>
      <c r="E75" s="11"/>
      <c r="F75" s="27"/>
      <c r="G75" s="27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7"/>
      <c r="V75" s="27"/>
      <c r="W75" s="27"/>
      <c r="X75" s="27"/>
    </row>
    <row r="76" spans="4:24" ht="15.75">
      <c r="D76" s="11"/>
      <c r="E76" s="11"/>
      <c r="F76" s="27"/>
      <c r="G76" s="27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7"/>
      <c r="V76" s="27"/>
      <c r="W76" s="27"/>
      <c r="X76" s="27"/>
    </row>
    <row r="77" spans="4:24" ht="15.75">
      <c r="D77" s="11"/>
      <c r="E77" s="11"/>
      <c r="F77" s="27"/>
      <c r="G77" s="27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7"/>
      <c r="V77" s="27"/>
      <c r="W77" s="27"/>
      <c r="X77" s="27"/>
    </row>
    <row r="78" spans="4:24" ht="15.75">
      <c r="D78" s="11"/>
      <c r="E78" s="11"/>
      <c r="F78" s="27"/>
      <c r="G78" s="27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7"/>
      <c r="V78" s="27"/>
      <c r="W78" s="27"/>
      <c r="X78" s="27"/>
    </row>
    <row r="79" spans="4:24" ht="15.75">
      <c r="D79" s="11"/>
      <c r="E79" s="11"/>
      <c r="F79" s="27"/>
      <c r="G79" s="27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7"/>
      <c r="V79" s="27"/>
      <c r="W79" s="27"/>
      <c r="X79" s="27"/>
    </row>
    <row r="80" spans="4:24" ht="15.75">
      <c r="D80" s="11"/>
      <c r="E80" s="11"/>
      <c r="F80" s="27"/>
      <c r="G80" s="27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7"/>
      <c r="V80" s="27"/>
      <c r="W80" s="27"/>
      <c r="X80" s="27"/>
    </row>
    <row r="81" spans="4:24" ht="15.75">
      <c r="D81" s="11"/>
      <c r="E81" s="11"/>
      <c r="F81" s="27"/>
      <c r="G81" s="27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7"/>
      <c r="V81" s="27"/>
      <c r="W81" s="27"/>
      <c r="X81" s="27"/>
    </row>
    <row r="82" spans="4:24" ht="15.75">
      <c r="D82" s="11"/>
      <c r="E82" s="11"/>
      <c r="F82" s="27"/>
      <c r="G82" s="27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7"/>
      <c r="V82" s="27"/>
      <c r="W82" s="27"/>
      <c r="X82" s="27"/>
    </row>
    <row r="83" spans="4:24" ht="15.75">
      <c r="D83" s="11"/>
      <c r="E83" s="11"/>
      <c r="F83" s="27"/>
      <c r="G83" s="27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7"/>
      <c r="V83" s="27"/>
      <c r="W83" s="27"/>
      <c r="X83" s="27"/>
    </row>
    <row r="84" spans="4:24" ht="15.75">
      <c r="D84" s="11"/>
      <c r="E84" s="11"/>
      <c r="F84" s="27"/>
      <c r="G84" s="27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7"/>
      <c r="V84" s="27"/>
      <c r="W84" s="27"/>
      <c r="X84" s="27"/>
    </row>
    <row r="85" spans="4:24" ht="15.75">
      <c r="D85" s="11"/>
      <c r="E85" s="11"/>
      <c r="F85" s="27"/>
      <c r="G85" s="27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7"/>
      <c r="V85" s="27"/>
      <c r="W85" s="27"/>
      <c r="X85" s="27"/>
    </row>
    <row r="86" spans="4:24" ht="15.75">
      <c r="D86" s="11"/>
      <c r="E86" s="11"/>
      <c r="F86" s="27"/>
      <c r="G86" s="27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7"/>
      <c r="V86" s="27"/>
      <c r="W86" s="27"/>
      <c r="X86" s="27"/>
    </row>
    <row r="87" spans="4:24" ht="15.75">
      <c r="D87" s="11"/>
      <c r="E87" s="11"/>
      <c r="F87" s="27"/>
      <c r="G87" s="27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7"/>
      <c r="V87" s="27"/>
      <c r="W87" s="27"/>
      <c r="X87" s="27"/>
    </row>
    <row r="88" spans="4:24" ht="15.75">
      <c r="D88" s="11"/>
      <c r="E88" s="11"/>
      <c r="F88" s="27"/>
      <c r="G88" s="27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7"/>
      <c r="V88" s="27"/>
      <c r="W88" s="27"/>
      <c r="X88" s="27"/>
    </row>
    <row r="89" spans="6:24" ht="15.75">
      <c r="F89" s="27"/>
      <c r="G89" s="27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7"/>
      <c r="V89" s="27"/>
      <c r="W89" s="27"/>
      <c r="X89" s="27"/>
    </row>
    <row r="90" spans="6:24" ht="15.75">
      <c r="F90" s="27"/>
      <c r="G90" s="27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7"/>
      <c r="V90" s="27"/>
      <c r="W90" s="27"/>
      <c r="X90" s="27"/>
    </row>
    <row r="91" spans="6:24" ht="15.75">
      <c r="F91" s="27"/>
      <c r="G91" s="27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7"/>
      <c r="V91" s="27"/>
      <c r="W91" s="27"/>
      <c r="X91" s="27"/>
    </row>
    <row r="92" spans="6:24" ht="15.75">
      <c r="F92" s="27"/>
      <c r="G92" s="27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7"/>
      <c r="V92" s="27"/>
      <c r="W92" s="27"/>
      <c r="X92" s="27"/>
    </row>
    <row r="93" spans="6:24" ht="15.75">
      <c r="F93" s="27"/>
      <c r="G93" s="27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7"/>
      <c r="V93" s="27"/>
      <c r="W93" s="27"/>
      <c r="X93" s="27"/>
    </row>
    <row r="94" spans="6:24" ht="15.75">
      <c r="F94" s="27"/>
      <c r="G94" s="27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7"/>
      <c r="V94" s="27"/>
      <c r="W94" s="27"/>
      <c r="X94" s="27"/>
    </row>
    <row r="95" spans="6:24" ht="15.75">
      <c r="F95" s="27"/>
      <c r="G95" s="27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7"/>
      <c r="V95" s="27"/>
      <c r="W95" s="27"/>
      <c r="X95" s="27"/>
    </row>
    <row r="96" spans="6:24" ht="15.75">
      <c r="F96" s="27"/>
      <c r="G96" s="27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7"/>
      <c r="V96" s="27"/>
      <c r="W96" s="27"/>
      <c r="X96" s="27"/>
    </row>
    <row r="97" spans="6:24" ht="15.75">
      <c r="F97" s="27"/>
      <c r="G97" s="27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7"/>
      <c r="V97" s="27"/>
      <c r="W97" s="27"/>
      <c r="X97" s="27"/>
    </row>
    <row r="98" spans="6:24" ht="15.75">
      <c r="F98" s="27"/>
      <c r="G98" s="27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7"/>
      <c r="V98" s="27"/>
      <c r="W98" s="27"/>
      <c r="X98" s="27"/>
    </row>
    <row r="99" spans="6:24" ht="15.75">
      <c r="F99" s="27"/>
      <c r="G99" s="27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7"/>
      <c r="V99" s="27"/>
      <c r="W99" s="27"/>
      <c r="X99" s="27"/>
    </row>
    <row r="100" spans="6:24" ht="15.75">
      <c r="F100" s="27"/>
      <c r="G100" s="27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7"/>
      <c r="V100" s="27"/>
      <c r="W100" s="27"/>
      <c r="X100" s="27"/>
    </row>
    <row r="101" spans="6:24" ht="15.75">
      <c r="F101" s="27"/>
      <c r="G101" s="27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7"/>
      <c r="V101" s="27"/>
      <c r="W101" s="27"/>
      <c r="X101" s="27"/>
    </row>
    <row r="102" spans="6:24" ht="15.75">
      <c r="F102" s="27"/>
      <c r="G102" s="27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7"/>
      <c r="V102" s="27"/>
      <c r="W102" s="27"/>
      <c r="X102" s="27"/>
    </row>
    <row r="103" spans="6:24" ht="15.75">
      <c r="F103" s="27"/>
      <c r="G103" s="27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7"/>
      <c r="V103" s="27"/>
      <c r="W103" s="27"/>
      <c r="X103" s="27"/>
    </row>
    <row r="104" spans="6:24" ht="15.75">
      <c r="F104" s="27"/>
      <c r="G104" s="27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7"/>
      <c r="V104" s="27"/>
      <c r="W104" s="27"/>
      <c r="X104" s="27"/>
    </row>
    <row r="105" spans="6:24" ht="15.75">
      <c r="F105" s="27"/>
      <c r="G105" s="27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7"/>
      <c r="V105" s="27"/>
      <c r="W105" s="27"/>
      <c r="X105" s="27"/>
    </row>
    <row r="106" spans="6:24" ht="15.75">
      <c r="F106" s="27"/>
      <c r="G106" s="27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7"/>
      <c r="V106" s="27"/>
      <c r="W106" s="27"/>
      <c r="X106" s="27"/>
    </row>
    <row r="107" spans="6:24" ht="15.75">
      <c r="F107" s="27"/>
      <c r="G107" s="27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7"/>
      <c r="V107" s="27"/>
      <c r="W107" s="27"/>
      <c r="X107" s="27"/>
    </row>
    <row r="108" spans="6:24" ht="15.75">
      <c r="F108" s="27"/>
      <c r="G108" s="27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7"/>
      <c r="V108" s="27"/>
      <c r="W108" s="27"/>
      <c r="X108" s="27"/>
    </row>
    <row r="109" spans="6:24" ht="15.75">
      <c r="F109" s="27"/>
      <c r="G109" s="27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7"/>
      <c r="V109" s="27"/>
      <c r="W109" s="27"/>
      <c r="X109" s="27"/>
    </row>
    <row r="110" spans="6:24" ht="15.75">
      <c r="F110" s="27"/>
      <c r="G110" s="27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7"/>
      <c r="V110" s="27"/>
      <c r="W110" s="27"/>
      <c r="X110" s="27"/>
    </row>
    <row r="111" spans="6:24" ht="15.75">
      <c r="F111" s="27"/>
      <c r="G111" s="27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7"/>
      <c r="V111" s="27"/>
      <c r="W111" s="27"/>
      <c r="X111" s="27"/>
    </row>
    <row r="112" spans="6:24" ht="15.75">
      <c r="F112" s="27"/>
      <c r="G112" s="27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7"/>
      <c r="V112" s="27"/>
      <c r="W112" s="27"/>
      <c r="X112" s="27"/>
    </row>
    <row r="113" spans="6:24" ht="15.75">
      <c r="F113" s="27"/>
      <c r="G113" s="27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7"/>
      <c r="V113" s="27"/>
      <c r="W113" s="27"/>
      <c r="X113" s="27"/>
    </row>
    <row r="114" spans="6:24" ht="15.75">
      <c r="F114" s="27"/>
      <c r="G114" s="27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7"/>
      <c r="V114" s="27"/>
      <c r="W114" s="27"/>
      <c r="X114" s="27"/>
    </row>
    <row r="115" spans="6:24" ht="15.75">
      <c r="F115" s="27"/>
      <c r="G115" s="27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7"/>
      <c r="V115" s="27"/>
      <c r="W115" s="27"/>
      <c r="X115" s="27"/>
    </row>
    <row r="116" spans="6:24" ht="15.75">
      <c r="F116" s="27"/>
      <c r="G116" s="27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7"/>
      <c r="V116" s="27"/>
      <c r="W116" s="27"/>
      <c r="X116" s="27"/>
    </row>
    <row r="117" spans="6:24" ht="15.75">
      <c r="F117" s="27"/>
      <c r="G117" s="27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7"/>
      <c r="V117" s="27"/>
      <c r="W117" s="27"/>
      <c r="X117" s="27"/>
    </row>
    <row r="118" spans="6:24" ht="15.75">
      <c r="F118" s="27"/>
      <c r="G118" s="27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7"/>
      <c r="V118" s="27"/>
      <c r="W118" s="27"/>
      <c r="X118" s="27"/>
    </row>
    <row r="119" spans="6:24" ht="15.75">
      <c r="F119" s="27"/>
      <c r="G119" s="27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7"/>
      <c r="V119" s="27"/>
      <c r="W119" s="27"/>
      <c r="X119" s="27"/>
    </row>
    <row r="120" spans="6:24" ht="15.75">
      <c r="F120" s="27"/>
      <c r="G120" s="27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7"/>
      <c r="V120" s="27"/>
      <c r="W120" s="27"/>
      <c r="X120" s="27"/>
    </row>
    <row r="121" spans="6:24" ht="15.75">
      <c r="F121" s="27"/>
      <c r="G121" s="27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7"/>
      <c r="V121" s="27"/>
      <c r="W121" s="27"/>
      <c r="X121" s="27"/>
    </row>
    <row r="122" spans="6:24" ht="15.75">
      <c r="F122" s="27"/>
      <c r="G122" s="27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7"/>
      <c r="V122" s="27"/>
      <c r="W122" s="27"/>
      <c r="X122" s="27"/>
    </row>
    <row r="123" spans="6:24" ht="15.75">
      <c r="F123" s="27"/>
      <c r="G123" s="27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7"/>
      <c r="V123" s="27"/>
      <c r="W123" s="27"/>
      <c r="X123" s="27"/>
    </row>
    <row r="124" spans="6:24" ht="15.75">
      <c r="F124" s="27"/>
      <c r="G124" s="27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7"/>
      <c r="V124" s="27"/>
      <c r="W124" s="27"/>
      <c r="X124" s="27"/>
    </row>
    <row r="125" spans="6:24" ht="15.75">
      <c r="F125" s="27"/>
      <c r="G125" s="27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7"/>
      <c r="V125" s="27"/>
      <c r="W125" s="27"/>
      <c r="X125" s="27"/>
    </row>
    <row r="126" spans="6:24" ht="15.75">
      <c r="F126" s="27"/>
      <c r="G126" s="27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7"/>
      <c r="V126" s="27"/>
      <c r="W126" s="27"/>
      <c r="X126" s="27"/>
    </row>
    <row r="127" spans="6:24" ht="15.75">
      <c r="F127" s="27"/>
      <c r="G127" s="27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7"/>
      <c r="V127" s="27"/>
      <c r="W127" s="27"/>
      <c r="X127" s="27"/>
    </row>
    <row r="128" spans="6:24" ht="15.75">
      <c r="F128" s="27"/>
      <c r="G128" s="27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7"/>
      <c r="V128" s="27"/>
      <c r="W128" s="27"/>
      <c r="X128" s="27"/>
    </row>
    <row r="129" spans="6:24" ht="15.75">
      <c r="F129" s="27"/>
      <c r="G129" s="27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7"/>
      <c r="V129" s="27"/>
      <c r="W129" s="27"/>
      <c r="X129" s="27"/>
    </row>
    <row r="130" spans="6:24" ht="15.75">
      <c r="F130" s="27"/>
      <c r="G130" s="27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7"/>
      <c r="V130" s="27"/>
      <c r="W130" s="27"/>
      <c r="X130" s="27"/>
    </row>
    <row r="131" spans="6:24" ht="15.75">
      <c r="F131" s="27"/>
      <c r="G131" s="27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7"/>
      <c r="V131" s="27"/>
      <c r="W131" s="27"/>
      <c r="X131" s="27"/>
    </row>
    <row r="132" spans="6:24" ht="15.75">
      <c r="F132" s="27"/>
      <c r="G132" s="27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7"/>
      <c r="V132" s="27"/>
      <c r="W132" s="27"/>
      <c r="X132" s="27"/>
    </row>
    <row r="133" spans="6:24" ht="15.75">
      <c r="F133" s="27"/>
      <c r="G133" s="27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7"/>
      <c r="V133" s="27"/>
      <c r="W133" s="27"/>
      <c r="X133" s="27"/>
    </row>
    <row r="134" spans="6:24" ht="15.75">
      <c r="F134" s="27"/>
      <c r="G134" s="27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7"/>
      <c r="V134" s="27"/>
      <c r="W134" s="27"/>
      <c r="X134" s="27"/>
    </row>
    <row r="135" spans="6:24" ht="15.75">
      <c r="F135" s="27"/>
      <c r="G135" s="27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7"/>
      <c r="V135" s="27"/>
      <c r="W135" s="27"/>
      <c r="X135" s="27"/>
    </row>
    <row r="136" spans="6:24" ht="15.75">
      <c r="F136" s="27"/>
      <c r="G136" s="27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7"/>
      <c r="V136" s="27"/>
      <c r="W136" s="27"/>
      <c r="X136" s="27"/>
    </row>
    <row r="137" spans="6:24" ht="15.75">
      <c r="F137" s="27"/>
      <c r="G137" s="27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7"/>
      <c r="V137" s="27"/>
      <c r="W137" s="27"/>
      <c r="X137" s="27"/>
    </row>
    <row r="138" spans="6:24" ht="15.75">
      <c r="F138" s="27"/>
      <c r="G138" s="27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7"/>
      <c r="V138" s="27"/>
      <c r="W138" s="27"/>
      <c r="X138" s="27"/>
    </row>
    <row r="139" spans="6:24" ht="15.75">
      <c r="F139" s="27"/>
      <c r="G139" s="27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7"/>
      <c r="V139" s="27"/>
      <c r="W139" s="27"/>
      <c r="X139" s="27"/>
    </row>
    <row r="140" spans="6:24" ht="15.75">
      <c r="F140" s="27"/>
      <c r="G140" s="27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7"/>
      <c r="V140" s="27"/>
      <c r="W140" s="27"/>
      <c r="X140" s="27"/>
    </row>
    <row r="141" spans="6:24" ht="15.75">
      <c r="F141" s="27"/>
      <c r="G141" s="27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7"/>
      <c r="V141" s="27"/>
      <c r="W141" s="27"/>
      <c r="X141" s="27"/>
    </row>
    <row r="142" spans="6:24" ht="15.75">
      <c r="F142" s="27"/>
      <c r="G142" s="27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7"/>
      <c r="V142" s="27"/>
      <c r="W142" s="27"/>
      <c r="X142" s="27"/>
    </row>
    <row r="143" spans="6:24" ht="15.75">
      <c r="F143" s="27"/>
      <c r="G143" s="27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7"/>
      <c r="V143" s="27"/>
      <c r="W143" s="27"/>
      <c r="X143" s="27"/>
    </row>
    <row r="144" spans="6:24" ht="15.75">
      <c r="F144" s="27"/>
      <c r="G144" s="27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7"/>
      <c r="V144" s="27"/>
      <c r="W144" s="27"/>
      <c r="X144" s="27"/>
    </row>
    <row r="145" spans="6:24" ht="15.75">
      <c r="F145" s="27"/>
      <c r="G145" s="27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7"/>
      <c r="V145" s="27"/>
      <c r="W145" s="27"/>
      <c r="X145" s="27"/>
    </row>
    <row r="146" spans="6:24" ht="15.75">
      <c r="F146" s="27"/>
      <c r="G146" s="27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7"/>
      <c r="V146" s="27"/>
      <c r="W146" s="27"/>
      <c r="X146" s="27"/>
    </row>
    <row r="147" spans="6:24" ht="15.75">
      <c r="F147" s="27"/>
      <c r="G147" s="27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7"/>
      <c r="V147" s="27"/>
      <c r="W147" s="27"/>
      <c r="X147" s="27"/>
    </row>
    <row r="148" spans="6:24" ht="15.75">
      <c r="F148" s="27"/>
      <c r="G148" s="27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7"/>
      <c r="V148" s="27"/>
      <c r="W148" s="27"/>
      <c r="X148" s="27"/>
    </row>
    <row r="149" spans="6:24" ht="15.75">
      <c r="F149" s="27"/>
      <c r="G149" s="27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7"/>
      <c r="V149" s="27"/>
      <c r="W149" s="27"/>
      <c r="X149" s="27"/>
    </row>
    <row r="150" spans="6:24" ht="15.75">
      <c r="F150" s="27"/>
      <c r="G150" s="27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7"/>
      <c r="V150" s="27"/>
      <c r="W150" s="27"/>
      <c r="X150" s="27"/>
    </row>
    <row r="151" spans="6:24" ht="15.75">
      <c r="F151" s="27"/>
      <c r="G151" s="27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7"/>
      <c r="V151" s="27"/>
      <c r="W151" s="27"/>
      <c r="X151" s="27"/>
    </row>
    <row r="152" spans="6:24" ht="15.75">
      <c r="F152" s="27"/>
      <c r="G152" s="27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7"/>
      <c r="V152" s="27"/>
      <c r="W152" s="27"/>
      <c r="X152" s="27"/>
    </row>
    <row r="153" spans="6:24" ht="15.75">
      <c r="F153" s="27"/>
      <c r="G153" s="27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7"/>
      <c r="V153" s="27"/>
      <c r="W153" s="27"/>
      <c r="X153" s="27"/>
    </row>
    <row r="154" spans="6:24" ht="15.75">
      <c r="F154" s="27"/>
      <c r="G154" s="27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7"/>
      <c r="V154" s="27"/>
      <c r="W154" s="27"/>
      <c r="X154" s="27"/>
    </row>
    <row r="155" spans="6:24" ht="15.75">
      <c r="F155" s="27"/>
      <c r="G155" s="27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7"/>
      <c r="V155" s="27"/>
      <c r="W155" s="27"/>
      <c r="X155" s="27"/>
    </row>
    <row r="156" spans="6:24" ht="15.75">
      <c r="F156" s="27"/>
      <c r="G156" s="27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7"/>
      <c r="V156" s="27"/>
      <c r="W156" s="27"/>
      <c r="X156" s="27"/>
    </row>
    <row r="157" spans="6:24" ht="15.75">
      <c r="F157" s="27"/>
      <c r="G157" s="27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7"/>
      <c r="V157" s="27"/>
      <c r="W157" s="27"/>
      <c r="X157" s="27"/>
    </row>
    <row r="158" spans="6:24" ht="15.75">
      <c r="F158" s="27"/>
      <c r="G158" s="27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7"/>
      <c r="V158" s="27"/>
      <c r="W158" s="27"/>
      <c r="X158" s="27"/>
    </row>
    <row r="159" spans="6:24" ht="15.75">
      <c r="F159" s="27"/>
      <c r="G159" s="27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7"/>
      <c r="V159" s="27"/>
      <c r="W159" s="27"/>
      <c r="X159" s="27"/>
    </row>
    <row r="160" spans="6:24" ht="15.75">
      <c r="F160" s="27"/>
      <c r="G160" s="27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7"/>
      <c r="V160" s="27"/>
      <c r="W160" s="27"/>
      <c r="X160" s="27"/>
    </row>
    <row r="161" spans="6:24" ht="15.75">
      <c r="F161" s="27"/>
      <c r="G161" s="27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7"/>
      <c r="V161" s="27"/>
      <c r="W161" s="27"/>
      <c r="X161" s="27"/>
    </row>
    <row r="162" spans="6:24" ht="15.75">
      <c r="F162" s="27"/>
      <c r="G162" s="27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7"/>
      <c r="V162" s="27"/>
      <c r="W162" s="27"/>
      <c r="X162" s="27"/>
    </row>
    <row r="163" spans="6:24" ht="15.75">
      <c r="F163" s="27"/>
      <c r="G163" s="27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7"/>
      <c r="V163" s="27"/>
      <c r="W163" s="27"/>
      <c r="X163" s="27"/>
    </row>
    <row r="164" spans="6:24" ht="15.75">
      <c r="F164" s="27"/>
      <c r="G164" s="27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7"/>
      <c r="V164" s="27"/>
      <c r="W164" s="27"/>
      <c r="X164" s="27"/>
    </row>
    <row r="165" spans="6:24" ht="15.75">
      <c r="F165" s="27"/>
      <c r="G165" s="27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7"/>
      <c r="V165" s="27"/>
      <c r="W165" s="27"/>
      <c r="X165" s="27"/>
    </row>
    <row r="166" spans="6:24" ht="15.75">
      <c r="F166" s="27"/>
      <c r="G166" s="27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7"/>
      <c r="V166" s="27"/>
      <c r="W166" s="27"/>
      <c r="X166" s="27"/>
    </row>
    <row r="167" spans="6:24" ht="15.75">
      <c r="F167" s="27"/>
      <c r="G167" s="27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7"/>
      <c r="V167" s="27"/>
      <c r="W167" s="27"/>
      <c r="X167" s="27"/>
    </row>
    <row r="168" spans="6:24" ht="15.75">
      <c r="F168" s="27"/>
      <c r="G168" s="27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7"/>
      <c r="V168" s="27"/>
      <c r="W168" s="27"/>
      <c r="X168" s="27"/>
    </row>
    <row r="169" spans="6:24" ht="15.75">
      <c r="F169" s="27"/>
      <c r="G169" s="27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7"/>
      <c r="V169" s="27"/>
      <c r="W169" s="27"/>
      <c r="X169" s="27"/>
    </row>
    <row r="170" spans="6:24" ht="15.75">
      <c r="F170" s="27"/>
      <c r="G170" s="27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7"/>
      <c r="V170" s="27"/>
      <c r="W170" s="27"/>
      <c r="X170" s="27"/>
    </row>
    <row r="171" spans="6:24" ht="15.75">
      <c r="F171" s="27"/>
      <c r="G171" s="27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7"/>
      <c r="V171" s="27"/>
      <c r="W171" s="27"/>
      <c r="X171" s="27"/>
    </row>
    <row r="172" spans="6:24" ht="15.75">
      <c r="F172" s="27"/>
      <c r="G172" s="27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7"/>
      <c r="V172" s="27"/>
      <c r="W172" s="27"/>
      <c r="X172" s="27"/>
    </row>
    <row r="173" spans="6:24" ht="15.75">
      <c r="F173" s="27"/>
      <c r="G173" s="27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7"/>
      <c r="V173" s="27"/>
      <c r="W173" s="27"/>
      <c r="X173" s="27"/>
    </row>
    <row r="174" spans="6:24" ht="15.75">
      <c r="F174" s="27"/>
      <c r="G174" s="27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7"/>
      <c r="V174" s="27"/>
      <c r="W174" s="27"/>
      <c r="X174" s="27"/>
    </row>
    <row r="175" spans="6:24" ht="15.75">
      <c r="F175" s="27"/>
      <c r="G175" s="27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7"/>
      <c r="V175" s="27"/>
      <c r="W175" s="27"/>
      <c r="X175" s="27"/>
    </row>
    <row r="176" spans="6:24" ht="15.75">
      <c r="F176" s="27"/>
      <c r="G176" s="27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7"/>
      <c r="V176" s="27"/>
      <c r="W176" s="27"/>
      <c r="X176" s="27"/>
    </row>
  </sheetData>
  <sheetProtection password="DB7F" sheet="1" objects="1" scenarios="1" selectLockedCells="1" selectUnlockedCells="1"/>
  <mergeCells count="4">
    <mergeCell ref="F1:T3"/>
    <mergeCell ref="G4:T4"/>
    <mergeCell ref="G5:T5"/>
    <mergeCell ref="G6:T6"/>
  </mergeCells>
  <printOptions/>
  <pageMargins left="0.87" right="0.21" top="1" bottom="1" header="0.5" footer="0.5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Kissp</cp:lastModifiedBy>
  <cp:lastPrinted>2014-09-11T14:16:50Z</cp:lastPrinted>
  <dcterms:created xsi:type="dcterms:W3CDTF">2002-11-26T17:22:50Z</dcterms:created>
  <dcterms:modified xsi:type="dcterms:W3CDTF">2014-10-07T06:24:17Z</dcterms:modified>
  <cp:category/>
  <cp:version/>
  <cp:contentType/>
  <cp:contentStatus/>
</cp:coreProperties>
</file>