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362" activeTab="0"/>
  </bookViews>
  <sheets>
    <sheet name="A. vagyonkimutatás" sheetId="1" r:id="rId1"/>
  </sheets>
  <externalReferences>
    <externalReference r:id="rId4"/>
  </externalReferences>
  <definedNames>
    <definedName name="_4__sz__sor_részletezése" localSheetId="0">#REF!</definedName>
    <definedName name="_4__sz__sor_részletezése">#REF!</definedName>
    <definedName name="_xlnm.Print_Titles" localSheetId="0">'A. vagyonkimutatás'!$6:$7</definedName>
    <definedName name="_xlnm.Print_Area" localSheetId="0">'A. vagyonkimutatás'!$A$1:$G$118</definedName>
  </definedNames>
  <calcPr fullCalcOnLoad="1"/>
</workbook>
</file>

<file path=xl/sharedStrings.xml><?xml version="1.0" encoding="utf-8"?>
<sst xmlns="http://schemas.openxmlformats.org/spreadsheetml/2006/main" count="244" uniqueCount="241">
  <si>
    <t xml:space="preserve">Belváros- Lipótváros V. került Önkormányzata </t>
  </si>
  <si>
    <t>Vagyonkimutatása</t>
  </si>
  <si>
    <t>[Tájékoztató adatok az Áht. 91. § (2) bekezdés c.) pontja alapján]</t>
  </si>
  <si>
    <t>Sorszám</t>
  </si>
  <si>
    <t>Megnevezés</t>
  </si>
  <si>
    <t>Változás %-a</t>
  </si>
  <si>
    <t xml:space="preserve">ESZKÖZÖK  </t>
  </si>
  <si>
    <t>01.</t>
  </si>
  <si>
    <t>I. Immateriális javak</t>
  </si>
  <si>
    <t>02.</t>
  </si>
  <si>
    <t>II. Tárgyi eszközök (3+25)</t>
  </si>
  <si>
    <t>03.</t>
  </si>
  <si>
    <t>II/1. Törzsvagyon (4+12+13)</t>
  </si>
  <si>
    <t>04.</t>
  </si>
  <si>
    <t>a./ Forgalomképtelen ingatlanok (5-től 11-ig)</t>
  </si>
  <si>
    <t>05.</t>
  </si>
  <si>
    <t>1. Út, híd, járda, alul-és felüljárók</t>
  </si>
  <si>
    <t>06.</t>
  </si>
  <si>
    <t>2. Közforgalmú repülőtér</t>
  </si>
  <si>
    <t>07.</t>
  </si>
  <si>
    <t>3. Parkok, játszóterek</t>
  </si>
  <si>
    <t>08.</t>
  </si>
  <si>
    <t>4. Folyók, vízfolyások, természetes és mesterséges tavak</t>
  </si>
  <si>
    <t>09.</t>
  </si>
  <si>
    <t>5. Árvízvédelmi töltések, belvízcsatornák</t>
  </si>
  <si>
    <t>10.</t>
  </si>
  <si>
    <t>6. Egyéb ingatlanok</t>
  </si>
  <si>
    <t>11.</t>
  </si>
  <si>
    <t>7. Folyamatban lévő ingatlan beruházás, felújítás</t>
  </si>
  <si>
    <t>12.</t>
  </si>
  <si>
    <t>b./ Nemzetgazdasági szempontból kiemelt jelentőségű ingatlanok</t>
  </si>
  <si>
    <t>13.</t>
  </si>
  <si>
    <t>c./ Korlátozottan forgalomképes ingatlanok (14-tól 24-ig)</t>
  </si>
  <si>
    <t>14.</t>
  </si>
  <si>
    <t>1. Vízellátás közművel</t>
  </si>
  <si>
    <t>15.</t>
  </si>
  <si>
    <t>2. Szennyvíz és csapadékvíz elvezetése közművel</t>
  </si>
  <si>
    <t>16.</t>
  </si>
  <si>
    <t>3. Távhőellátás</t>
  </si>
  <si>
    <t>17.</t>
  </si>
  <si>
    <t>4. Közművek védőterületei</t>
  </si>
  <si>
    <t>18.</t>
  </si>
  <si>
    <t>5. Intézmények ingatlanai</t>
  </si>
  <si>
    <t>19.</t>
  </si>
  <si>
    <t>6. Sportlétesítmények</t>
  </si>
  <si>
    <t>20.</t>
  </si>
  <si>
    <t>7. Állat és növénykert</t>
  </si>
  <si>
    <t>21.</t>
  </si>
  <si>
    <t>8. Középületek és hozzájuk tartozó földek</t>
  </si>
  <si>
    <t>22.</t>
  </si>
  <si>
    <t>9. Műemlékek</t>
  </si>
  <si>
    <t>23.</t>
  </si>
  <si>
    <t xml:space="preserve"> 10. Védett természeti területek</t>
  </si>
  <si>
    <t>24.</t>
  </si>
  <si>
    <t xml:space="preserve"> 11. Folyamatban lévő ingatlan beruházás</t>
  </si>
  <si>
    <t>25.</t>
  </si>
  <si>
    <t>II/2. Üzleti vagyon (26+30)</t>
  </si>
  <si>
    <t>26.</t>
  </si>
  <si>
    <t>a./ Forgalomképes ingatlanok (27+28+29)</t>
  </si>
  <si>
    <t>27.</t>
  </si>
  <si>
    <t>1. Telkek, zártkerti-és külterületi földterületek</t>
  </si>
  <si>
    <t>28.</t>
  </si>
  <si>
    <t>2. Épületek</t>
  </si>
  <si>
    <t>29.</t>
  </si>
  <si>
    <t>3. Folyamatban lévő ingatlan beruházás</t>
  </si>
  <si>
    <t>30.</t>
  </si>
  <si>
    <t>b./ Egyéb tárgyi eszközök (31+32+33+34)</t>
  </si>
  <si>
    <t>31.</t>
  </si>
  <si>
    <t>1. Gépek, berendezések, felszerelések, járművek</t>
  </si>
  <si>
    <t>32.</t>
  </si>
  <si>
    <t>2. Tenyészállatok</t>
  </si>
  <si>
    <t>33.</t>
  </si>
  <si>
    <t>3. Beruházások, felújítások</t>
  </si>
  <si>
    <t>34.</t>
  </si>
  <si>
    <t>4. Tárgyi eszközök értékhelyesbítése</t>
  </si>
  <si>
    <t>35.</t>
  </si>
  <si>
    <t>III. Befektetett pénzügyi eszközök (36+40)</t>
  </si>
  <si>
    <t>36.</t>
  </si>
  <si>
    <t>III/1. Törzsvagyon (37+38)</t>
  </si>
  <si>
    <t>37.</t>
  </si>
  <si>
    <t>a./ Forgalomképtelen</t>
  </si>
  <si>
    <t>38.</t>
  </si>
  <si>
    <t>b./ Korlátozottan forgalomképes (39)</t>
  </si>
  <si>
    <t>39.</t>
  </si>
  <si>
    <t>1. Tartós részesedések</t>
  </si>
  <si>
    <t>40.</t>
  </si>
  <si>
    <t>III/2. Üzleti vagyon (41+42)</t>
  </si>
  <si>
    <t>41.</t>
  </si>
  <si>
    <t>1. Tartós hitelviszonyt megtestesítő értékpapírok</t>
  </si>
  <si>
    <t>42.</t>
  </si>
  <si>
    <t>2. Befektetett pénzügyi eszközök értékhelyesbítése</t>
  </si>
  <si>
    <t>43.</t>
  </si>
  <si>
    <t>IV. Koncesszióba, vagyonkezelésbe adott eszközök</t>
  </si>
  <si>
    <t>44.</t>
  </si>
  <si>
    <t>A.) Nemzeti vagyonba tartozó befektetett  eszközök összesen (1+2+35+43)</t>
  </si>
  <si>
    <t>45.</t>
  </si>
  <si>
    <t>I.  Készletek</t>
  </si>
  <si>
    <t>46.</t>
  </si>
  <si>
    <t>II. Értékpapírok</t>
  </si>
  <si>
    <t>47.</t>
  </si>
  <si>
    <t>B.) Nemzeti vagyonba tartozó forgóeszközök (45+46)</t>
  </si>
  <si>
    <t>48.</t>
  </si>
  <si>
    <t>I.    Lekötött bankbetétek</t>
  </si>
  <si>
    <t>49.</t>
  </si>
  <si>
    <t>II.   Pénztárak, csekkek, betétkönyvek</t>
  </si>
  <si>
    <t>50.</t>
  </si>
  <si>
    <t>III.  Forintszámlák</t>
  </si>
  <si>
    <t>51.</t>
  </si>
  <si>
    <t>IV. Devizaszámlák</t>
  </si>
  <si>
    <t>52.</t>
  </si>
  <si>
    <t>C.) Pénzeszközök (48+49+50+51)</t>
  </si>
  <si>
    <t>53.</t>
  </si>
  <si>
    <t>I.   Költségvetési évben esedékes követelések                                                                  (54-től 61-ig)</t>
  </si>
  <si>
    <t>54.</t>
  </si>
  <si>
    <t xml:space="preserve">1. Költségvetési évben esedékes követelések működési célú támogatások bevételeire államháztartáson belülről </t>
  </si>
  <si>
    <t>55.</t>
  </si>
  <si>
    <t xml:space="preserve">2. Költségvetési évben esedékes követelések felhalmozási célú támogatások bevételeire államháztartáson belülről </t>
  </si>
  <si>
    <t>56.</t>
  </si>
  <si>
    <t>3. Költségvetési évben esedékes követelések közhatalmi bevételre</t>
  </si>
  <si>
    <t>57.</t>
  </si>
  <si>
    <t>4. Költségvetési évben esedékes követelések működési bevételre</t>
  </si>
  <si>
    <t>58.</t>
  </si>
  <si>
    <t>5. Költségvetési évben esedékes követelések felhalmozási bevételre</t>
  </si>
  <si>
    <t>59.</t>
  </si>
  <si>
    <t>6. Költségvetési évben esedékes követelések működési célú átvett pénzeszközre</t>
  </si>
  <si>
    <t>60.</t>
  </si>
  <si>
    <t xml:space="preserve">7. Költségvetési évben esedékes követelések felhalmozási célú átvett pénzeszközre </t>
  </si>
  <si>
    <t>61.</t>
  </si>
  <si>
    <t xml:space="preserve">8. Költségvetési évben esedékes követelések finanszírozási bevételekre </t>
  </si>
  <si>
    <t>62.</t>
  </si>
  <si>
    <t>II.  Költségvetési évet követően esedékes követelések                                                     (63-tól 70-ig)</t>
  </si>
  <si>
    <t>63.</t>
  </si>
  <si>
    <t>1. Költségvetési évet követően esedékes követelések működési célú támogatások bevételeire államháztartáson belülről</t>
  </si>
  <si>
    <t>64.</t>
  </si>
  <si>
    <t>2. Költségvetési évet követően esedékes követelések felhalmozási célú támogatások bevételeire államháztartáson belülről</t>
  </si>
  <si>
    <t>65.</t>
  </si>
  <si>
    <t>3. Költségvetési évet követően esedékes követelések közhatalmi bevételre</t>
  </si>
  <si>
    <t>66.</t>
  </si>
  <si>
    <t>4. Költségvetési évet követően esedékes követelések működési bevételre</t>
  </si>
  <si>
    <t>67.</t>
  </si>
  <si>
    <t>5. Költségvetési évet követően esedékes követelések felhalmozási bevételre</t>
  </si>
  <si>
    <t>68.</t>
  </si>
  <si>
    <t xml:space="preserve">6. Költségvetési évet követően esedékes követelések működési célú átvett pénzeszközre </t>
  </si>
  <si>
    <t>69.</t>
  </si>
  <si>
    <t>7. Költségvetési évet követően esedékes követelések felhalmozási célú átvett pénzeszközre</t>
  </si>
  <si>
    <t>70.</t>
  </si>
  <si>
    <t>8. Költségvetési évet követően esedékes követelések finanszírozási bevételekre</t>
  </si>
  <si>
    <t>71.</t>
  </si>
  <si>
    <t>III. Követelés jellegű sajátos elszámolások</t>
  </si>
  <si>
    <t>72.</t>
  </si>
  <si>
    <t>D.) Követelések összesen (53+62+71)</t>
  </si>
  <si>
    <t>73.</t>
  </si>
  <si>
    <t>I.   December havi illetmények, munkabérek elszámolása</t>
  </si>
  <si>
    <t>74.</t>
  </si>
  <si>
    <t>II. Utalványok, bérletek és más hasonló készpénz-helyettesítő fizetési eszköznek nem minősülő eszközök elszámolásai</t>
  </si>
  <si>
    <t>75.</t>
  </si>
  <si>
    <t>E.) Egyéb sajátos eszközoldali elszámolások (73+74)</t>
  </si>
  <si>
    <t>76.</t>
  </si>
  <si>
    <t>F.) Aktív időbeli elhatárolások</t>
  </si>
  <si>
    <t>77.</t>
  </si>
  <si>
    <t>Eszközök összesen: (44+47+52+72+75+76)</t>
  </si>
  <si>
    <t xml:space="preserve">FORRÁSOK  </t>
  </si>
  <si>
    <t>78.</t>
  </si>
  <si>
    <t>I.    Nemzeti vagyon induláskori értéke</t>
  </si>
  <si>
    <t>79.</t>
  </si>
  <si>
    <t>II.   Nemzeti vagyon változásai</t>
  </si>
  <si>
    <t>80.</t>
  </si>
  <si>
    <t>III.  Egyéb eszközök induláskori értéke és változásai</t>
  </si>
  <si>
    <t>81.</t>
  </si>
  <si>
    <t>IV. Felhalmozott eredmény</t>
  </si>
  <si>
    <t>82.</t>
  </si>
  <si>
    <t>V.  Eszközök értékhelyesbítésének forrása</t>
  </si>
  <si>
    <t>83.</t>
  </si>
  <si>
    <t>VI. Mérleg szerinti eredmény</t>
  </si>
  <si>
    <t>84.</t>
  </si>
  <si>
    <t>G.) Saját tőke összesen (78+79+80+81+82+83)</t>
  </si>
  <si>
    <t>85.</t>
  </si>
  <si>
    <t>I. Költségvetési évben esedékes kötelezettségek                                                  (86-tól 94-ig)</t>
  </si>
  <si>
    <t>86.</t>
  </si>
  <si>
    <t>1. Költségvetési évben esedékes kötelezettségek személyi juttatásokra</t>
  </si>
  <si>
    <t>87.</t>
  </si>
  <si>
    <t>2. Költségvetési évben esedékes kötelezettségek munkaadót terhelő járulékokra és szociális hozzájárulási adóra</t>
  </si>
  <si>
    <t>88.</t>
  </si>
  <si>
    <t>3. Költségvetési évben esedékes kötelezettségek dologi kiadásokra</t>
  </si>
  <si>
    <t>89.</t>
  </si>
  <si>
    <t>4. Költségvetési évben esedékes kötelezettségek ellátottak pénzbeli juttatásaira</t>
  </si>
  <si>
    <t>90.</t>
  </si>
  <si>
    <t>5. Költségvetési évben esedékes kötelezettségek egyéb működési célú kiadásokra</t>
  </si>
  <si>
    <t>91.</t>
  </si>
  <si>
    <t>6. Költségvetési évben esedékes kötelezettségek beruházásokra</t>
  </si>
  <si>
    <t>92.</t>
  </si>
  <si>
    <t>7. Költségvetési évben esedékes kötelezettségek felújításokra</t>
  </si>
  <si>
    <t>93.</t>
  </si>
  <si>
    <t>8. Költségvetési évben esedékes kötelezettségek egyéb felhalmozási célú kiadásokra</t>
  </si>
  <si>
    <t>94.</t>
  </si>
  <si>
    <t>9. Költségvetési évben esedékes kötelezettségek finanszírozási kiadásokra</t>
  </si>
  <si>
    <t>95.</t>
  </si>
  <si>
    <t>II. Költségvetési évet követően esedékes kötelezettségek                                   (96-tól 104-ig)</t>
  </si>
  <si>
    <t>96.</t>
  </si>
  <si>
    <t>1. Költségvetési évet követően esedékes kötelezettségek személyi juttatásokra</t>
  </si>
  <si>
    <t>97.</t>
  </si>
  <si>
    <t>2. Költségvetési évet követően esedékes kötelezettségek munkaadót terhelő járulékokra és szociális hozzájárulási adóra</t>
  </si>
  <si>
    <t>98.</t>
  </si>
  <si>
    <t>3. Költségvetési évet követően esedékes kötelezettségek dologi kiadásokra</t>
  </si>
  <si>
    <t>99.</t>
  </si>
  <si>
    <t>4. Költségvetési évet követően esedékes kötelezettségek ellátottak pénzbeli juttatásaira</t>
  </si>
  <si>
    <t>100.</t>
  </si>
  <si>
    <t>5. Költségvetési évet követően esedékes kötelezettségek egyéb működési célú kiadásokra</t>
  </si>
  <si>
    <t>101.</t>
  </si>
  <si>
    <t>6. Költségvetési évet követően esedékes kötelezettségek beruházásokra</t>
  </si>
  <si>
    <t>102.</t>
  </si>
  <si>
    <t>7. Költségvetési évet követően esedékes kötelezettségek felújításokra</t>
  </si>
  <si>
    <t>103.</t>
  </si>
  <si>
    <t>8. Költségvetési évet követően esedékes kötelezettségek egyéb felhalmozási célú kiadásokra</t>
  </si>
  <si>
    <t>104.</t>
  </si>
  <si>
    <t>9. Költségvetési évet követően esedékes kötelezettségek finanszírozási kiadásokra</t>
  </si>
  <si>
    <t>105.</t>
  </si>
  <si>
    <t>III. Kötelezettség jellegű sajátos elszámolások</t>
  </si>
  <si>
    <t>106.</t>
  </si>
  <si>
    <t>H.) Kötelezettségek összesen (85+95+105)</t>
  </si>
  <si>
    <t>108.</t>
  </si>
  <si>
    <t>109.</t>
  </si>
  <si>
    <t>110.</t>
  </si>
  <si>
    <t>Források összesen: (84+106+107+108)</t>
  </si>
  <si>
    <t>I.)  Kincstári számlavezetéssel kapcsolatos elszámolások</t>
  </si>
  <si>
    <t>J.)  Passzív időbeli elhatárolások</t>
  </si>
  <si>
    <t>14. sz. mell</t>
  </si>
  <si>
    <t>2019. év</t>
  </si>
  <si>
    <t>nettó</t>
  </si>
  <si>
    <t>bruttó</t>
  </si>
  <si>
    <t>e Ft- ban</t>
  </si>
  <si>
    <t>gépek</t>
  </si>
  <si>
    <t>befejezetlen</t>
  </si>
  <si>
    <t>ingatlanok</t>
  </si>
  <si>
    <t>össz</t>
  </si>
  <si>
    <t>eltérés</t>
  </si>
  <si>
    <t>Előző év bruttó 2018. év</t>
  </si>
  <si>
    <t>Előző év nettó 2018. év</t>
  </si>
  <si>
    <t>Tárgyév bruttó 2019. év</t>
  </si>
  <si>
    <t>Tárgyév nettó 2019. év</t>
  </si>
  <si>
    <t>écs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</si>
</sst>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0\ _F_t_-;\-* #,##0.00\ _F_t_-;_-* \-??\ _F_t_-;_-@_-"/>
    <numFmt numFmtId="167" formatCode="_-* #,##0.0\ _F_t_-;\-* #,##0.0\ _F_t_-;_-* &quot;-&quot;??\ _F_t_-;_-@_-"/>
    <numFmt numFmtId="168" formatCode="_-* #,##0\ _F_t_-;\-* #,##0\ _F_t_-;_-* &quot;-&quot;??\ _F_t_-;_-@_-"/>
    <numFmt numFmtId="169" formatCode="#,##0_ ;\-#,##0\ "/>
    <numFmt numFmtId="170" formatCode="[$-40E]yyyy\.\ mmmm\ d\."/>
    <numFmt numFmtId="171" formatCode="#,##0.00\ &quot;Ft&quot;"/>
    <numFmt numFmtId="172" formatCode="#,##0.0\ &quot;Ft&quot;"/>
    <numFmt numFmtId="173" formatCode="#,##0\ &quot;Ft&quot;"/>
    <numFmt numFmtId="174" formatCode="[$-40E]yyyy\.\ mmmm\ d\.\,\ dddd"/>
  </numFmts>
  <fonts count="42">
    <font>
      <sz val="10"/>
      <name val="Arial CE"/>
      <family val="2"/>
    </font>
    <font>
      <sz val="10"/>
      <name val="Arial"/>
      <family val="0"/>
    </font>
    <font>
      <sz val="10"/>
      <name val="Times New Roman CE"/>
      <family val="1"/>
    </font>
    <font>
      <sz val="12"/>
      <name val="Times New Roman"/>
      <family val="1"/>
    </font>
    <font>
      <sz val="10"/>
      <name val="MS Sans Serif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>
        <color indexed="63"/>
      </bottom>
    </border>
    <border>
      <left style="thin"/>
      <right style="thin"/>
      <top>
        <color indexed="63"/>
      </top>
      <bottom style="medium"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>
        <color indexed="63"/>
      </top>
      <bottom>
        <color indexed="63"/>
      </bottom>
    </border>
    <border>
      <left style="thin"/>
      <right style="thin"/>
      <top style="medium"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>
        <color indexed="63"/>
      </top>
      <bottom style="medium">
        <color indexed="63"/>
      </bottom>
    </border>
    <border>
      <left style="thin"/>
      <right style="thin"/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1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6" fillId="0" borderId="0" xfId="60" applyFont="1" applyFill="1" applyBorder="1" applyAlignment="1">
      <alignment vertical="center"/>
      <protection/>
    </xf>
    <xf numFmtId="0" fontId="5" fillId="0" borderId="0" xfId="60" applyFont="1" applyFill="1" applyBorder="1" applyAlignment="1">
      <alignment horizontal="center" vertical="center"/>
      <protection/>
    </xf>
    <xf numFmtId="0" fontId="5" fillId="0" borderId="0" xfId="60" applyFont="1" applyFill="1" applyBorder="1" applyAlignment="1">
      <alignment vertical="center" wrapText="1"/>
      <protection/>
    </xf>
    <xf numFmtId="0" fontId="6" fillId="0" borderId="0" xfId="60" applyNumberFormat="1" applyFont="1" applyFill="1" applyBorder="1" applyAlignment="1">
      <alignment vertical="center"/>
      <protection/>
    </xf>
    <xf numFmtId="3" fontId="5" fillId="0" borderId="0" xfId="60" applyNumberFormat="1" applyFont="1" applyFill="1" applyBorder="1" applyAlignment="1">
      <alignment horizontal="right" vertical="center"/>
      <protection/>
    </xf>
    <xf numFmtId="3" fontId="5" fillId="0" borderId="0" xfId="60" applyNumberFormat="1" applyFont="1" applyFill="1" applyBorder="1" applyAlignment="1">
      <alignment vertical="center"/>
      <protection/>
    </xf>
    <xf numFmtId="0" fontId="5" fillId="0" borderId="0" xfId="60" applyFont="1" applyFill="1" applyBorder="1" applyAlignment="1">
      <alignment vertical="center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11" xfId="60" applyFont="1" applyFill="1" applyBorder="1" applyAlignment="1">
      <alignment horizontal="left" vertical="center" wrapText="1"/>
      <protection/>
    </xf>
    <xf numFmtId="3" fontId="5" fillId="0" borderId="11" xfId="60" applyNumberFormat="1" applyFont="1" applyFill="1" applyBorder="1" applyAlignment="1">
      <alignment vertical="center" wrapText="1"/>
      <protection/>
    </xf>
    <xf numFmtId="0" fontId="5" fillId="0" borderId="12" xfId="60" applyFont="1" applyFill="1" applyBorder="1" applyAlignment="1">
      <alignment vertical="center" wrapText="1"/>
      <protection/>
    </xf>
    <xf numFmtId="0" fontId="5" fillId="0" borderId="13" xfId="60" applyFont="1" applyFill="1" applyBorder="1" applyAlignment="1">
      <alignment horizontal="center" vertical="center"/>
      <protection/>
    </xf>
    <xf numFmtId="0" fontId="5" fillId="0" borderId="14" xfId="60" applyFont="1" applyFill="1" applyBorder="1" applyAlignment="1">
      <alignment vertical="center"/>
      <protection/>
    </xf>
    <xf numFmtId="3" fontId="5" fillId="0" borderId="14" xfId="60" applyNumberFormat="1" applyFont="1" applyFill="1" applyBorder="1" applyAlignment="1">
      <alignment vertical="center"/>
      <protection/>
    </xf>
    <xf numFmtId="10" fontId="5" fillId="0" borderId="15" xfId="60" applyNumberFormat="1" applyFont="1" applyFill="1" applyBorder="1" applyAlignment="1">
      <alignment vertical="center"/>
      <protection/>
    </xf>
    <xf numFmtId="0" fontId="6" fillId="0" borderId="13" xfId="60" applyFont="1" applyFill="1" applyBorder="1" applyAlignment="1">
      <alignment horizontal="center" vertical="center"/>
      <protection/>
    </xf>
    <xf numFmtId="0" fontId="6" fillId="0" borderId="14" xfId="60" applyFont="1" applyFill="1" applyBorder="1" applyAlignment="1">
      <alignment vertical="center"/>
      <protection/>
    </xf>
    <xf numFmtId="3" fontId="6" fillId="0" borderId="14" xfId="60" applyNumberFormat="1" applyFont="1" applyFill="1" applyBorder="1" applyAlignment="1">
      <alignment vertical="center"/>
      <protection/>
    </xf>
    <xf numFmtId="0" fontId="5" fillId="0" borderId="14" xfId="60" applyFont="1" applyFill="1" applyBorder="1" applyAlignment="1">
      <alignment horizontal="left" vertical="center"/>
      <protection/>
    </xf>
    <xf numFmtId="0" fontId="5" fillId="0" borderId="14" xfId="60" applyFont="1" applyFill="1" applyBorder="1" applyAlignment="1">
      <alignment horizontal="left" vertical="center" wrapText="1"/>
      <protection/>
    </xf>
    <xf numFmtId="0" fontId="6" fillId="0" borderId="14" xfId="60" applyFont="1" applyFill="1" applyBorder="1" applyAlignment="1">
      <alignment vertical="center" wrapText="1"/>
      <protection/>
    </xf>
    <xf numFmtId="0" fontId="5" fillId="0" borderId="14" xfId="60" applyFont="1" applyFill="1" applyBorder="1" applyAlignment="1">
      <alignment vertical="center" wrapText="1"/>
      <protection/>
    </xf>
    <xf numFmtId="0" fontId="6" fillId="0" borderId="16" xfId="60" applyFont="1" applyFill="1" applyBorder="1" applyAlignment="1">
      <alignment horizontal="center" vertical="center"/>
      <protection/>
    </xf>
    <xf numFmtId="0" fontId="6" fillId="0" borderId="17" xfId="60" applyFont="1" applyFill="1" applyBorder="1" applyAlignment="1">
      <alignment vertical="center"/>
      <protection/>
    </xf>
    <xf numFmtId="10" fontId="5" fillId="0" borderId="18" xfId="60" applyNumberFormat="1" applyFont="1" applyFill="1" applyBorder="1" applyAlignment="1">
      <alignment vertical="center"/>
      <protection/>
    </xf>
    <xf numFmtId="10" fontId="5" fillId="0" borderId="19" xfId="60" applyNumberFormat="1" applyFont="1" applyFill="1" applyBorder="1" applyAlignment="1">
      <alignment vertical="center"/>
      <protection/>
    </xf>
    <xf numFmtId="0" fontId="6" fillId="0" borderId="20" xfId="60" applyNumberFormat="1" applyFont="1" applyFill="1" applyBorder="1" applyAlignment="1">
      <alignment horizontal="center" vertical="center"/>
      <protection/>
    </xf>
    <xf numFmtId="0" fontId="6" fillId="0" borderId="21" xfId="60" applyFont="1" applyFill="1" applyBorder="1" applyAlignment="1">
      <alignment vertical="center"/>
      <protection/>
    </xf>
    <xf numFmtId="0" fontId="5" fillId="0" borderId="13" xfId="60" applyFont="1" applyFill="1" applyBorder="1" applyAlignment="1">
      <alignment horizontal="center" vertical="center" wrapText="1"/>
      <protection/>
    </xf>
    <xf numFmtId="0" fontId="6" fillId="0" borderId="14" xfId="60" applyFont="1" applyFill="1" applyBorder="1" applyAlignment="1">
      <alignment horizontal="left" vertical="center" wrapText="1"/>
      <protection/>
    </xf>
    <xf numFmtId="0" fontId="6" fillId="0" borderId="14" xfId="60" applyFont="1" applyFill="1" applyBorder="1" applyAlignment="1">
      <alignment horizontal="left" vertical="center"/>
      <protection/>
    </xf>
    <xf numFmtId="0" fontId="6" fillId="0" borderId="22" xfId="60" applyFont="1" applyFill="1" applyBorder="1" applyAlignment="1">
      <alignment horizontal="center" vertical="center"/>
      <protection/>
    </xf>
    <xf numFmtId="0" fontId="6" fillId="0" borderId="23" xfId="60" applyFont="1" applyFill="1" applyBorder="1" applyAlignment="1">
      <alignment horizontal="left" vertical="center"/>
      <protection/>
    </xf>
    <xf numFmtId="0" fontId="6" fillId="0" borderId="24" xfId="60" applyFont="1" applyFill="1" applyBorder="1" applyAlignment="1">
      <alignment horizontal="center" vertical="center"/>
      <protection/>
    </xf>
    <xf numFmtId="0" fontId="6" fillId="0" borderId="25" xfId="60" applyNumberFormat="1" applyFont="1" applyFill="1" applyBorder="1" applyAlignment="1">
      <alignment vertical="center"/>
      <protection/>
    </xf>
    <xf numFmtId="0" fontId="6" fillId="0" borderId="26" xfId="60" applyNumberFormat="1" applyFont="1" applyFill="1" applyBorder="1" applyAlignment="1">
      <alignment horizontal="center" vertical="center"/>
      <protection/>
    </xf>
    <xf numFmtId="0" fontId="6" fillId="0" borderId="27" xfId="60" applyFont="1" applyFill="1" applyBorder="1" applyAlignment="1">
      <alignment vertical="center"/>
      <protection/>
    </xf>
    <xf numFmtId="3" fontId="6" fillId="0" borderId="27" xfId="60" applyNumberFormat="1" applyFont="1" applyFill="1" applyBorder="1" applyAlignment="1">
      <alignment vertical="center"/>
      <protection/>
    </xf>
    <xf numFmtId="0" fontId="6" fillId="0" borderId="28" xfId="60" applyFont="1" applyFill="1" applyBorder="1" applyAlignment="1">
      <alignment horizontal="center" vertical="center" wrapText="1"/>
      <protection/>
    </xf>
    <xf numFmtId="0" fontId="6" fillId="0" borderId="29" xfId="60" applyFont="1" applyFill="1" applyBorder="1" applyAlignment="1">
      <alignment horizontal="center" vertical="center" wrapText="1"/>
      <protection/>
    </xf>
    <xf numFmtId="3" fontId="6" fillId="0" borderId="29" xfId="60" applyNumberFormat="1" applyFont="1" applyFill="1" applyBorder="1" applyAlignment="1">
      <alignment horizontal="center" vertical="center" wrapText="1"/>
      <protection/>
    </xf>
    <xf numFmtId="4" fontId="6" fillId="0" borderId="30" xfId="60" applyNumberFormat="1" applyFont="1" applyFill="1" applyBorder="1" applyAlignment="1">
      <alignment horizontal="center" vertical="center" wrapText="1"/>
      <protection/>
    </xf>
    <xf numFmtId="3" fontId="6" fillId="0" borderId="0" xfId="60" applyNumberFormat="1" applyFont="1" applyFill="1" applyBorder="1" applyAlignment="1">
      <alignment vertical="center"/>
      <protection/>
    </xf>
    <xf numFmtId="3" fontId="5" fillId="0" borderId="0" xfId="60" applyNumberFormat="1" applyFont="1" applyFill="1" applyBorder="1" applyAlignment="1">
      <alignment vertical="center"/>
      <protection/>
    </xf>
    <xf numFmtId="3" fontId="6" fillId="0" borderId="31" xfId="60" applyNumberFormat="1" applyFont="1" applyFill="1" applyBorder="1" applyAlignment="1">
      <alignment vertical="center"/>
      <protection/>
    </xf>
    <xf numFmtId="0" fontId="5" fillId="0" borderId="32" xfId="60" applyFont="1" applyFill="1" applyBorder="1" applyAlignment="1">
      <alignment vertical="center"/>
      <protection/>
    </xf>
    <xf numFmtId="0" fontId="5" fillId="0" borderId="31" xfId="60" applyFont="1" applyFill="1" applyBorder="1" applyAlignment="1">
      <alignment vertical="center"/>
      <protection/>
    </xf>
    <xf numFmtId="0" fontId="5" fillId="0" borderId="33" xfId="60" applyFont="1" applyFill="1" applyBorder="1" applyAlignment="1">
      <alignment vertical="center"/>
      <protection/>
    </xf>
    <xf numFmtId="3" fontId="6" fillId="0" borderId="34" xfId="60" applyNumberFormat="1" applyFont="1" applyFill="1" applyBorder="1" applyAlignment="1">
      <alignment vertical="center"/>
      <protection/>
    </xf>
    <xf numFmtId="3" fontId="6" fillId="0" borderId="35" xfId="60" applyNumberFormat="1" applyFont="1" applyFill="1" applyBorder="1" applyAlignment="1">
      <alignment vertical="center"/>
      <protection/>
    </xf>
    <xf numFmtId="3" fontId="6" fillId="0" borderId="36" xfId="60" applyNumberFormat="1" applyFont="1" applyFill="1" applyBorder="1" applyAlignment="1">
      <alignment vertical="center"/>
      <protection/>
    </xf>
    <xf numFmtId="3" fontId="6" fillId="0" borderId="37" xfId="60" applyNumberFormat="1" applyFont="1" applyFill="1" applyBorder="1" applyAlignment="1">
      <alignment vertical="center"/>
      <protection/>
    </xf>
    <xf numFmtId="3" fontId="5" fillId="0" borderId="37" xfId="60" applyNumberFormat="1" applyFont="1" applyFill="1" applyBorder="1" applyAlignment="1">
      <alignment vertical="center"/>
      <protection/>
    </xf>
    <xf numFmtId="3" fontId="5" fillId="0" borderId="36" xfId="60" applyNumberFormat="1" applyFont="1" applyFill="1" applyBorder="1" applyAlignment="1">
      <alignment vertical="center"/>
      <protection/>
    </xf>
    <xf numFmtId="0" fontId="5" fillId="0" borderId="37" xfId="60" applyFont="1" applyFill="1" applyBorder="1" applyAlignment="1">
      <alignment vertical="center"/>
      <protection/>
    </xf>
    <xf numFmtId="0" fontId="6" fillId="0" borderId="37" xfId="60" applyFont="1" applyFill="1" applyBorder="1" applyAlignment="1">
      <alignment vertical="center"/>
      <protection/>
    </xf>
    <xf numFmtId="0" fontId="5" fillId="0" borderId="34" xfId="60" applyFont="1" applyFill="1" applyBorder="1" applyAlignment="1">
      <alignment vertical="center"/>
      <protection/>
    </xf>
    <xf numFmtId="0" fontId="5" fillId="0" borderId="35" xfId="60" applyFont="1" applyFill="1" applyBorder="1" applyAlignment="1">
      <alignment vertical="center"/>
      <protection/>
    </xf>
    <xf numFmtId="3" fontId="5" fillId="0" borderId="35" xfId="60" applyNumberFormat="1" applyFont="1" applyFill="1" applyBorder="1" applyAlignment="1">
      <alignment vertical="center"/>
      <protection/>
    </xf>
    <xf numFmtId="3" fontId="5" fillId="0" borderId="38" xfId="60" applyNumberFormat="1" applyFont="1" applyFill="1" applyBorder="1" applyAlignment="1">
      <alignment vertical="center"/>
      <protection/>
    </xf>
    <xf numFmtId="0" fontId="5" fillId="0" borderId="31" xfId="60" applyFont="1" applyFill="1" applyBorder="1" applyAlignment="1">
      <alignment vertical="center"/>
      <protection/>
    </xf>
    <xf numFmtId="0" fontId="5" fillId="0" borderId="0" xfId="60" applyFont="1" applyFill="1" applyBorder="1" applyAlignment="1">
      <alignment vertical="center"/>
      <protection/>
    </xf>
    <xf numFmtId="0" fontId="5" fillId="0" borderId="33" xfId="60" applyFont="1" applyFill="1" applyBorder="1" applyAlignment="1">
      <alignment vertical="center"/>
      <protection/>
    </xf>
    <xf numFmtId="3" fontId="6" fillId="0" borderId="23" xfId="60" applyNumberFormat="1" applyFont="1" applyFill="1" applyBorder="1" applyAlignment="1">
      <alignment vertical="center"/>
      <protection/>
    </xf>
    <xf numFmtId="3" fontId="5" fillId="0" borderId="14" xfId="60" applyNumberFormat="1" applyFont="1" applyFill="1" applyBorder="1" applyAlignment="1">
      <alignment vertical="center" wrapText="1"/>
      <protection/>
    </xf>
    <xf numFmtId="3" fontId="6" fillId="0" borderId="25" xfId="60" applyNumberFormat="1" applyFont="1" applyFill="1" applyBorder="1" applyAlignment="1">
      <alignment vertical="center"/>
      <protection/>
    </xf>
    <xf numFmtId="0" fontId="5" fillId="0" borderId="0" xfId="0" applyFont="1" applyFill="1" applyBorder="1" applyAlignment="1">
      <alignment horizontal="left" vertical="center"/>
    </xf>
    <xf numFmtId="0" fontId="6" fillId="0" borderId="0" xfId="60" applyFont="1" applyFill="1" applyBorder="1" applyAlignment="1">
      <alignment horizontal="center" vertical="center"/>
      <protection/>
    </xf>
    <xf numFmtId="0" fontId="7" fillId="0" borderId="0" xfId="60" applyFont="1" applyFill="1" applyBorder="1" applyAlignment="1">
      <alignment horizontal="center" vertic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Magyarázó szöveg" xfId="55"/>
    <cellStyle name="Normál 2" xfId="56"/>
    <cellStyle name="Normál 3" xfId="57"/>
    <cellStyle name="Normál 4" xfId="58"/>
    <cellStyle name="Normál 5" xfId="59"/>
    <cellStyle name="Normál_08_A_rszámadás 6.4. sz. mellékletek vagyonkimutatás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zpucsek\AppData\Local\Temp\1412kr_1_19_mellek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onbe"/>
      <sheetName val="2.norm.tám.elszám."/>
      <sheetName val="3.onki"/>
      <sheetName val="4.inbe"/>
      <sheetName val="5.inki"/>
      <sheetName val="6.Önk.műk."/>
      <sheetName val="7.Beruh"/>
      <sheetName val="8.Felúj"/>
      <sheetName val="9.képv"/>
      <sheetName val="10.EU beru"/>
      <sheetName val="11.pfjel"/>
      <sheetName val="12.mérleg"/>
      <sheetName val="13.mérlegÖssz."/>
      <sheetName val="14.pm"/>
      <sheetName val="15. pe.vált."/>
      <sheetName val="16.hitel"/>
      <sheetName val="17.Üzletrész"/>
      <sheetName val="18.Közvetett tám."/>
      <sheetName val="19.Vagyonmérleg"/>
      <sheetName val="19.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tabSelected="1" zoomScaleSheetLayoutView="100" zoomScalePageLayoutView="0" workbookViewId="0" topLeftCell="A91">
      <selection activeCell="M117" sqref="M117"/>
    </sheetView>
  </sheetViews>
  <sheetFormatPr defaultColWidth="9.00390625" defaultRowHeight="12.75"/>
  <cols>
    <col min="1" max="1" width="7.375" style="2" bestFit="1" customWidth="1"/>
    <col min="2" max="2" width="53.375" style="7" customWidth="1"/>
    <col min="3" max="3" width="10.25390625" style="6" customWidth="1"/>
    <col min="4" max="6" width="9.625" style="6" customWidth="1"/>
    <col min="7" max="7" width="11.75390625" style="7" bestFit="1" customWidth="1"/>
    <col min="8" max="8" width="9.125" style="7" customWidth="1"/>
    <col min="9" max="9" width="12.75390625" style="7" bestFit="1" customWidth="1"/>
    <col min="10" max="16384" width="9.125" style="7" customWidth="1"/>
  </cols>
  <sheetData>
    <row r="1" spans="1:7" ht="11.25">
      <c r="A1" s="68"/>
      <c r="B1" s="68"/>
      <c r="G1" s="5" t="s">
        <v>226</v>
      </c>
    </row>
    <row r="2" spans="1:7" ht="11.25">
      <c r="A2" s="69" t="s">
        <v>0</v>
      </c>
      <c r="B2" s="69"/>
      <c r="C2" s="69"/>
      <c r="D2" s="69"/>
      <c r="E2" s="69"/>
      <c r="F2" s="69"/>
      <c r="G2" s="69"/>
    </row>
    <row r="3" spans="1:7" ht="11.25">
      <c r="A3" s="69" t="s">
        <v>1</v>
      </c>
      <c r="B3" s="69"/>
      <c r="C3" s="69"/>
      <c r="D3" s="69"/>
      <c r="E3" s="69"/>
      <c r="F3" s="69"/>
      <c r="G3" s="69"/>
    </row>
    <row r="4" spans="1:7" ht="11.25">
      <c r="A4" s="69" t="s">
        <v>227</v>
      </c>
      <c r="B4" s="69"/>
      <c r="C4" s="69"/>
      <c r="D4" s="69"/>
      <c r="E4" s="69"/>
      <c r="F4" s="69"/>
      <c r="G4" s="69"/>
    </row>
    <row r="5" spans="1:7" ht="11.25">
      <c r="A5" s="70" t="s">
        <v>2</v>
      </c>
      <c r="B5" s="70"/>
      <c r="C5" s="70"/>
      <c r="D5" s="70"/>
      <c r="E5" s="70"/>
      <c r="F5" s="70"/>
      <c r="G5" s="70"/>
    </row>
    <row r="6" spans="2:7" ht="12" thickBot="1">
      <c r="B6" s="1"/>
      <c r="G6" s="7" t="s">
        <v>230</v>
      </c>
    </row>
    <row r="7" spans="1:7" s="3" customFormat="1" ht="32.25" thickBot="1">
      <c r="A7" s="40" t="s">
        <v>3</v>
      </c>
      <c r="B7" s="41" t="s">
        <v>4</v>
      </c>
      <c r="C7" s="42" t="s">
        <v>236</v>
      </c>
      <c r="D7" s="42" t="s">
        <v>237</v>
      </c>
      <c r="E7" s="42" t="s">
        <v>238</v>
      </c>
      <c r="F7" s="42" t="s">
        <v>239</v>
      </c>
      <c r="G7" s="43" t="s">
        <v>5</v>
      </c>
    </row>
    <row r="8" spans="1:7" s="3" customFormat="1" ht="12" customHeight="1">
      <c r="A8" s="9"/>
      <c r="B8" s="10" t="s">
        <v>6</v>
      </c>
      <c r="C8" s="11"/>
      <c r="D8" s="11"/>
      <c r="E8" s="11"/>
      <c r="F8" s="11"/>
      <c r="G8" s="12"/>
    </row>
    <row r="9" spans="1:12" ht="11.25">
      <c r="A9" s="13" t="s">
        <v>7</v>
      </c>
      <c r="B9" s="14" t="s">
        <v>8</v>
      </c>
      <c r="C9" s="15">
        <v>1076892</v>
      </c>
      <c r="D9" s="15">
        <v>93524</v>
      </c>
      <c r="E9" s="15">
        <v>1166670</v>
      </c>
      <c r="F9" s="15">
        <v>134251</v>
      </c>
      <c r="G9" s="16">
        <f aca="true" t="shared" si="0" ref="G9:G21">+F9/D9</f>
        <v>1.4354711090201446</v>
      </c>
      <c r="I9" s="47" t="s">
        <v>229</v>
      </c>
      <c r="J9" s="48"/>
      <c r="K9" s="48" t="s">
        <v>228</v>
      </c>
      <c r="L9" s="49"/>
    </row>
    <row r="10" spans="1:12" s="1" customFormat="1" ht="11.25">
      <c r="A10" s="17" t="s">
        <v>9</v>
      </c>
      <c r="B10" s="18" t="s">
        <v>10</v>
      </c>
      <c r="C10" s="19">
        <f>SUM(C11,C33)</f>
        <v>73861237</v>
      </c>
      <c r="D10" s="19">
        <f>SUM(D11,D33)</f>
        <v>54414664</v>
      </c>
      <c r="E10" s="19">
        <f>SUM(E11,E33)</f>
        <v>80694573</v>
      </c>
      <c r="F10" s="19">
        <f>SUM(F11,F33)</f>
        <v>60018537</v>
      </c>
      <c r="G10" s="16">
        <f t="shared" si="0"/>
        <v>1.1029846109129702</v>
      </c>
      <c r="I10" s="50">
        <v>80694573</v>
      </c>
      <c r="J10" s="51">
        <f>+I10-E10</f>
        <v>0</v>
      </c>
      <c r="K10" s="44">
        <v>60018537</v>
      </c>
      <c r="L10" s="52">
        <f>+K10-F10</f>
        <v>0</v>
      </c>
    </row>
    <row r="11" spans="1:15" s="1" customFormat="1" ht="11.25">
      <c r="A11" s="17" t="s">
        <v>11</v>
      </c>
      <c r="B11" s="18" t="s">
        <v>12</v>
      </c>
      <c r="C11" s="19">
        <f>SUM(C12,C20:C21)</f>
        <v>50206081</v>
      </c>
      <c r="D11" s="19">
        <f>SUM(D12,D20:D21)</f>
        <v>38727924</v>
      </c>
      <c r="E11" s="19">
        <f>SUM(E12,E20:E21)</f>
        <v>54834126</v>
      </c>
      <c r="F11" s="19">
        <f>SUM(F12,F20:F21)</f>
        <v>42776099</v>
      </c>
      <c r="G11" s="16">
        <f t="shared" si="0"/>
        <v>1.10452858252872</v>
      </c>
      <c r="K11" s="47" t="s">
        <v>229</v>
      </c>
      <c r="L11" s="62" t="s">
        <v>235</v>
      </c>
      <c r="M11" s="48" t="s">
        <v>228</v>
      </c>
      <c r="N11" s="64" t="s">
        <v>235</v>
      </c>
      <c r="O11" s="63" t="s">
        <v>240</v>
      </c>
    </row>
    <row r="12" spans="1:16" s="1" customFormat="1" ht="11.25">
      <c r="A12" s="17" t="s">
        <v>13</v>
      </c>
      <c r="B12" s="18" t="s">
        <v>14</v>
      </c>
      <c r="C12" s="19">
        <f>SUM(C13:C19)</f>
        <v>31630122</v>
      </c>
      <c r="D12" s="19">
        <f>SUM(D13:D19)</f>
        <v>25349682</v>
      </c>
      <c r="E12" s="19">
        <f>SUM(E13:E19)</f>
        <v>36940636</v>
      </c>
      <c r="F12" s="19">
        <f>SUM(F13:F19)</f>
        <v>29003436</v>
      </c>
      <c r="G12" s="16">
        <f t="shared" si="0"/>
        <v>1.1441341157652392</v>
      </c>
      <c r="I12" s="45">
        <v>2969699</v>
      </c>
      <c r="J12" s="45" t="s">
        <v>231</v>
      </c>
      <c r="K12" s="53">
        <v>36757656</v>
      </c>
      <c r="L12" s="44">
        <f>+K12-(E13+E15)</f>
        <v>0</v>
      </c>
      <c r="M12" s="44">
        <f>+K12-O12</f>
        <v>28820456</v>
      </c>
      <c r="N12" s="52">
        <f>+M12-(F13+F15)</f>
        <v>0</v>
      </c>
      <c r="O12" s="44">
        <v>7937200</v>
      </c>
      <c r="P12" s="44"/>
    </row>
    <row r="13" spans="1:16" ht="11.25">
      <c r="A13" s="13" t="s">
        <v>15</v>
      </c>
      <c r="B13" s="20" t="s">
        <v>16</v>
      </c>
      <c r="C13" s="15">
        <f>19731008</f>
        <v>19731008</v>
      </c>
      <c r="D13" s="15">
        <f>15619146+242608-1</f>
        <v>15861753</v>
      </c>
      <c r="E13" s="15">
        <v>22433050</v>
      </c>
      <c r="F13" s="15">
        <f>22433050-3083852</f>
        <v>19349198</v>
      </c>
      <c r="G13" s="16">
        <f t="shared" si="0"/>
        <v>1.2198650426595345</v>
      </c>
      <c r="I13" s="6">
        <v>3653155</v>
      </c>
      <c r="J13" s="6" t="s">
        <v>232</v>
      </c>
      <c r="K13" s="54"/>
      <c r="L13" s="6"/>
      <c r="M13" s="6"/>
      <c r="N13" s="55"/>
      <c r="O13" s="6"/>
      <c r="P13" s="6"/>
    </row>
    <row r="14" spans="1:16" ht="11.25">
      <c r="A14" s="13" t="s">
        <v>17</v>
      </c>
      <c r="B14" s="20" t="s">
        <v>18</v>
      </c>
      <c r="C14" s="15">
        <v>0</v>
      </c>
      <c r="D14" s="15">
        <v>0</v>
      </c>
      <c r="E14" s="15">
        <v>0</v>
      </c>
      <c r="F14" s="15">
        <v>0</v>
      </c>
      <c r="G14" s="16">
        <v>0</v>
      </c>
      <c r="I14" s="6">
        <v>74071719</v>
      </c>
      <c r="J14" s="6" t="s">
        <v>233</v>
      </c>
      <c r="K14" s="54"/>
      <c r="L14" s="6"/>
      <c r="M14" s="6"/>
      <c r="N14" s="55"/>
      <c r="O14" s="6"/>
      <c r="P14" s="6"/>
    </row>
    <row r="15" spans="1:16" ht="11.25">
      <c r="A15" s="13" t="s">
        <v>19</v>
      </c>
      <c r="B15" s="20" t="s">
        <v>20</v>
      </c>
      <c r="C15" s="15">
        <v>8792189</v>
      </c>
      <c r="D15" s="15">
        <f>6381003+1</f>
        <v>6381004</v>
      </c>
      <c r="E15" s="15">
        <v>14324606</v>
      </c>
      <c r="F15" s="15">
        <f>14324606-4853348</f>
        <v>9471258</v>
      </c>
      <c r="G15" s="16">
        <f t="shared" si="0"/>
        <v>1.4842896196272561</v>
      </c>
      <c r="I15" s="46">
        <f>SUM(I12:I14)</f>
        <v>80694573</v>
      </c>
      <c r="J15" s="46" t="s">
        <v>234</v>
      </c>
      <c r="K15" s="54"/>
      <c r="L15" s="6"/>
      <c r="M15" s="6"/>
      <c r="N15" s="55"/>
      <c r="O15" s="6"/>
      <c r="P15" s="6"/>
    </row>
    <row r="16" spans="1:16" ht="11.25">
      <c r="A16" s="13" t="s">
        <v>21</v>
      </c>
      <c r="B16" s="21" t="s">
        <v>22</v>
      </c>
      <c r="C16" s="15">
        <v>0</v>
      </c>
      <c r="D16" s="15">
        <v>0</v>
      </c>
      <c r="E16" s="15">
        <v>0</v>
      </c>
      <c r="F16" s="15">
        <v>0</v>
      </c>
      <c r="G16" s="16">
        <v>0</v>
      </c>
      <c r="I16" s="6"/>
      <c r="J16" s="6"/>
      <c r="K16" s="54"/>
      <c r="L16" s="6"/>
      <c r="M16" s="6"/>
      <c r="N16" s="55"/>
      <c r="O16" s="6"/>
      <c r="P16" s="6"/>
    </row>
    <row r="17" spans="1:16" ht="11.25">
      <c r="A17" s="13" t="s">
        <v>23</v>
      </c>
      <c r="B17" s="20" t="s">
        <v>24</v>
      </c>
      <c r="C17" s="15">
        <v>0</v>
      </c>
      <c r="D17" s="15">
        <v>0</v>
      </c>
      <c r="E17" s="15">
        <v>0</v>
      </c>
      <c r="F17" s="15">
        <v>0</v>
      </c>
      <c r="G17" s="16">
        <v>0</v>
      </c>
      <c r="I17" s="6"/>
      <c r="J17" s="6"/>
      <c r="K17" s="54"/>
      <c r="L17" s="6"/>
      <c r="M17" s="6"/>
      <c r="N17" s="55"/>
      <c r="O17" s="6"/>
      <c r="P17" s="6"/>
    </row>
    <row r="18" spans="1:16" ht="11.25">
      <c r="A18" s="13" t="s">
        <v>25</v>
      </c>
      <c r="B18" s="20" t="s">
        <v>26</v>
      </c>
      <c r="C18" s="15">
        <v>0</v>
      </c>
      <c r="D18" s="15">
        <v>0</v>
      </c>
      <c r="E18" s="15">
        <v>0</v>
      </c>
      <c r="F18" s="15">
        <v>0</v>
      </c>
      <c r="G18" s="16">
        <v>0</v>
      </c>
      <c r="I18" s="6"/>
      <c r="J18" s="6"/>
      <c r="K18" s="54"/>
      <c r="L18" s="6"/>
      <c r="M18" s="6"/>
      <c r="N18" s="55"/>
      <c r="O18" s="6"/>
      <c r="P18" s="6"/>
    </row>
    <row r="19" spans="1:16" ht="11.25">
      <c r="A19" s="13" t="s">
        <v>27</v>
      </c>
      <c r="B19" s="21" t="s">
        <v>28</v>
      </c>
      <c r="C19" s="15">
        <v>3106925</v>
      </c>
      <c r="D19" s="15">
        <v>3106925</v>
      </c>
      <c r="E19" s="15">
        <v>182980</v>
      </c>
      <c r="F19" s="15">
        <v>182980</v>
      </c>
      <c r="G19" s="16">
        <f t="shared" si="0"/>
        <v>0.05889424430908374</v>
      </c>
      <c r="I19" s="6"/>
      <c r="J19" s="6"/>
      <c r="K19" s="54"/>
      <c r="L19" s="6"/>
      <c r="M19" s="6"/>
      <c r="N19" s="55"/>
      <c r="O19" s="6"/>
      <c r="P19" s="6"/>
    </row>
    <row r="20" spans="1:16" s="1" customFormat="1" ht="11.25">
      <c r="A20" s="17" t="s">
        <v>29</v>
      </c>
      <c r="B20" s="22" t="s">
        <v>30</v>
      </c>
      <c r="C20" s="19"/>
      <c r="D20" s="19"/>
      <c r="E20" s="19"/>
      <c r="F20" s="19"/>
      <c r="G20" s="16">
        <v>0</v>
      </c>
      <c r="I20" s="44"/>
      <c r="J20" s="44"/>
      <c r="K20" s="53"/>
      <c r="L20" s="44"/>
      <c r="M20" s="44"/>
      <c r="N20" s="52"/>
      <c r="O20" s="44"/>
      <c r="P20" s="44"/>
    </row>
    <row r="21" spans="1:16" s="1" customFormat="1" ht="11.25">
      <c r="A21" s="17" t="s">
        <v>31</v>
      </c>
      <c r="B21" s="22" t="s">
        <v>32</v>
      </c>
      <c r="C21" s="19">
        <f>SUM(C22:C32)</f>
        <v>18575959</v>
      </c>
      <c r="D21" s="19">
        <f>SUM(D22:D32)</f>
        <v>13378242</v>
      </c>
      <c r="E21" s="19">
        <f>SUM(E22:E32)</f>
        <v>17893490</v>
      </c>
      <c r="F21" s="19">
        <f>SUM(F22:F32)</f>
        <v>13772663</v>
      </c>
      <c r="G21" s="16">
        <f t="shared" si="0"/>
        <v>1.0294822742778909</v>
      </c>
      <c r="I21" s="44"/>
      <c r="J21" s="44"/>
      <c r="K21" s="53">
        <v>17764428</v>
      </c>
      <c r="L21" s="44">
        <f>+K21-(E26+E29+E30)</f>
        <v>0</v>
      </c>
      <c r="M21" s="44">
        <f>+K21-O21</f>
        <v>13643601</v>
      </c>
      <c r="N21" s="52">
        <f>+M21-(F26+F29+F30)</f>
        <v>0</v>
      </c>
      <c r="O21" s="44">
        <v>4120827</v>
      </c>
      <c r="P21" s="44"/>
    </row>
    <row r="22" spans="1:16" ht="11.25">
      <c r="A22" s="13" t="s">
        <v>33</v>
      </c>
      <c r="B22" s="20" t="s">
        <v>34</v>
      </c>
      <c r="C22" s="15">
        <v>0</v>
      </c>
      <c r="D22" s="15">
        <v>0</v>
      </c>
      <c r="E22" s="15">
        <v>0</v>
      </c>
      <c r="F22" s="15">
        <v>0</v>
      </c>
      <c r="G22" s="16">
        <v>0</v>
      </c>
      <c r="I22" s="6"/>
      <c r="J22" s="6"/>
      <c r="K22" s="54"/>
      <c r="L22" s="6"/>
      <c r="M22" s="6"/>
      <c r="N22" s="55"/>
      <c r="O22" s="6"/>
      <c r="P22" s="6"/>
    </row>
    <row r="23" spans="1:16" ht="11.25">
      <c r="A23" s="13" t="s">
        <v>35</v>
      </c>
      <c r="B23" s="21" t="s">
        <v>36</v>
      </c>
      <c r="C23" s="15">
        <v>0</v>
      </c>
      <c r="D23" s="15">
        <v>0</v>
      </c>
      <c r="E23" s="15">
        <v>0</v>
      </c>
      <c r="F23" s="15">
        <v>0</v>
      </c>
      <c r="G23" s="16">
        <v>0</v>
      </c>
      <c r="I23" s="6"/>
      <c r="J23" s="6"/>
      <c r="K23" s="54"/>
      <c r="L23" s="6"/>
      <c r="M23" s="6"/>
      <c r="N23" s="55"/>
      <c r="O23" s="6"/>
      <c r="P23" s="6"/>
    </row>
    <row r="24" spans="1:16" ht="11.25">
      <c r="A24" s="13" t="s">
        <v>37</v>
      </c>
      <c r="B24" s="20" t="s">
        <v>38</v>
      </c>
      <c r="C24" s="15">
        <v>0</v>
      </c>
      <c r="D24" s="15">
        <v>0</v>
      </c>
      <c r="E24" s="15">
        <v>0</v>
      </c>
      <c r="F24" s="15">
        <v>0</v>
      </c>
      <c r="G24" s="16">
        <v>0</v>
      </c>
      <c r="I24" s="6"/>
      <c r="J24" s="6"/>
      <c r="K24" s="54"/>
      <c r="L24" s="6"/>
      <c r="M24" s="6"/>
      <c r="N24" s="55"/>
      <c r="O24" s="6"/>
      <c r="P24" s="6"/>
    </row>
    <row r="25" spans="1:16" ht="11.25">
      <c r="A25" s="13" t="s">
        <v>39</v>
      </c>
      <c r="B25" s="20" t="s">
        <v>40</v>
      </c>
      <c r="C25" s="15">
        <v>0</v>
      </c>
      <c r="D25" s="15">
        <v>0</v>
      </c>
      <c r="E25" s="15">
        <v>0</v>
      </c>
      <c r="F25" s="15">
        <v>0</v>
      </c>
      <c r="G25" s="16">
        <v>0</v>
      </c>
      <c r="I25" s="6"/>
      <c r="J25" s="6"/>
      <c r="K25" s="54"/>
      <c r="L25" s="6"/>
      <c r="M25" s="6"/>
      <c r="N25" s="55"/>
      <c r="O25" s="6"/>
      <c r="P25" s="6"/>
    </row>
    <row r="26" spans="1:16" ht="11.25">
      <c r="A26" s="13" t="s">
        <v>41</v>
      </c>
      <c r="B26" s="20" t="s">
        <v>42</v>
      </c>
      <c r="C26" s="15">
        <f>2210951+361869</f>
        <v>2572820</v>
      </c>
      <c r="D26" s="15">
        <f>1993084-51486</f>
        <v>1941598</v>
      </c>
      <c r="E26" s="15">
        <f>412936+2211377</f>
        <v>2624313</v>
      </c>
      <c r="F26" s="15">
        <f>317206+1644404</f>
        <v>1961610</v>
      </c>
      <c r="G26" s="16">
        <f>+F26/D26</f>
        <v>1.0103069739462032</v>
      </c>
      <c r="I26" s="6"/>
      <c r="J26" s="6"/>
      <c r="K26" s="54"/>
      <c r="L26" s="6"/>
      <c r="M26" s="6"/>
      <c r="N26" s="55"/>
      <c r="O26" s="6"/>
      <c r="P26" s="6"/>
    </row>
    <row r="27" spans="1:16" ht="11.25">
      <c r="A27" s="13" t="s">
        <v>43</v>
      </c>
      <c r="B27" s="20" t="s">
        <v>44</v>
      </c>
      <c r="C27" s="15">
        <v>0</v>
      </c>
      <c r="D27" s="15">
        <v>0</v>
      </c>
      <c r="E27" s="15">
        <v>0</v>
      </c>
      <c r="F27" s="15">
        <v>0</v>
      </c>
      <c r="G27" s="16">
        <v>0</v>
      </c>
      <c r="I27" s="6"/>
      <c r="J27" s="6"/>
      <c r="K27" s="54"/>
      <c r="L27" s="6"/>
      <c r="M27" s="6"/>
      <c r="N27" s="55"/>
      <c r="O27" s="6"/>
      <c r="P27" s="6"/>
    </row>
    <row r="28" spans="1:16" ht="11.25">
      <c r="A28" s="13" t="s">
        <v>45</v>
      </c>
      <c r="B28" s="20" t="s">
        <v>46</v>
      </c>
      <c r="C28" s="15">
        <v>0</v>
      </c>
      <c r="D28" s="15">
        <v>0</v>
      </c>
      <c r="E28" s="15">
        <v>0</v>
      </c>
      <c r="F28" s="15">
        <v>0</v>
      </c>
      <c r="G28" s="16">
        <v>0</v>
      </c>
      <c r="I28" s="6"/>
      <c r="J28" s="6"/>
      <c r="K28" s="54"/>
      <c r="L28" s="6"/>
      <c r="M28" s="6"/>
      <c r="N28" s="55"/>
      <c r="O28" s="6"/>
      <c r="P28" s="6"/>
    </row>
    <row r="29" spans="1:16" ht="11.25">
      <c r="A29" s="13" t="s">
        <v>47</v>
      </c>
      <c r="B29" s="20" t="s">
        <v>48</v>
      </c>
      <c r="C29" s="15">
        <f>6095942+991530+1</f>
        <v>7087473</v>
      </c>
      <c r="D29" s="15">
        <v>4592863</v>
      </c>
      <c r="E29" s="15">
        <f>6586978+409495</f>
        <v>6996473</v>
      </c>
      <c r="F29" s="15">
        <f>6586978-1471623</f>
        <v>5115355</v>
      </c>
      <c r="G29" s="16">
        <f aca="true" t="shared" si="1" ref="G29:G73">+F29/D29</f>
        <v>1.1137617211747879</v>
      </c>
      <c r="I29" s="6"/>
      <c r="J29" s="6"/>
      <c r="K29" s="54"/>
      <c r="L29" s="6"/>
      <c r="M29" s="6"/>
      <c r="N29" s="55"/>
      <c r="O29" s="6"/>
      <c r="P29" s="6"/>
    </row>
    <row r="30" spans="1:16" ht="11.25">
      <c r="A30" s="13" t="s">
        <v>49</v>
      </c>
      <c r="B30" s="20" t="s">
        <v>50</v>
      </c>
      <c r="C30" s="15">
        <f>9102279-1178144</f>
        <v>7924135</v>
      </c>
      <c r="D30" s="15">
        <f>7324397-1472147</f>
        <v>5852250</v>
      </c>
      <c r="E30" s="15">
        <f>9021859-468722-409495</f>
        <v>8143642</v>
      </c>
      <c r="F30" s="15">
        <f>8553137-2084467+97966</f>
        <v>6566636</v>
      </c>
      <c r="G30" s="16">
        <f t="shared" si="1"/>
        <v>1.1220703148361741</v>
      </c>
      <c r="K30" s="56"/>
      <c r="M30" s="6"/>
      <c r="N30" s="55"/>
      <c r="O30" s="6"/>
      <c r="P30" s="6"/>
    </row>
    <row r="31" spans="1:16" ht="11.25">
      <c r="A31" s="13" t="s">
        <v>51</v>
      </c>
      <c r="B31" s="20" t="s">
        <v>52</v>
      </c>
      <c r="C31" s="15">
        <v>0</v>
      </c>
      <c r="D31" s="15">
        <v>0</v>
      </c>
      <c r="E31" s="15">
        <v>0</v>
      </c>
      <c r="F31" s="15">
        <v>0</v>
      </c>
      <c r="G31" s="16">
        <v>0</v>
      </c>
      <c r="K31" s="56"/>
      <c r="M31" s="6"/>
      <c r="N31" s="55"/>
      <c r="O31" s="6"/>
      <c r="P31" s="6"/>
    </row>
    <row r="32" spans="1:16" ht="11.25">
      <c r="A32" s="13" t="s">
        <v>53</v>
      </c>
      <c r="B32" s="20" t="s">
        <v>54</v>
      </c>
      <c r="C32" s="15">
        <v>991531</v>
      </c>
      <c r="D32" s="15">
        <v>991531</v>
      </c>
      <c r="E32" s="15">
        <v>129062</v>
      </c>
      <c r="F32" s="15">
        <f>129061+1</f>
        <v>129062</v>
      </c>
      <c r="G32" s="16">
        <f t="shared" si="1"/>
        <v>0.13016436198162237</v>
      </c>
      <c r="K32" s="56"/>
      <c r="M32" s="6"/>
      <c r="N32" s="55"/>
      <c r="O32" s="6"/>
      <c r="P32" s="6"/>
    </row>
    <row r="33" spans="1:16" s="1" customFormat="1" ht="11.25">
      <c r="A33" s="17" t="s">
        <v>55</v>
      </c>
      <c r="B33" s="18" t="s">
        <v>56</v>
      </c>
      <c r="C33" s="19">
        <f>SUM(C34,C38)</f>
        <v>23655156</v>
      </c>
      <c r="D33" s="19">
        <f>SUM(D34,D38)</f>
        <v>15686740</v>
      </c>
      <c r="E33" s="19">
        <f>SUM(E34,E38)</f>
        <v>25860447</v>
      </c>
      <c r="F33" s="19">
        <f>SUM(F34,F38)</f>
        <v>17242438</v>
      </c>
      <c r="G33" s="16">
        <f t="shared" si="1"/>
        <v>1.099172804547025</v>
      </c>
      <c r="K33" s="57"/>
      <c r="M33" s="44"/>
      <c r="N33" s="52"/>
      <c r="O33" s="44"/>
      <c r="P33" s="44"/>
    </row>
    <row r="34" spans="1:16" s="1" customFormat="1" ht="11.25">
      <c r="A34" s="17" t="s">
        <v>57</v>
      </c>
      <c r="B34" s="18" t="s">
        <v>58</v>
      </c>
      <c r="C34" s="19">
        <f>SUM(C35:C37)</f>
        <v>20905962</v>
      </c>
      <c r="D34" s="19">
        <f>SUM(D35:D37)</f>
        <v>15159865</v>
      </c>
      <c r="E34" s="19">
        <f>SUM(E35:E37)</f>
        <v>22882913</v>
      </c>
      <c r="F34" s="19">
        <f>SUM(F35:F37)</f>
        <v>16602257</v>
      </c>
      <c r="G34" s="16">
        <f t="shared" si="1"/>
        <v>1.0951454383004071</v>
      </c>
      <c r="K34" s="53">
        <v>19549635</v>
      </c>
      <c r="L34" s="44">
        <f>+E36-K34</f>
        <v>0</v>
      </c>
      <c r="M34" s="44">
        <f>+K34-O34</f>
        <v>13268979</v>
      </c>
      <c r="N34" s="52">
        <f>+F36-M34</f>
        <v>0</v>
      </c>
      <c r="O34" s="44">
        <v>6280656</v>
      </c>
      <c r="P34" s="44"/>
    </row>
    <row r="35" spans="1:16" ht="11.25">
      <c r="A35" s="13" t="s">
        <v>59</v>
      </c>
      <c r="B35" s="20" t="s">
        <v>60</v>
      </c>
      <c r="C35" s="15">
        <v>0</v>
      </c>
      <c r="D35" s="15">
        <v>0</v>
      </c>
      <c r="E35" s="15">
        <v>0</v>
      </c>
      <c r="F35" s="15">
        <v>0</v>
      </c>
      <c r="G35" s="16">
        <v>0</v>
      </c>
      <c r="K35" s="56"/>
      <c r="M35" s="6"/>
      <c r="N35" s="55"/>
      <c r="O35" s="6"/>
      <c r="P35" s="6"/>
    </row>
    <row r="36" spans="1:16" ht="11.25">
      <c r="A36" s="13" t="s">
        <v>61</v>
      </c>
      <c r="B36" s="21" t="s">
        <v>62</v>
      </c>
      <c r="C36" s="15">
        <v>18915594</v>
      </c>
      <c r="D36" s="15">
        <v>13169497</v>
      </c>
      <c r="E36" s="15">
        <f>18915594+634041</f>
        <v>19549635</v>
      </c>
      <c r="F36" s="15">
        <f>13169497+99482</f>
        <v>13268979</v>
      </c>
      <c r="G36" s="16">
        <f t="shared" si="1"/>
        <v>1.0075539711197778</v>
      </c>
      <c r="K36" s="58"/>
      <c r="L36" s="59"/>
      <c r="M36" s="60"/>
      <c r="N36" s="61"/>
      <c r="O36" s="6"/>
      <c r="P36" s="6"/>
    </row>
    <row r="37" spans="1:16" ht="11.25">
      <c r="A37" s="13" t="s">
        <v>63</v>
      </c>
      <c r="B37" s="20" t="s">
        <v>64</v>
      </c>
      <c r="C37" s="15">
        <v>1990368</v>
      </c>
      <c r="D37" s="15">
        <v>1990368</v>
      </c>
      <c r="E37" s="15">
        <v>3333278</v>
      </c>
      <c r="F37" s="15">
        <f>3333277+1</f>
        <v>3333278</v>
      </c>
      <c r="G37" s="16">
        <f t="shared" si="1"/>
        <v>1.674704376276146</v>
      </c>
      <c r="M37" s="6"/>
      <c r="N37" s="6"/>
      <c r="O37" s="6"/>
      <c r="P37" s="6"/>
    </row>
    <row r="38" spans="1:16" s="1" customFormat="1" ht="11.25">
      <c r="A38" s="17" t="s">
        <v>65</v>
      </c>
      <c r="B38" s="18" t="s">
        <v>66</v>
      </c>
      <c r="C38" s="19">
        <f>SUM(C39:C42)</f>
        <v>2749194</v>
      </c>
      <c r="D38" s="19">
        <f>SUM(D39:D42)</f>
        <v>526875</v>
      </c>
      <c r="E38" s="19">
        <f>SUM(E39:E42)</f>
        <v>2977534</v>
      </c>
      <c r="F38" s="19">
        <f>SUM(F39:F42)</f>
        <v>640181</v>
      </c>
      <c r="G38" s="16">
        <f t="shared" si="1"/>
        <v>1.21505290628707</v>
      </c>
      <c r="I38" s="44">
        <f>+F19+F32+F37+F41</f>
        <v>3653155</v>
      </c>
      <c r="J38" s="44">
        <v>3653155</v>
      </c>
      <c r="K38" s="44">
        <f>+J38-I38</f>
        <v>0</v>
      </c>
      <c r="M38" s="44"/>
      <c r="N38" s="44"/>
      <c r="O38" s="44"/>
      <c r="P38" s="44"/>
    </row>
    <row r="39" spans="1:16" ht="11.25">
      <c r="A39" s="13" t="s">
        <v>67</v>
      </c>
      <c r="B39" s="20" t="s">
        <v>68</v>
      </c>
      <c r="C39" s="15">
        <v>2746942</v>
      </c>
      <c r="D39" s="15">
        <v>524623</v>
      </c>
      <c r="E39" s="15">
        <v>2969699</v>
      </c>
      <c r="F39" s="15">
        <v>632346</v>
      </c>
      <c r="G39" s="16">
        <f t="shared" si="1"/>
        <v>1.2053341161176692</v>
      </c>
      <c r="M39" s="6"/>
      <c r="N39" s="6"/>
      <c r="O39" s="6"/>
      <c r="P39" s="6"/>
    </row>
    <row r="40" spans="1:16" ht="11.25">
      <c r="A40" s="13" t="s">
        <v>69</v>
      </c>
      <c r="B40" s="20" t="s">
        <v>70</v>
      </c>
      <c r="C40" s="15">
        <v>0</v>
      </c>
      <c r="D40" s="15">
        <v>0</v>
      </c>
      <c r="E40" s="15">
        <v>0</v>
      </c>
      <c r="F40" s="15">
        <v>0</v>
      </c>
      <c r="G40" s="16">
        <v>0</v>
      </c>
      <c r="M40" s="6"/>
      <c r="N40" s="6"/>
      <c r="O40" s="6"/>
      <c r="P40" s="6"/>
    </row>
    <row r="41" spans="1:7" ht="11.25">
      <c r="A41" s="13" t="s">
        <v>71</v>
      </c>
      <c r="B41" s="20" t="s">
        <v>72</v>
      </c>
      <c r="C41" s="15">
        <v>2252</v>
      </c>
      <c r="D41" s="15">
        <v>2252</v>
      </c>
      <c r="E41" s="15">
        <f>787+7048</f>
        <v>7835</v>
      </c>
      <c r="F41" s="15">
        <f>787+7048</f>
        <v>7835</v>
      </c>
      <c r="G41" s="16">
        <v>0</v>
      </c>
    </row>
    <row r="42" spans="1:7" ht="11.25">
      <c r="A42" s="13" t="s">
        <v>73</v>
      </c>
      <c r="B42" s="20" t="s">
        <v>74</v>
      </c>
      <c r="C42" s="15">
        <v>0</v>
      </c>
      <c r="D42" s="15">
        <v>0</v>
      </c>
      <c r="E42" s="15">
        <v>0</v>
      </c>
      <c r="F42" s="15">
        <v>0</v>
      </c>
      <c r="G42" s="16">
        <v>0</v>
      </c>
    </row>
    <row r="43" spans="1:7" s="1" customFormat="1" ht="11.25">
      <c r="A43" s="17" t="s">
        <v>75</v>
      </c>
      <c r="B43" s="18" t="s">
        <v>76</v>
      </c>
      <c r="C43" s="19">
        <f>SUM(C44,C48)</f>
        <v>3213743</v>
      </c>
      <c r="D43" s="19">
        <f>SUM(D44,D48)</f>
        <v>2875364</v>
      </c>
      <c r="E43" s="19">
        <f>SUM(E44,E48)</f>
        <v>3216743</v>
      </c>
      <c r="F43" s="19">
        <f>SUM(F44,F48)</f>
        <v>2845941</v>
      </c>
      <c r="G43" s="16">
        <f t="shared" si="1"/>
        <v>0.9897672086038498</v>
      </c>
    </row>
    <row r="44" spans="1:7" s="1" customFormat="1" ht="11.25">
      <c r="A44" s="17" t="s">
        <v>77</v>
      </c>
      <c r="B44" s="18" t="s">
        <v>78</v>
      </c>
      <c r="C44" s="19">
        <f>SUM(C45:C46)</f>
        <v>3213743</v>
      </c>
      <c r="D44" s="19">
        <f>SUM(D45:D46)</f>
        <v>2875364</v>
      </c>
      <c r="E44" s="19">
        <f>SUM(E45:E46)</f>
        <v>3216743</v>
      </c>
      <c r="F44" s="19">
        <f>SUM(F45:F46)</f>
        <v>2845941</v>
      </c>
      <c r="G44" s="16">
        <f t="shared" si="1"/>
        <v>0.9897672086038498</v>
      </c>
    </row>
    <row r="45" spans="1:7" s="1" customFormat="1" ht="11.25">
      <c r="A45" s="17" t="s">
        <v>79</v>
      </c>
      <c r="B45" s="18" t="s">
        <v>80</v>
      </c>
      <c r="C45" s="19"/>
      <c r="D45" s="19"/>
      <c r="E45" s="19"/>
      <c r="F45" s="19"/>
      <c r="G45" s="16">
        <v>0</v>
      </c>
    </row>
    <row r="46" spans="1:7" s="1" customFormat="1" ht="11.25">
      <c r="A46" s="17" t="s">
        <v>81</v>
      </c>
      <c r="B46" s="18" t="s">
        <v>82</v>
      </c>
      <c r="C46" s="19">
        <f>SUM(C47)</f>
        <v>3213743</v>
      </c>
      <c r="D46" s="19">
        <f>SUM(D47)</f>
        <v>2875364</v>
      </c>
      <c r="E46" s="19">
        <f>SUM(E47)</f>
        <v>3216743</v>
      </c>
      <c r="F46" s="19">
        <f>SUM(F47)</f>
        <v>2845941</v>
      </c>
      <c r="G46" s="16">
        <f t="shared" si="1"/>
        <v>0.9897672086038498</v>
      </c>
    </row>
    <row r="47" spans="1:7" ht="11.25">
      <c r="A47" s="13" t="s">
        <v>83</v>
      </c>
      <c r="B47" s="20" t="s">
        <v>84</v>
      </c>
      <c r="C47" s="15">
        <v>3213743</v>
      </c>
      <c r="D47" s="15">
        <v>2875364</v>
      </c>
      <c r="E47" s="15">
        <v>3216743</v>
      </c>
      <c r="F47" s="15">
        <v>2845941</v>
      </c>
      <c r="G47" s="16">
        <f t="shared" si="1"/>
        <v>0.9897672086038498</v>
      </c>
    </row>
    <row r="48" spans="1:7" s="1" customFormat="1" ht="11.25">
      <c r="A48" s="17" t="s">
        <v>85</v>
      </c>
      <c r="B48" s="18" t="s">
        <v>86</v>
      </c>
      <c r="C48" s="19">
        <f>SUM(C49:C50)</f>
        <v>0</v>
      </c>
      <c r="D48" s="19">
        <f>SUM(D49:D50)</f>
        <v>0</v>
      </c>
      <c r="E48" s="19">
        <f>SUM(E49:E50)</f>
        <v>0</v>
      </c>
      <c r="F48" s="19">
        <f>SUM(F49:F50)</f>
        <v>0</v>
      </c>
      <c r="G48" s="16">
        <v>0</v>
      </c>
    </row>
    <row r="49" spans="1:7" ht="11.25">
      <c r="A49" s="13" t="s">
        <v>87</v>
      </c>
      <c r="B49" s="20" t="s">
        <v>88</v>
      </c>
      <c r="C49" s="15">
        <v>0</v>
      </c>
      <c r="D49" s="15">
        <v>0</v>
      </c>
      <c r="E49" s="15">
        <v>0</v>
      </c>
      <c r="F49" s="15">
        <v>0</v>
      </c>
      <c r="G49" s="16">
        <v>0</v>
      </c>
    </row>
    <row r="50" spans="1:7" ht="11.25">
      <c r="A50" s="13" t="s">
        <v>89</v>
      </c>
      <c r="B50" s="20" t="s">
        <v>90</v>
      </c>
      <c r="C50" s="15">
        <v>0</v>
      </c>
      <c r="D50" s="15">
        <v>0</v>
      </c>
      <c r="E50" s="15">
        <v>0</v>
      </c>
      <c r="F50" s="15">
        <v>0</v>
      </c>
      <c r="G50" s="16">
        <v>0</v>
      </c>
    </row>
    <row r="51" spans="1:7" s="1" customFormat="1" ht="11.25">
      <c r="A51" s="17" t="s">
        <v>91</v>
      </c>
      <c r="B51" s="22" t="s">
        <v>92</v>
      </c>
      <c r="C51" s="19">
        <v>0</v>
      </c>
      <c r="D51" s="19">
        <v>0</v>
      </c>
      <c r="E51" s="19">
        <v>0</v>
      </c>
      <c r="F51" s="19">
        <v>0</v>
      </c>
      <c r="G51" s="16">
        <v>0</v>
      </c>
    </row>
    <row r="52" spans="1:7" s="1" customFormat="1" ht="21">
      <c r="A52" s="17" t="s">
        <v>93</v>
      </c>
      <c r="B52" s="22" t="s">
        <v>94</v>
      </c>
      <c r="C52" s="19">
        <f>SUM(C9:C10,C43,C51)</f>
        <v>78151872</v>
      </c>
      <c r="D52" s="19">
        <f>SUM(D9:D10,D43,D51)</f>
        <v>57383552</v>
      </c>
      <c r="E52" s="19">
        <f>SUM(E9:E10,E43,E51)</f>
        <v>85077986</v>
      </c>
      <c r="F52" s="19">
        <f>SUM(F9:F10,F43,F51)</f>
        <v>62998729</v>
      </c>
      <c r="G52" s="16">
        <f>+F52/D52</f>
        <v>1.0978534232248294</v>
      </c>
    </row>
    <row r="53" spans="1:7" ht="11.25">
      <c r="A53" s="13" t="s">
        <v>95</v>
      </c>
      <c r="B53" s="14" t="s">
        <v>96</v>
      </c>
      <c r="C53" s="15">
        <v>14358</v>
      </c>
      <c r="D53" s="15">
        <v>14358</v>
      </c>
      <c r="E53" s="15">
        <v>16762</v>
      </c>
      <c r="F53" s="15">
        <v>16762</v>
      </c>
      <c r="G53" s="16">
        <f t="shared" si="1"/>
        <v>1.1674327900821841</v>
      </c>
    </row>
    <row r="54" spans="1:7" ht="11.25">
      <c r="A54" s="13" t="s">
        <v>97</v>
      </c>
      <c r="B54" s="14" t="s">
        <v>98</v>
      </c>
      <c r="C54" s="15">
        <v>2461203</v>
      </c>
      <c r="D54" s="15">
        <v>2461131</v>
      </c>
      <c r="E54" s="15">
        <f>4000000+1203</f>
        <v>4001203</v>
      </c>
      <c r="F54" s="15">
        <v>4001131</v>
      </c>
      <c r="G54" s="16">
        <f t="shared" si="1"/>
        <v>1.6257285776336163</v>
      </c>
    </row>
    <row r="55" spans="1:7" s="1" customFormat="1" ht="11.25">
      <c r="A55" s="17" t="s">
        <v>99</v>
      </c>
      <c r="B55" s="22" t="s">
        <v>100</v>
      </c>
      <c r="C55" s="19">
        <f>SUM(C53:C54)</f>
        <v>2475561</v>
      </c>
      <c r="D55" s="19">
        <f>SUM(D53:D54)</f>
        <v>2475489</v>
      </c>
      <c r="E55" s="19">
        <f>SUM(E53:E54)</f>
        <v>4017965</v>
      </c>
      <c r="F55" s="19">
        <f>SUM(F53:F54)</f>
        <v>4017893</v>
      </c>
      <c r="G55" s="16">
        <f t="shared" si="1"/>
        <v>1.623070431740961</v>
      </c>
    </row>
    <row r="56" spans="1:7" ht="11.25">
      <c r="A56" s="13" t="s">
        <v>101</v>
      </c>
      <c r="B56" s="23" t="s">
        <v>102</v>
      </c>
      <c r="C56" s="15">
        <v>0</v>
      </c>
      <c r="D56" s="15">
        <v>0</v>
      </c>
      <c r="E56" s="15">
        <v>0</v>
      </c>
      <c r="F56" s="15">
        <v>0</v>
      </c>
      <c r="G56" s="16"/>
    </row>
    <row r="57" spans="1:7" ht="11.25">
      <c r="A57" s="13" t="s">
        <v>103</v>
      </c>
      <c r="B57" s="23" t="s">
        <v>104</v>
      </c>
      <c r="C57" s="15">
        <v>3701</v>
      </c>
      <c r="D57" s="15">
        <v>3701</v>
      </c>
      <c r="E57" s="15">
        <v>3449</v>
      </c>
      <c r="F57" s="15">
        <v>3449</v>
      </c>
      <c r="G57" s="16">
        <f t="shared" si="1"/>
        <v>0.931910294514996</v>
      </c>
    </row>
    <row r="58" spans="1:7" ht="11.25">
      <c r="A58" s="13" t="s">
        <v>105</v>
      </c>
      <c r="B58" s="23" t="s">
        <v>106</v>
      </c>
      <c r="C58" s="15">
        <v>13135571</v>
      </c>
      <c r="D58" s="15">
        <v>13135571</v>
      </c>
      <c r="E58" s="15">
        <v>9999555</v>
      </c>
      <c r="F58" s="15">
        <v>9999555</v>
      </c>
      <c r="G58" s="16">
        <f t="shared" si="1"/>
        <v>0.761257732914694</v>
      </c>
    </row>
    <row r="59" spans="1:7" ht="11.25">
      <c r="A59" s="13" t="s">
        <v>107</v>
      </c>
      <c r="B59" s="14" t="s">
        <v>108</v>
      </c>
      <c r="C59" s="15">
        <v>39275</v>
      </c>
      <c r="D59" s="15">
        <v>39275</v>
      </c>
      <c r="E59" s="15">
        <v>55418</v>
      </c>
      <c r="F59" s="15">
        <v>55418</v>
      </c>
      <c r="G59" s="16">
        <f t="shared" si="1"/>
        <v>1.4110248249522597</v>
      </c>
    </row>
    <row r="60" spans="1:7" s="1" customFormat="1" ht="11.25">
      <c r="A60" s="17" t="s">
        <v>109</v>
      </c>
      <c r="B60" s="22" t="s">
        <v>110</v>
      </c>
      <c r="C60" s="19">
        <f>SUM(C56:C59)</f>
        <v>13178547</v>
      </c>
      <c r="D60" s="19">
        <f>SUM(D56:D59)</f>
        <v>13178547</v>
      </c>
      <c r="E60" s="19">
        <f>SUM(E56:E59)</f>
        <v>10058422</v>
      </c>
      <c r="F60" s="19">
        <f>SUM(F56:F59)</f>
        <v>10058422</v>
      </c>
      <c r="G60" s="16">
        <f t="shared" si="1"/>
        <v>0.7632421085571877</v>
      </c>
    </row>
    <row r="61" spans="1:7" s="1" customFormat="1" ht="21">
      <c r="A61" s="17" t="s">
        <v>111</v>
      </c>
      <c r="B61" s="22" t="s">
        <v>112</v>
      </c>
      <c r="C61" s="19">
        <f>SUM(C62:C69)</f>
        <v>5392289</v>
      </c>
      <c r="D61" s="19">
        <f>SUM(D62:D69)</f>
        <v>1389371</v>
      </c>
      <c r="E61" s="19">
        <f>SUM(E62:E69)</f>
        <v>5539182</v>
      </c>
      <c r="F61" s="19">
        <f>SUM(F62:F69)</f>
        <v>1498352</v>
      </c>
      <c r="G61" s="16">
        <f t="shared" si="1"/>
        <v>1.0784390922223077</v>
      </c>
    </row>
    <row r="62" spans="1:7" ht="22.5">
      <c r="A62" s="13" t="s">
        <v>113</v>
      </c>
      <c r="B62" s="21" t="s">
        <v>114</v>
      </c>
      <c r="C62" s="15">
        <v>0</v>
      </c>
      <c r="D62" s="15">
        <v>0</v>
      </c>
      <c r="E62" s="15">
        <v>0</v>
      </c>
      <c r="F62" s="15">
        <v>0</v>
      </c>
      <c r="G62" s="16">
        <v>0</v>
      </c>
    </row>
    <row r="63" spans="1:7" ht="22.5">
      <c r="A63" s="13" t="s">
        <v>115</v>
      </c>
      <c r="B63" s="21" t="s">
        <v>116</v>
      </c>
      <c r="C63" s="15">
        <v>0</v>
      </c>
      <c r="D63" s="15">
        <v>0</v>
      </c>
      <c r="E63" s="15">
        <v>0</v>
      </c>
      <c r="F63" s="15">
        <v>0</v>
      </c>
      <c r="G63" s="16">
        <v>0</v>
      </c>
    </row>
    <row r="64" spans="1:7" ht="11.25">
      <c r="A64" s="13" t="s">
        <v>117</v>
      </c>
      <c r="B64" s="21" t="s">
        <v>118</v>
      </c>
      <c r="C64" s="15">
        <v>659530</v>
      </c>
      <c r="D64" s="15">
        <v>379793</v>
      </c>
      <c r="E64" s="15">
        <v>593557</v>
      </c>
      <c r="F64" s="15">
        <v>351426</v>
      </c>
      <c r="G64" s="16">
        <f t="shared" si="1"/>
        <v>0.9253093132311548</v>
      </c>
    </row>
    <row r="65" spans="1:7" ht="11.25">
      <c r="A65" s="13" t="s">
        <v>119</v>
      </c>
      <c r="B65" s="21" t="s">
        <v>120</v>
      </c>
      <c r="C65" s="15">
        <v>4638931</v>
      </c>
      <c r="D65" s="15">
        <v>994136</v>
      </c>
      <c r="E65" s="15">
        <v>4693205</v>
      </c>
      <c r="F65" s="15">
        <v>967259</v>
      </c>
      <c r="G65" s="16">
        <f t="shared" si="1"/>
        <v>0.9729644636146362</v>
      </c>
    </row>
    <row r="66" spans="1:7" ht="11.25">
      <c r="A66" s="13" t="s">
        <v>121</v>
      </c>
      <c r="B66" s="21" t="s">
        <v>122</v>
      </c>
      <c r="C66" s="15">
        <v>87011</v>
      </c>
      <c r="D66" s="15">
        <v>12424</v>
      </c>
      <c r="E66" s="15">
        <v>217232</v>
      </c>
      <c r="F66" s="15">
        <v>147145</v>
      </c>
      <c r="G66" s="16">
        <f t="shared" si="1"/>
        <v>11.843609143593046</v>
      </c>
    </row>
    <row r="67" spans="1:7" ht="22.5">
      <c r="A67" s="13" t="s">
        <v>123</v>
      </c>
      <c r="B67" s="21" t="s">
        <v>124</v>
      </c>
      <c r="C67" s="15">
        <v>408</v>
      </c>
      <c r="D67" s="15">
        <v>408</v>
      </c>
      <c r="E67" s="15">
        <v>0</v>
      </c>
      <c r="F67" s="15">
        <v>0</v>
      </c>
      <c r="G67" s="16">
        <f t="shared" si="1"/>
        <v>0</v>
      </c>
    </row>
    <row r="68" spans="1:7" ht="22.5">
      <c r="A68" s="13" t="s">
        <v>125</v>
      </c>
      <c r="B68" s="21" t="s">
        <v>126</v>
      </c>
      <c r="C68" s="15">
        <v>6409</v>
      </c>
      <c r="D68" s="15">
        <v>2610</v>
      </c>
      <c r="E68" s="15">
        <v>35188</v>
      </c>
      <c r="F68" s="15">
        <v>32522</v>
      </c>
      <c r="G68" s="16">
        <f t="shared" si="1"/>
        <v>12.460536398467433</v>
      </c>
    </row>
    <row r="69" spans="1:7" ht="11.25">
      <c r="A69" s="13" t="s">
        <v>127</v>
      </c>
      <c r="B69" s="21" t="s">
        <v>128</v>
      </c>
      <c r="C69" s="15">
        <v>0</v>
      </c>
      <c r="D69" s="15">
        <v>0</v>
      </c>
      <c r="E69" s="15">
        <v>0</v>
      </c>
      <c r="F69" s="15">
        <v>0</v>
      </c>
      <c r="G69" s="16">
        <v>0</v>
      </c>
    </row>
    <row r="70" spans="1:7" s="1" customFormat="1" ht="21">
      <c r="A70" s="17" t="s">
        <v>129</v>
      </c>
      <c r="B70" s="22" t="s">
        <v>130</v>
      </c>
      <c r="C70" s="19">
        <f>SUM(C71:C78)</f>
        <v>3320268</v>
      </c>
      <c r="D70" s="19">
        <f>SUM(D71:D78)</f>
        <v>3320268</v>
      </c>
      <c r="E70" s="19">
        <f>SUM(E71:E78)</f>
        <v>3298586</v>
      </c>
      <c r="F70" s="19">
        <f>SUM(F71:F78)</f>
        <v>3298586</v>
      </c>
      <c r="G70" s="16">
        <f t="shared" si="1"/>
        <v>0.9934698042447176</v>
      </c>
    </row>
    <row r="71" spans="1:7" ht="22.5">
      <c r="A71" s="13" t="s">
        <v>131</v>
      </c>
      <c r="B71" s="21" t="s">
        <v>132</v>
      </c>
      <c r="C71" s="15">
        <v>0</v>
      </c>
      <c r="D71" s="15">
        <v>0</v>
      </c>
      <c r="E71" s="15">
        <v>0</v>
      </c>
      <c r="F71" s="15">
        <v>0</v>
      </c>
      <c r="G71" s="16">
        <v>0</v>
      </c>
    </row>
    <row r="72" spans="1:7" ht="22.5">
      <c r="A72" s="13" t="s">
        <v>133</v>
      </c>
      <c r="B72" s="21" t="s">
        <v>134</v>
      </c>
      <c r="C72" s="15">
        <v>0</v>
      </c>
      <c r="D72" s="15">
        <v>0</v>
      </c>
      <c r="E72" s="15">
        <v>0</v>
      </c>
      <c r="F72" s="15">
        <v>0</v>
      </c>
      <c r="G72" s="16">
        <v>0</v>
      </c>
    </row>
    <row r="73" spans="1:7" ht="11.25">
      <c r="A73" s="13" t="s">
        <v>135</v>
      </c>
      <c r="B73" s="21" t="s">
        <v>136</v>
      </c>
      <c r="C73" s="15">
        <v>851937</v>
      </c>
      <c r="D73" s="15">
        <v>851937</v>
      </c>
      <c r="E73" s="15">
        <v>1070714</v>
      </c>
      <c r="F73" s="15">
        <v>1070714</v>
      </c>
      <c r="G73" s="16">
        <f t="shared" si="1"/>
        <v>1.2567995051277265</v>
      </c>
    </row>
    <row r="74" spans="1:7" ht="11.25">
      <c r="A74" s="13" t="s">
        <v>137</v>
      </c>
      <c r="B74" s="21" t="s">
        <v>138</v>
      </c>
      <c r="C74" s="15">
        <v>271674</v>
      </c>
      <c r="D74" s="15">
        <v>271674</v>
      </c>
      <c r="E74" s="15">
        <v>259199</v>
      </c>
      <c r="F74" s="15">
        <v>259199</v>
      </c>
      <c r="G74" s="16">
        <f aca="true" t="shared" si="2" ref="G74:G118">+F74/D74</f>
        <v>0.9540809941326737</v>
      </c>
    </row>
    <row r="75" spans="1:7" ht="11.25">
      <c r="A75" s="13" t="s">
        <v>139</v>
      </c>
      <c r="B75" s="21" t="s">
        <v>140</v>
      </c>
      <c r="C75" s="15">
        <v>2106480</v>
      </c>
      <c r="D75" s="15">
        <v>2106480</v>
      </c>
      <c r="E75" s="15">
        <v>1897910</v>
      </c>
      <c r="F75" s="15">
        <v>1897910</v>
      </c>
      <c r="G75" s="16">
        <f t="shared" si="2"/>
        <v>0.9009864798146672</v>
      </c>
    </row>
    <row r="76" spans="1:7" ht="22.5">
      <c r="A76" s="13" t="s">
        <v>141</v>
      </c>
      <c r="B76" s="21" t="s">
        <v>142</v>
      </c>
      <c r="C76" s="15">
        <v>0</v>
      </c>
      <c r="D76" s="15">
        <v>0</v>
      </c>
      <c r="E76" s="15">
        <v>0</v>
      </c>
      <c r="F76" s="15">
        <v>0</v>
      </c>
      <c r="G76" s="16">
        <v>0</v>
      </c>
    </row>
    <row r="77" spans="1:7" ht="22.5">
      <c r="A77" s="13" t="s">
        <v>143</v>
      </c>
      <c r="B77" s="21" t="s">
        <v>144</v>
      </c>
      <c r="C77" s="15">
        <v>90177</v>
      </c>
      <c r="D77" s="15">
        <v>90177</v>
      </c>
      <c r="E77" s="15">
        <v>70763</v>
      </c>
      <c r="F77" s="15">
        <v>70763</v>
      </c>
      <c r="G77" s="16">
        <f t="shared" si="2"/>
        <v>0.7847122880557127</v>
      </c>
    </row>
    <row r="78" spans="1:7" ht="22.5">
      <c r="A78" s="13" t="s">
        <v>145</v>
      </c>
      <c r="B78" s="21" t="s">
        <v>146</v>
      </c>
      <c r="C78" s="15">
        <v>0</v>
      </c>
      <c r="D78" s="15">
        <v>0</v>
      </c>
      <c r="E78" s="15">
        <v>0</v>
      </c>
      <c r="F78" s="15">
        <v>0</v>
      </c>
      <c r="G78" s="16">
        <v>0</v>
      </c>
    </row>
    <row r="79" spans="1:7" s="1" customFormat="1" ht="11.25">
      <c r="A79" s="17" t="s">
        <v>147</v>
      </c>
      <c r="B79" s="18" t="s">
        <v>148</v>
      </c>
      <c r="C79" s="19">
        <v>4746074</v>
      </c>
      <c r="D79" s="19">
        <v>4746074</v>
      </c>
      <c r="E79" s="19">
        <v>5311223</v>
      </c>
      <c r="F79" s="19">
        <f>5311224-1</f>
        <v>5311223</v>
      </c>
      <c r="G79" s="16">
        <f t="shared" si="2"/>
        <v>1.1190771572461786</v>
      </c>
    </row>
    <row r="80" spans="1:7" s="1" customFormat="1" ht="11.25">
      <c r="A80" s="17" t="s">
        <v>149</v>
      </c>
      <c r="B80" s="18" t="s">
        <v>150</v>
      </c>
      <c r="C80" s="19">
        <f>SUM(C61,C70,C79)</f>
        <v>13458631</v>
      </c>
      <c r="D80" s="19">
        <f>SUM(D61,D70,D79)</f>
        <v>9455713</v>
      </c>
      <c r="E80" s="19">
        <f>SUM(E61,E70,E79)</f>
        <v>14148991</v>
      </c>
      <c r="F80" s="19">
        <f>SUM(F61,F70,F79)</f>
        <v>10108161</v>
      </c>
      <c r="G80" s="16">
        <f t="shared" si="2"/>
        <v>1.069000402190718</v>
      </c>
    </row>
    <row r="81" spans="1:7" ht="11.25">
      <c r="A81" s="13" t="s">
        <v>151</v>
      </c>
      <c r="B81" s="14" t="s">
        <v>152</v>
      </c>
      <c r="C81" s="15">
        <v>0</v>
      </c>
      <c r="D81" s="15">
        <v>0</v>
      </c>
      <c r="E81" s="15">
        <v>0</v>
      </c>
      <c r="F81" s="15">
        <v>0</v>
      </c>
      <c r="G81" s="16">
        <v>0</v>
      </c>
    </row>
    <row r="82" spans="1:7" ht="22.5">
      <c r="A82" s="13" t="s">
        <v>153</v>
      </c>
      <c r="B82" s="23" t="s">
        <v>154</v>
      </c>
      <c r="C82" s="15">
        <v>10282</v>
      </c>
      <c r="D82" s="15">
        <v>10282</v>
      </c>
      <c r="E82" s="15">
        <v>0</v>
      </c>
      <c r="F82" s="15">
        <v>0</v>
      </c>
      <c r="G82" s="16">
        <f t="shared" si="2"/>
        <v>0</v>
      </c>
    </row>
    <row r="83" spans="1:7" s="1" customFormat="1" ht="11.25">
      <c r="A83" s="17" t="s">
        <v>155</v>
      </c>
      <c r="B83" s="18" t="s">
        <v>156</v>
      </c>
      <c r="C83" s="19">
        <v>-166373</v>
      </c>
      <c r="D83" s="19">
        <v>-166373</v>
      </c>
      <c r="E83" s="19">
        <v>-286818</v>
      </c>
      <c r="F83" s="19">
        <v>-286818</v>
      </c>
      <c r="G83" s="16">
        <f t="shared" si="2"/>
        <v>1.7239455921333389</v>
      </c>
    </row>
    <row r="84" spans="1:7" s="1" customFormat="1" ht="12" thickBot="1">
      <c r="A84" s="24" t="s">
        <v>157</v>
      </c>
      <c r="B84" s="25" t="s">
        <v>158</v>
      </c>
      <c r="C84" s="65">
        <v>5445</v>
      </c>
      <c r="D84" s="65">
        <v>5445</v>
      </c>
      <c r="E84" s="65">
        <v>5259</v>
      </c>
      <c r="F84" s="65">
        <v>5259</v>
      </c>
      <c r="G84" s="26">
        <f t="shared" si="2"/>
        <v>0.965840220385675</v>
      </c>
    </row>
    <row r="85" spans="1:7" s="4" customFormat="1" ht="12" thickBot="1">
      <c r="A85" s="37" t="s">
        <v>159</v>
      </c>
      <c r="B85" s="38" t="s">
        <v>160</v>
      </c>
      <c r="C85" s="39">
        <f>SUM(C52,C55,C60,C80,C83:C84)</f>
        <v>107103683</v>
      </c>
      <c r="D85" s="39">
        <f>SUM(D52,D55,D60,D80,D83:D84)</f>
        <v>82332373</v>
      </c>
      <c r="E85" s="39">
        <f>SUM(E52,E55,E60,E80,E83:E84)</f>
        <v>113021805</v>
      </c>
      <c r="F85" s="39">
        <f>SUM(F52,F55,F60,F80,F83:F84)</f>
        <v>86901646</v>
      </c>
      <c r="G85" s="27">
        <f t="shared" si="2"/>
        <v>1.055497890240574</v>
      </c>
    </row>
    <row r="86" spans="1:7" s="4" customFormat="1" ht="11.25">
      <c r="A86" s="28"/>
      <c r="B86" s="29" t="s">
        <v>161</v>
      </c>
      <c r="C86" s="65"/>
      <c r="D86" s="65"/>
      <c r="E86" s="65"/>
      <c r="F86" s="65"/>
      <c r="G86" s="26"/>
    </row>
    <row r="87" spans="1:7" ht="11.25">
      <c r="A87" s="13" t="s">
        <v>162</v>
      </c>
      <c r="B87" s="14" t="s">
        <v>163</v>
      </c>
      <c r="C87" s="15">
        <v>84179329</v>
      </c>
      <c r="D87" s="15">
        <v>84179329</v>
      </c>
      <c r="E87" s="15">
        <v>84179329</v>
      </c>
      <c r="F87" s="15">
        <v>84179329</v>
      </c>
      <c r="G87" s="16">
        <f t="shared" si="2"/>
        <v>1</v>
      </c>
    </row>
    <row r="88" spans="1:7" ht="11.25">
      <c r="A88" s="13" t="s">
        <v>164</v>
      </c>
      <c r="B88" s="14" t="s">
        <v>165</v>
      </c>
      <c r="C88" s="15">
        <v>-26695</v>
      </c>
      <c r="D88" s="15">
        <v>-26695</v>
      </c>
      <c r="E88" s="15">
        <v>-37171</v>
      </c>
      <c r="F88" s="15">
        <v>-37171</v>
      </c>
      <c r="G88" s="16">
        <f t="shared" si="2"/>
        <v>1.3924330398951115</v>
      </c>
    </row>
    <row r="89" spans="1:7" ht="11.25">
      <c r="A89" s="13" t="s">
        <v>166</v>
      </c>
      <c r="B89" s="14" t="s">
        <v>167</v>
      </c>
      <c r="C89" s="15">
        <v>2551407</v>
      </c>
      <c r="D89" s="15">
        <v>2551407</v>
      </c>
      <c r="E89" s="15">
        <v>2551407</v>
      </c>
      <c r="F89" s="15">
        <v>2551407</v>
      </c>
      <c r="G89" s="16">
        <f t="shared" si="2"/>
        <v>1</v>
      </c>
    </row>
    <row r="90" spans="1:7" ht="11.25">
      <c r="A90" s="13" t="s">
        <v>168</v>
      </c>
      <c r="B90" s="14" t="s">
        <v>169</v>
      </c>
      <c r="C90" s="15">
        <v>-19690627</v>
      </c>
      <c r="D90" s="15">
        <v>-19690627</v>
      </c>
      <c r="E90" s="15">
        <v>-18557754</v>
      </c>
      <c r="F90" s="15">
        <v>-18557754</v>
      </c>
      <c r="G90" s="16">
        <f t="shared" si="2"/>
        <v>0.9424663826093501</v>
      </c>
    </row>
    <row r="91" spans="1:7" ht="11.25">
      <c r="A91" s="13" t="s">
        <v>170</v>
      </c>
      <c r="B91" s="14" t="s">
        <v>171</v>
      </c>
      <c r="C91" s="15"/>
      <c r="D91" s="15"/>
      <c r="E91" s="15"/>
      <c r="F91" s="15"/>
      <c r="G91" s="16">
        <v>0</v>
      </c>
    </row>
    <row r="92" spans="1:7" ht="11.25">
      <c r="A92" s="13" t="s">
        <v>172</v>
      </c>
      <c r="B92" s="14" t="s">
        <v>173</v>
      </c>
      <c r="C92" s="15">
        <v>1132873</v>
      </c>
      <c r="D92" s="15">
        <v>1132873</v>
      </c>
      <c r="E92" s="15">
        <v>-527406</v>
      </c>
      <c r="F92" s="15">
        <v>-527406</v>
      </c>
      <c r="G92" s="16">
        <f t="shared" si="2"/>
        <v>-0.46554732966537293</v>
      </c>
    </row>
    <row r="93" spans="1:7" s="1" customFormat="1" ht="11.25">
      <c r="A93" s="17" t="s">
        <v>174</v>
      </c>
      <c r="B93" s="18" t="s">
        <v>175</v>
      </c>
      <c r="C93" s="19">
        <f>SUM(C87:C92)</f>
        <v>68146287</v>
      </c>
      <c r="D93" s="19">
        <f>SUM(D87:D92)</f>
        <v>68146287</v>
      </c>
      <c r="E93" s="19">
        <f>SUM(E87:E92)</f>
        <v>67608405</v>
      </c>
      <c r="F93" s="19">
        <f>SUM(F87:F92)</f>
        <v>67608405</v>
      </c>
      <c r="G93" s="16">
        <f t="shared" si="2"/>
        <v>0.9921069507425988</v>
      </c>
    </row>
    <row r="94" spans="1:7" s="1" customFormat="1" ht="21">
      <c r="A94" s="17" t="s">
        <v>176</v>
      </c>
      <c r="B94" s="22" t="s">
        <v>177</v>
      </c>
      <c r="C94" s="19">
        <f>SUM(C95:C103)</f>
        <v>414365</v>
      </c>
      <c r="D94" s="19">
        <f>SUM(D95:D103)</f>
        <v>414365</v>
      </c>
      <c r="E94" s="19">
        <f>SUM(E95:E103)</f>
        <v>874405</v>
      </c>
      <c r="F94" s="19">
        <f>SUM(F95:F103)</f>
        <v>874405</v>
      </c>
      <c r="G94" s="16">
        <f t="shared" si="2"/>
        <v>2.1102289044682827</v>
      </c>
    </row>
    <row r="95" spans="1:7" s="8" customFormat="1" ht="11.25">
      <c r="A95" s="30" t="s">
        <v>178</v>
      </c>
      <c r="B95" s="21" t="s">
        <v>179</v>
      </c>
      <c r="C95" s="66">
        <v>8</v>
      </c>
      <c r="D95" s="66">
        <v>8</v>
      </c>
      <c r="E95" s="66">
        <v>0</v>
      </c>
      <c r="F95" s="66">
        <v>0</v>
      </c>
      <c r="G95" s="16">
        <f t="shared" si="2"/>
        <v>0</v>
      </c>
    </row>
    <row r="96" spans="1:7" s="8" customFormat="1" ht="22.5">
      <c r="A96" s="30" t="s">
        <v>180</v>
      </c>
      <c r="B96" s="21" t="s">
        <v>181</v>
      </c>
      <c r="C96" s="66">
        <v>0</v>
      </c>
      <c r="D96" s="66">
        <v>0</v>
      </c>
      <c r="E96" s="66">
        <v>0</v>
      </c>
      <c r="F96" s="66">
        <v>0</v>
      </c>
      <c r="G96" s="16">
        <v>0</v>
      </c>
    </row>
    <row r="97" spans="1:7" s="8" customFormat="1" ht="11.25">
      <c r="A97" s="30" t="s">
        <v>182</v>
      </c>
      <c r="B97" s="21" t="s">
        <v>183</v>
      </c>
      <c r="C97" s="66">
        <v>56452</v>
      </c>
      <c r="D97" s="66">
        <v>56452</v>
      </c>
      <c r="E97" s="66">
        <v>81233</v>
      </c>
      <c r="F97" s="66">
        <v>81233</v>
      </c>
      <c r="G97" s="16">
        <f t="shared" si="2"/>
        <v>1.438974704173457</v>
      </c>
    </row>
    <row r="98" spans="1:7" s="8" customFormat="1" ht="22.5">
      <c r="A98" s="30" t="s">
        <v>184</v>
      </c>
      <c r="B98" s="21" t="s">
        <v>185</v>
      </c>
      <c r="C98" s="66">
        <v>332</v>
      </c>
      <c r="D98" s="66">
        <v>332</v>
      </c>
      <c r="E98" s="66">
        <v>0</v>
      </c>
      <c r="F98" s="66">
        <v>0</v>
      </c>
      <c r="G98" s="16">
        <v>0</v>
      </c>
    </row>
    <row r="99" spans="1:7" s="8" customFormat="1" ht="22.5">
      <c r="A99" s="30" t="s">
        <v>186</v>
      </c>
      <c r="B99" s="21" t="s">
        <v>187</v>
      </c>
      <c r="C99" s="66">
        <v>0</v>
      </c>
      <c r="D99" s="66">
        <v>0</v>
      </c>
      <c r="E99" s="66">
        <v>0</v>
      </c>
      <c r="F99" s="66">
        <v>0</v>
      </c>
      <c r="G99" s="16">
        <v>0</v>
      </c>
    </row>
    <row r="100" spans="1:7" s="8" customFormat="1" ht="11.25">
      <c r="A100" s="30" t="s">
        <v>188</v>
      </c>
      <c r="B100" s="21" t="s">
        <v>189</v>
      </c>
      <c r="C100" s="66">
        <v>269879</v>
      </c>
      <c r="D100" s="66">
        <v>269879</v>
      </c>
      <c r="E100" s="66">
        <v>646077</v>
      </c>
      <c r="F100" s="66">
        <v>646077</v>
      </c>
      <c r="G100" s="16">
        <f t="shared" si="2"/>
        <v>2.3939506223159266</v>
      </c>
    </row>
    <row r="101" spans="1:7" s="8" customFormat="1" ht="11.25">
      <c r="A101" s="30" t="s">
        <v>190</v>
      </c>
      <c r="B101" s="21" t="s">
        <v>191</v>
      </c>
      <c r="C101" s="66">
        <v>87694</v>
      </c>
      <c r="D101" s="66">
        <v>87694</v>
      </c>
      <c r="E101" s="66">
        <v>147095</v>
      </c>
      <c r="F101" s="66">
        <v>147095</v>
      </c>
      <c r="G101" s="16">
        <f t="shared" si="2"/>
        <v>1.6773667525714415</v>
      </c>
    </row>
    <row r="102" spans="1:7" s="8" customFormat="1" ht="22.5">
      <c r="A102" s="30" t="s">
        <v>192</v>
      </c>
      <c r="B102" s="21" t="s">
        <v>193</v>
      </c>
      <c r="C102" s="66">
        <v>0</v>
      </c>
      <c r="D102" s="66">
        <v>0</v>
      </c>
      <c r="E102" s="66">
        <v>0</v>
      </c>
      <c r="F102" s="66">
        <v>0</v>
      </c>
      <c r="G102" s="16">
        <v>0</v>
      </c>
    </row>
    <row r="103" spans="1:7" s="8" customFormat="1" ht="11.25">
      <c r="A103" s="30" t="s">
        <v>194</v>
      </c>
      <c r="B103" s="21" t="s">
        <v>195</v>
      </c>
      <c r="C103" s="66">
        <v>0</v>
      </c>
      <c r="D103" s="66">
        <v>0</v>
      </c>
      <c r="E103" s="66">
        <v>0</v>
      </c>
      <c r="F103" s="66">
        <v>0</v>
      </c>
      <c r="G103" s="16">
        <v>0</v>
      </c>
    </row>
    <row r="104" spans="1:7" s="1" customFormat="1" ht="21">
      <c r="A104" s="17" t="s">
        <v>196</v>
      </c>
      <c r="B104" s="31" t="s">
        <v>197</v>
      </c>
      <c r="C104" s="19">
        <f>SUM(C105:C113)</f>
        <v>289141</v>
      </c>
      <c r="D104" s="19">
        <f>SUM(D105:D113)</f>
        <v>289141</v>
      </c>
      <c r="E104" s="19">
        <f>SUM(E105:E113)</f>
        <v>271256</v>
      </c>
      <c r="F104" s="19">
        <f>SUM(F105:F113)</f>
        <v>271256</v>
      </c>
      <c r="G104" s="16">
        <f t="shared" si="2"/>
        <v>0.9381443655517551</v>
      </c>
    </row>
    <row r="105" spans="1:7" ht="22.5">
      <c r="A105" s="13" t="s">
        <v>198</v>
      </c>
      <c r="B105" s="21" t="s">
        <v>199</v>
      </c>
      <c r="C105" s="15">
        <v>0</v>
      </c>
      <c r="D105" s="15">
        <v>0</v>
      </c>
      <c r="E105" s="15">
        <v>0</v>
      </c>
      <c r="F105" s="15">
        <v>0</v>
      </c>
      <c r="G105" s="16">
        <v>0</v>
      </c>
    </row>
    <row r="106" spans="1:7" ht="22.5">
      <c r="A106" s="13" t="s">
        <v>200</v>
      </c>
      <c r="B106" s="21" t="s">
        <v>201</v>
      </c>
      <c r="C106" s="15">
        <v>0</v>
      </c>
      <c r="D106" s="15">
        <v>0</v>
      </c>
      <c r="E106" s="15">
        <v>0</v>
      </c>
      <c r="F106" s="15">
        <v>0</v>
      </c>
      <c r="G106" s="16">
        <v>0</v>
      </c>
    </row>
    <row r="107" spans="1:7" ht="11.25">
      <c r="A107" s="13" t="s">
        <v>202</v>
      </c>
      <c r="B107" s="21" t="s">
        <v>203</v>
      </c>
      <c r="C107" s="15">
        <v>192499</v>
      </c>
      <c r="D107" s="15">
        <v>192499</v>
      </c>
      <c r="E107" s="15">
        <v>160933</v>
      </c>
      <c r="F107" s="15">
        <v>160933</v>
      </c>
      <c r="G107" s="16">
        <f t="shared" si="2"/>
        <v>0.8360199273762461</v>
      </c>
    </row>
    <row r="108" spans="1:7" ht="22.5">
      <c r="A108" s="13" t="s">
        <v>204</v>
      </c>
      <c r="B108" s="21" t="s">
        <v>205</v>
      </c>
      <c r="C108" s="15">
        <v>0</v>
      </c>
      <c r="D108" s="15">
        <v>0</v>
      </c>
      <c r="E108" s="15">
        <v>0</v>
      </c>
      <c r="F108" s="15">
        <v>0</v>
      </c>
      <c r="G108" s="16">
        <v>0</v>
      </c>
    </row>
    <row r="109" spans="1:7" ht="22.5">
      <c r="A109" s="13" t="s">
        <v>206</v>
      </c>
      <c r="B109" s="21" t="s">
        <v>207</v>
      </c>
      <c r="C109" s="15">
        <v>0</v>
      </c>
      <c r="D109" s="15">
        <v>0</v>
      </c>
      <c r="E109" s="15">
        <v>0</v>
      </c>
      <c r="F109" s="15">
        <v>0</v>
      </c>
      <c r="G109" s="16">
        <v>0</v>
      </c>
    </row>
    <row r="110" spans="1:7" ht="11.25">
      <c r="A110" s="13" t="s">
        <v>208</v>
      </c>
      <c r="B110" s="21" t="s">
        <v>209</v>
      </c>
      <c r="C110" s="15">
        <v>0</v>
      </c>
      <c r="D110" s="15">
        <v>0</v>
      </c>
      <c r="E110" s="15">
        <v>0</v>
      </c>
      <c r="F110" s="15">
        <v>0</v>
      </c>
      <c r="G110" s="16">
        <v>0</v>
      </c>
    </row>
    <row r="111" spans="1:7" ht="11.25">
      <c r="A111" s="13" t="s">
        <v>210</v>
      </c>
      <c r="B111" s="21" t="s">
        <v>211</v>
      </c>
      <c r="C111" s="15">
        <v>0</v>
      </c>
      <c r="D111" s="15">
        <v>0</v>
      </c>
      <c r="E111" s="15">
        <v>0</v>
      </c>
      <c r="F111" s="15">
        <v>0</v>
      </c>
      <c r="G111" s="16">
        <v>0</v>
      </c>
    </row>
    <row r="112" spans="1:7" ht="22.5">
      <c r="A112" s="13" t="s">
        <v>212</v>
      </c>
      <c r="B112" s="21" t="s">
        <v>213</v>
      </c>
      <c r="C112" s="15">
        <v>0</v>
      </c>
      <c r="D112" s="15">
        <v>0</v>
      </c>
      <c r="E112" s="15">
        <v>0</v>
      </c>
      <c r="F112" s="15">
        <v>0</v>
      </c>
      <c r="G112" s="16">
        <v>0</v>
      </c>
    </row>
    <row r="113" spans="1:7" ht="22.5">
      <c r="A113" s="13" t="s">
        <v>214</v>
      </c>
      <c r="B113" s="21" t="s">
        <v>215</v>
      </c>
      <c r="C113" s="15">
        <v>96642</v>
      </c>
      <c r="D113" s="15">
        <v>96642</v>
      </c>
      <c r="E113" s="15">
        <v>110323</v>
      </c>
      <c r="F113" s="15">
        <v>110323</v>
      </c>
      <c r="G113" s="16">
        <f t="shared" si="2"/>
        <v>1.1415637093603195</v>
      </c>
    </row>
    <row r="114" spans="1:7" s="1" customFormat="1" ht="11.25">
      <c r="A114" s="17" t="s">
        <v>216</v>
      </c>
      <c r="B114" s="31" t="s">
        <v>217</v>
      </c>
      <c r="C114" s="19">
        <v>1231897</v>
      </c>
      <c r="D114" s="19">
        <v>1231897</v>
      </c>
      <c r="E114" s="19">
        <v>1696929</v>
      </c>
      <c r="F114" s="19">
        <v>1696929</v>
      </c>
      <c r="G114" s="16">
        <f t="shared" si="2"/>
        <v>1.3774925988130502</v>
      </c>
    </row>
    <row r="115" spans="1:7" s="1" customFormat="1" ht="11.25">
      <c r="A115" s="17" t="s">
        <v>218</v>
      </c>
      <c r="B115" s="32" t="s">
        <v>219</v>
      </c>
      <c r="C115" s="19">
        <f>SUM(C94,C104,C114)</f>
        <v>1935403</v>
      </c>
      <c r="D115" s="19">
        <f>SUM(D94,D104,D114)</f>
        <v>1935403</v>
      </c>
      <c r="E115" s="19">
        <f>SUM(E94,E104,E114)</f>
        <v>2842590</v>
      </c>
      <c r="F115" s="19">
        <f>SUM(F94,F104,F114)</f>
        <v>2842590</v>
      </c>
      <c r="G115" s="16">
        <f t="shared" si="2"/>
        <v>1.4687328685550245</v>
      </c>
    </row>
    <row r="116" spans="1:7" s="1" customFormat="1" ht="11.25">
      <c r="A116" s="17" t="s">
        <v>220</v>
      </c>
      <c r="B116" s="32" t="s">
        <v>224</v>
      </c>
      <c r="C116" s="19">
        <v>0</v>
      </c>
      <c r="D116" s="19">
        <v>0</v>
      </c>
      <c r="E116" s="19">
        <v>0</v>
      </c>
      <c r="F116" s="19">
        <v>0</v>
      </c>
      <c r="G116" s="16">
        <v>0</v>
      </c>
    </row>
    <row r="117" spans="1:7" s="1" customFormat="1" ht="12" thickBot="1">
      <c r="A117" s="33" t="s">
        <v>221</v>
      </c>
      <c r="B117" s="34" t="s">
        <v>225</v>
      </c>
      <c r="C117" s="65">
        <v>12250683</v>
      </c>
      <c r="D117" s="65">
        <v>12250683</v>
      </c>
      <c r="E117" s="65">
        <v>16450651</v>
      </c>
      <c r="F117" s="65">
        <v>16450651</v>
      </c>
      <c r="G117" s="26">
        <f t="shared" si="2"/>
        <v>1.3428354157886544</v>
      </c>
    </row>
    <row r="118" spans="1:7" s="4" customFormat="1" ht="12" thickBot="1">
      <c r="A118" s="35" t="s">
        <v>222</v>
      </c>
      <c r="B118" s="36" t="s">
        <v>223</v>
      </c>
      <c r="C118" s="67">
        <f>SUM(C93,C115:C117)</f>
        <v>82332373</v>
      </c>
      <c r="D118" s="67">
        <f>SUM(D93,D115:D117)</f>
        <v>82332373</v>
      </c>
      <c r="E118" s="67">
        <f>SUM(E93,E115:E117)</f>
        <v>86901646</v>
      </c>
      <c r="F118" s="67">
        <f>SUM(F93,F115:F117)</f>
        <v>86901646</v>
      </c>
      <c r="G118" s="27">
        <f t="shared" si="2"/>
        <v>1.055497890240574</v>
      </c>
    </row>
  </sheetData>
  <sheetProtection selectLockedCells="1" selectUnlockedCells="1"/>
  <mergeCells count="5">
    <mergeCell ref="A1:B1"/>
    <mergeCell ref="A2:G2"/>
    <mergeCell ref="A3:G3"/>
    <mergeCell ref="A4:G4"/>
    <mergeCell ref="A5:G5"/>
  </mergeCells>
  <printOptions horizontalCentered="1"/>
  <pageMargins left="0" right="0" top="0.1968503937007874" bottom="0.1968503937007874" header="0.5118110236220472" footer="0.5118110236220472"/>
  <pageSetup fitToHeight="0" fitToWidth="1" horizontalDpi="600" verticalDpi="600" orientation="portrait" paperSize="9" scale="92" r:id="rId1"/>
  <rowBreaks count="1" manualBreakCount="1">
    <brk id="6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2020-06-02T13:49:32Z</cp:lastPrinted>
  <dcterms:created xsi:type="dcterms:W3CDTF">2015-05-07T11:13:27Z</dcterms:created>
  <dcterms:modified xsi:type="dcterms:W3CDTF">2020-06-02T13:53:14Z</dcterms:modified>
  <cp:category/>
  <cp:version/>
  <cp:contentType/>
  <cp:contentStatus/>
</cp:coreProperties>
</file>