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9435" windowHeight="5160" tabRatio="599" firstSheet="4" activeTab="14"/>
  </bookViews>
  <sheets>
    <sheet name="2-3.mell" sheetId="1" r:id="rId1"/>
    <sheet name="4.mell" sheetId="2" r:id="rId2"/>
    <sheet name="4.1" sheetId="6" r:id="rId3"/>
    <sheet name="4.2" sheetId="25" r:id="rId4"/>
    <sheet name="4.3" sheetId="41" r:id="rId5"/>
    <sheet name="5.mell" sheetId="3" r:id="rId6"/>
    <sheet name="5.1" sheetId="7" r:id="rId7"/>
    <sheet name="5.2" sheetId="26" r:id="rId8"/>
    <sheet name="5.3" sheetId="42" r:id="rId9"/>
    <sheet name="7-8.mell." sheetId="9" r:id="rId10"/>
    <sheet name="9.1-9.2" sheetId="10" r:id="rId11"/>
    <sheet name="9.3. mell." sheetId="11" r:id="rId12"/>
    <sheet name="10 mell" sheetId="29" r:id="rId13"/>
    <sheet name="11-11.2" sheetId="13" r:id="rId14"/>
    <sheet name="12 mell" sheetId="17" r:id="rId15"/>
  </sheets>
  <externalReferences>
    <externalReference r:id="rId16"/>
    <externalReference r:id="rId17"/>
  </externalReferences>
  <definedNames>
    <definedName name="_xlnm.Print_Titles" localSheetId="2">'4.1'!$6:$10</definedName>
    <definedName name="_xlnm.Print_Titles" localSheetId="4">'4.3'!$7:$11</definedName>
    <definedName name="_xlnm.Print_Titles" localSheetId="6">'5.1'!$6:$11</definedName>
    <definedName name="_xlnm.Print_Titles" localSheetId="8">'5.3'!$7:$11</definedName>
    <definedName name="_xlnm.Print_Area" localSheetId="13">'11-11.2'!$A$1:$H$66</definedName>
    <definedName name="_xlnm.Print_Area" localSheetId="14">'12 mell'!$A$1:$N$35</definedName>
    <definedName name="_xlnm.Print_Area" localSheetId="0">'2-3.mell'!$A$1:$F$53</definedName>
    <definedName name="_xlnm.Print_Area" localSheetId="2">'4.1'!$A$1:$N$255</definedName>
    <definedName name="_xlnm.Print_Area" localSheetId="3">'4.2'!$A$1:$N$46</definedName>
    <definedName name="_xlnm.Print_Area" localSheetId="4">'4.3'!$A$1:$O$281</definedName>
    <definedName name="_xlnm.Print_Area" localSheetId="1">'4.mell'!$A$1:$M$65</definedName>
    <definedName name="_xlnm.Print_Area" localSheetId="6">'5.1'!$A$1:$L$346</definedName>
    <definedName name="_xlnm.Print_Area" localSheetId="7">'5.2'!$A$1:$L$52</definedName>
    <definedName name="_xlnm.Print_Area" localSheetId="8">'5.3'!$A$1:$L$286</definedName>
    <definedName name="_xlnm.Print_Area" localSheetId="5">'5.mell'!$A$1:$K$62</definedName>
    <definedName name="_xlnm.Print_Area" localSheetId="9">'7-8.mell.'!$A$1:$F$87</definedName>
    <definedName name="_xlnm.Print_Area" localSheetId="10">'9.1-9.2'!$A$1:$N$126</definedName>
  </definedNames>
  <calcPr calcId="125725"/>
</workbook>
</file>

<file path=xl/calcChain.xml><?xml version="1.0" encoding="utf-8"?>
<calcChain xmlns="http://schemas.openxmlformats.org/spreadsheetml/2006/main">
  <c r="C192" i="6"/>
  <c r="C191"/>
  <c r="C190"/>
  <c r="M193" i="7"/>
  <c r="M148"/>
  <c r="M140"/>
  <c r="M141"/>
  <c r="M142"/>
  <c r="M143"/>
  <c r="M144"/>
  <c r="M145"/>
  <c r="C148"/>
  <c r="C15" i="26"/>
  <c r="C16"/>
  <c r="C17"/>
  <c r="C18"/>
  <c r="C19"/>
  <c r="C20"/>
  <c r="E21"/>
  <c r="F21"/>
  <c r="G21"/>
  <c r="H21"/>
  <c r="I21"/>
  <c r="J21"/>
  <c r="K21"/>
  <c r="L21"/>
  <c r="E22"/>
  <c r="F22"/>
  <c r="G22"/>
  <c r="H22"/>
  <c r="I22"/>
  <c r="J22"/>
  <c r="K22"/>
  <c r="L22"/>
  <c r="D21"/>
  <c r="C145" i="7"/>
  <c r="C167"/>
  <c r="M167"/>
  <c r="C138"/>
  <c r="M138"/>
  <c r="C137"/>
  <c r="M137"/>
  <c r="C136"/>
  <c r="M136"/>
  <c r="C140"/>
  <c r="C141"/>
  <c r="C142"/>
  <c r="C143"/>
  <c r="C139"/>
  <c r="M139"/>
  <c r="N49" i="10"/>
  <c r="N29"/>
  <c r="N30"/>
  <c r="N108"/>
  <c r="N48"/>
  <c r="C21" i="26" l="1"/>
  <c r="F12" i="1"/>
  <c r="M248" i="7"/>
  <c r="M209"/>
  <c r="M210"/>
  <c r="M166"/>
  <c r="M168"/>
  <c r="M147"/>
  <c r="M149"/>
  <c r="M150"/>
  <c r="C150"/>
  <c r="D54" i="3"/>
  <c r="E54"/>
  <c r="H54"/>
  <c r="I54"/>
  <c r="F46"/>
  <c r="G46"/>
  <c r="K46"/>
  <c r="E42"/>
  <c r="I42"/>
  <c r="D38"/>
  <c r="F38"/>
  <c r="G38"/>
  <c r="H38"/>
  <c r="I38"/>
  <c r="J38"/>
  <c r="K38"/>
  <c r="C38"/>
  <c r="D34"/>
  <c r="H34"/>
  <c r="K34"/>
  <c r="F30"/>
  <c r="J30"/>
  <c r="E36" i="25"/>
  <c r="F36"/>
  <c r="G36"/>
  <c r="H36"/>
  <c r="I36"/>
  <c r="J36"/>
  <c r="K36"/>
  <c r="L36"/>
  <c r="M36"/>
  <c r="N36"/>
  <c r="D36"/>
  <c r="D28"/>
  <c r="C26"/>
  <c r="C27"/>
  <c r="E57" i="2"/>
  <c r="C57"/>
  <c r="D41"/>
  <c r="E41"/>
  <c r="F41"/>
  <c r="H41"/>
  <c r="I41"/>
  <c r="J41"/>
  <c r="K41"/>
  <c r="L41"/>
  <c r="K37"/>
  <c r="M287" i="42"/>
  <c r="N287" s="1"/>
  <c r="M286"/>
  <c r="N286" s="1"/>
  <c r="M281"/>
  <c r="N281" s="1"/>
  <c r="L278"/>
  <c r="K278"/>
  <c r="J278"/>
  <c r="I278"/>
  <c r="H278"/>
  <c r="G278"/>
  <c r="F278"/>
  <c r="E278"/>
  <c r="M278" s="1"/>
  <c r="N278" s="1"/>
  <c r="D278"/>
  <c r="C278"/>
  <c r="L277"/>
  <c r="K277"/>
  <c r="J277"/>
  <c r="I277"/>
  <c r="H277"/>
  <c r="G277"/>
  <c r="F277"/>
  <c r="E277"/>
  <c r="D277"/>
  <c r="M276"/>
  <c r="N276" s="1"/>
  <c r="M271"/>
  <c r="N271" s="1"/>
  <c r="L270"/>
  <c r="K270"/>
  <c r="J270"/>
  <c r="I270"/>
  <c r="H270"/>
  <c r="G270"/>
  <c r="F270"/>
  <c r="E270"/>
  <c r="D270"/>
  <c r="M269"/>
  <c r="N269" s="1"/>
  <c r="M268"/>
  <c r="N268" s="1"/>
  <c r="M267"/>
  <c r="C267"/>
  <c r="C270" s="1"/>
  <c r="N266"/>
  <c r="M266"/>
  <c r="L265"/>
  <c r="K265"/>
  <c r="J265"/>
  <c r="I265"/>
  <c r="H264"/>
  <c r="H265" s="1"/>
  <c r="G264"/>
  <c r="G265" s="1"/>
  <c r="F264"/>
  <c r="F265" s="1"/>
  <c r="E264"/>
  <c r="E265" s="1"/>
  <c r="D264"/>
  <c r="D265" s="1"/>
  <c r="C264"/>
  <c r="N263"/>
  <c r="M263"/>
  <c r="M262"/>
  <c r="N262" s="1"/>
  <c r="M261"/>
  <c r="C261"/>
  <c r="M260"/>
  <c r="N260" s="1"/>
  <c r="L259"/>
  <c r="K259"/>
  <c r="J259"/>
  <c r="I259"/>
  <c r="H259"/>
  <c r="G259"/>
  <c r="F259"/>
  <c r="E259"/>
  <c r="D259"/>
  <c r="M258"/>
  <c r="N258" s="1"/>
  <c r="M257"/>
  <c r="N257" s="1"/>
  <c r="M256"/>
  <c r="N256" s="1"/>
  <c r="C256"/>
  <c r="C259" s="1"/>
  <c r="M255"/>
  <c r="N255" s="1"/>
  <c r="L254"/>
  <c r="K254"/>
  <c r="J254"/>
  <c r="I254"/>
  <c r="H254"/>
  <c r="G254"/>
  <c r="F253"/>
  <c r="F254" s="1"/>
  <c r="E253"/>
  <c r="E254" s="1"/>
  <c r="D253"/>
  <c r="D254" s="1"/>
  <c r="C253"/>
  <c r="M252"/>
  <c r="N252" s="1"/>
  <c r="M251"/>
  <c r="N251" s="1"/>
  <c r="M250"/>
  <c r="C250"/>
  <c r="N250" s="1"/>
  <c r="M249"/>
  <c r="N249" s="1"/>
  <c r="L247"/>
  <c r="L248" s="1"/>
  <c r="K247"/>
  <c r="K248" s="1"/>
  <c r="J247"/>
  <c r="J248" s="1"/>
  <c r="I247"/>
  <c r="I248" s="1"/>
  <c r="H247"/>
  <c r="H248" s="1"/>
  <c r="G247"/>
  <c r="G248" s="1"/>
  <c r="F247"/>
  <c r="F248" s="1"/>
  <c r="E247"/>
  <c r="E248" s="1"/>
  <c r="D247"/>
  <c r="D248" s="1"/>
  <c r="C247"/>
  <c r="M246"/>
  <c r="N246" s="1"/>
  <c r="M245"/>
  <c r="N245" s="1"/>
  <c r="M244"/>
  <c r="N244" s="1"/>
  <c r="C244"/>
  <c r="M243"/>
  <c r="N243" s="1"/>
  <c r="L241"/>
  <c r="L242" s="1"/>
  <c r="K241"/>
  <c r="K242" s="1"/>
  <c r="J241"/>
  <c r="J242" s="1"/>
  <c r="I241"/>
  <c r="I242" s="1"/>
  <c r="H241"/>
  <c r="H242" s="1"/>
  <c r="G241"/>
  <c r="G242" s="1"/>
  <c r="F241"/>
  <c r="F242" s="1"/>
  <c r="E241"/>
  <c r="E242" s="1"/>
  <c r="D241"/>
  <c r="D242" s="1"/>
  <c r="C241"/>
  <c r="C242" s="1"/>
  <c r="M240"/>
  <c r="N240" s="1"/>
  <c r="N239"/>
  <c r="M239"/>
  <c r="M238"/>
  <c r="C238"/>
  <c r="N238" s="1"/>
  <c r="M237"/>
  <c r="N237" s="1"/>
  <c r="L235"/>
  <c r="L236" s="1"/>
  <c r="K235"/>
  <c r="K236" s="1"/>
  <c r="J235"/>
  <c r="J236" s="1"/>
  <c r="I235"/>
  <c r="I236" s="1"/>
  <c r="H235"/>
  <c r="H236" s="1"/>
  <c r="G235"/>
  <c r="G236" s="1"/>
  <c r="F235"/>
  <c r="F236" s="1"/>
  <c r="E235"/>
  <c r="E236" s="1"/>
  <c r="D235"/>
  <c r="D236" s="1"/>
  <c r="C235"/>
  <c r="C236" s="1"/>
  <c r="M234"/>
  <c r="N234" s="1"/>
  <c r="M233"/>
  <c r="N233" s="1"/>
  <c r="M232"/>
  <c r="N232" s="1"/>
  <c r="C232"/>
  <c r="N231"/>
  <c r="M231"/>
  <c r="L229"/>
  <c r="L230" s="1"/>
  <c r="K229"/>
  <c r="K230" s="1"/>
  <c r="J229"/>
  <c r="J230" s="1"/>
  <c r="I229"/>
  <c r="I230" s="1"/>
  <c r="H229"/>
  <c r="H230" s="1"/>
  <c r="G229"/>
  <c r="G230" s="1"/>
  <c r="F229"/>
  <c r="F230" s="1"/>
  <c r="E229"/>
  <c r="E230" s="1"/>
  <c r="D229"/>
  <c r="D230" s="1"/>
  <c r="C229"/>
  <c r="N228"/>
  <c r="M228"/>
  <c r="N227"/>
  <c r="M227"/>
  <c r="M226"/>
  <c r="C226"/>
  <c r="M225"/>
  <c r="N225" s="1"/>
  <c r="L223"/>
  <c r="L224" s="1"/>
  <c r="K223"/>
  <c r="K224" s="1"/>
  <c r="J223"/>
  <c r="J224" s="1"/>
  <c r="I223"/>
  <c r="I224" s="1"/>
  <c r="H223"/>
  <c r="H224" s="1"/>
  <c r="G223"/>
  <c r="G224" s="1"/>
  <c r="F223"/>
  <c r="F224" s="1"/>
  <c r="E223"/>
  <c r="E224" s="1"/>
  <c r="D223"/>
  <c r="D224" s="1"/>
  <c r="C223"/>
  <c r="M222"/>
  <c r="N222" s="1"/>
  <c r="M221"/>
  <c r="N221" s="1"/>
  <c r="M220"/>
  <c r="C220"/>
  <c r="N219"/>
  <c r="M219"/>
  <c r="L217"/>
  <c r="L218" s="1"/>
  <c r="K217"/>
  <c r="K218" s="1"/>
  <c r="J217"/>
  <c r="J218" s="1"/>
  <c r="I217"/>
  <c r="I218" s="1"/>
  <c r="H217"/>
  <c r="H218" s="1"/>
  <c r="G217"/>
  <c r="G218" s="1"/>
  <c r="F217"/>
  <c r="F218" s="1"/>
  <c r="E217"/>
  <c r="E218" s="1"/>
  <c r="D217"/>
  <c r="D218" s="1"/>
  <c r="C217"/>
  <c r="N216"/>
  <c r="M216"/>
  <c r="M215"/>
  <c r="N215" s="1"/>
  <c r="M214"/>
  <c r="C214"/>
  <c r="M213"/>
  <c r="N213" s="1"/>
  <c r="L211"/>
  <c r="L212" s="1"/>
  <c r="K211"/>
  <c r="K212" s="1"/>
  <c r="J211"/>
  <c r="J212" s="1"/>
  <c r="I211"/>
  <c r="I212" s="1"/>
  <c r="H211"/>
  <c r="H212" s="1"/>
  <c r="G211"/>
  <c r="G212" s="1"/>
  <c r="F211"/>
  <c r="F212" s="1"/>
  <c r="E211"/>
  <c r="E212" s="1"/>
  <c r="D211"/>
  <c r="D212" s="1"/>
  <c r="C211"/>
  <c r="C212" s="1"/>
  <c r="M210"/>
  <c r="N210" s="1"/>
  <c r="M209"/>
  <c r="N209" s="1"/>
  <c r="M208"/>
  <c r="C208"/>
  <c r="N207"/>
  <c r="M207"/>
  <c r="L205"/>
  <c r="L206" s="1"/>
  <c r="K205"/>
  <c r="K206" s="1"/>
  <c r="J205"/>
  <c r="J206" s="1"/>
  <c r="I205"/>
  <c r="I206" s="1"/>
  <c r="H205"/>
  <c r="H206" s="1"/>
  <c r="G205"/>
  <c r="F205"/>
  <c r="F206" s="1"/>
  <c r="E205"/>
  <c r="E206" s="1"/>
  <c r="D205"/>
  <c r="D206" s="1"/>
  <c r="C205"/>
  <c r="C206" s="1"/>
  <c r="N204"/>
  <c r="M204"/>
  <c r="M203"/>
  <c r="N203" s="1"/>
  <c r="M202"/>
  <c r="C202"/>
  <c r="M201"/>
  <c r="N201" s="1"/>
  <c r="L199"/>
  <c r="L200" s="1"/>
  <c r="K199"/>
  <c r="K200" s="1"/>
  <c r="J199"/>
  <c r="J200" s="1"/>
  <c r="I199"/>
  <c r="I200" s="1"/>
  <c r="H199"/>
  <c r="H200" s="1"/>
  <c r="G199"/>
  <c r="G200" s="1"/>
  <c r="F199"/>
  <c r="F200" s="1"/>
  <c r="E199"/>
  <c r="E200" s="1"/>
  <c r="D199"/>
  <c r="D200" s="1"/>
  <c r="C199"/>
  <c r="M198"/>
  <c r="N198" s="1"/>
  <c r="M197"/>
  <c r="N197" s="1"/>
  <c r="M196"/>
  <c r="N196" s="1"/>
  <c r="C196"/>
  <c r="M195"/>
  <c r="N195" s="1"/>
  <c r="L193"/>
  <c r="L194" s="1"/>
  <c r="K193"/>
  <c r="K194" s="1"/>
  <c r="J193"/>
  <c r="J194" s="1"/>
  <c r="I193"/>
  <c r="I194" s="1"/>
  <c r="H193"/>
  <c r="H194" s="1"/>
  <c r="G193"/>
  <c r="G194" s="1"/>
  <c r="F193"/>
  <c r="F194" s="1"/>
  <c r="E193"/>
  <c r="E194" s="1"/>
  <c r="D193"/>
  <c r="D194" s="1"/>
  <c r="C193"/>
  <c r="M192"/>
  <c r="N192" s="1"/>
  <c r="N191"/>
  <c r="M191"/>
  <c r="M190"/>
  <c r="C190"/>
  <c r="N190" s="1"/>
  <c r="M189"/>
  <c r="N189" s="1"/>
  <c r="L187"/>
  <c r="L188" s="1"/>
  <c r="K187"/>
  <c r="K188" s="1"/>
  <c r="J187"/>
  <c r="J188" s="1"/>
  <c r="I187"/>
  <c r="I188" s="1"/>
  <c r="H187"/>
  <c r="H188" s="1"/>
  <c r="G187"/>
  <c r="G188" s="1"/>
  <c r="F187"/>
  <c r="F188" s="1"/>
  <c r="E187"/>
  <c r="E188" s="1"/>
  <c r="D187"/>
  <c r="D188" s="1"/>
  <c r="C187"/>
  <c r="M186"/>
  <c r="N186" s="1"/>
  <c r="M185"/>
  <c r="N185" s="1"/>
  <c r="M184"/>
  <c r="N184" s="1"/>
  <c r="C184"/>
  <c r="N183"/>
  <c r="M183"/>
  <c r="L181"/>
  <c r="L182" s="1"/>
  <c r="K181"/>
  <c r="K182" s="1"/>
  <c r="J181"/>
  <c r="J182" s="1"/>
  <c r="I181"/>
  <c r="I182" s="1"/>
  <c r="H181"/>
  <c r="H182" s="1"/>
  <c r="G181"/>
  <c r="G182" s="1"/>
  <c r="F181"/>
  <c r="F182" s="1"/>
  <c r="E181"/>
  <c r="E182" s="1"/>
  <c r="D181"/>
  <c r="C181"/>
  <c r="C182" s="1"/>
  <c r="N180"/>
  <c r="M180"/>
  <c r="M179"/>
  <c r="N179" s="1"/>
  <c r="N178"/>
  <c r="M178"/>
  <c r="M177"/>
  <c r="C177"/>
  <c r="N177" s="1"/>
  <c r="M176"/>
  <c r="N176" s="1"/>
  <c r="L174"/>
  <c r="L175" s="1"/>
  <c r="K174"/>
  <c r="K175" s="1"/>
  <c r="J174"/>
  <c r="J175" s="1"/>
  <c r="I174"/>
  <c r="I175" s="1"/>
  <c r="H174"/>
  <c r="H175" s="1"/>
  <c r="G174"/>
  <c r="G175" s="1"/>
  <c r="F174"/>
  <c r="F175" s="1"/>
  <c r="E174"/>
  <c r="D174"/>
  <c r="D175" s="1"/>
  <c r="C174"/>
  <c r="C175" s="1"/>
  <c r="M173"/>
  <c r="N173" s="1"/>
  <c r="M172"/>
  <c r="N172" s="1"/>
  <c r="M171"/>
  <c r="N171" s="1"/>
  <c r="M170"/>
  <c r="C170"/>
  <c r="N169"/>
  <c r="M169"/>
  <c r="L167"/>
  <c r="L168" s="1"/>
  <c r="K167"/>
  <c r="K168" s="1"/>
  <c r="J167"/>
  <c r="J168" s="1"/>
  <c r="I167"/>
  <c r="I168" s="1"/>
  <c r="H167"/>
  <c r="H168" s="1"/>
  <c r="G167"/>
  <c r="G168" s="1"/>
  <c r="F167"/>
  <c r="F168" s="1"/>
  <c r="E167"/>
  <c r="E168" s="1"/>
  <c r="D167"/>
  <c r="M167" s="1"/>
  <c r="N167" s="1"/>
  <c r="C167"/>
  <c r="C168" s="1"/>
  <c r="M166"/>
  <c r="N166" s="1"/>
  <c r="N165"/>
  <c r="M165"/>
  <c r="M164"/>
  <c r="N164" s="1"/>
  <c r="M163"/>
  <c r="C163"/>
  <c r="M162"/>
  <c r="N162" s="1"/>
  <c r="L161"/>
  <c r="K161"/>
  <c r="J161"/>
  <c r="I161"/>
  <c r="H161"/>
  <c r="G161"/>
  <c r="F161"/>
  <c r="E161"/>
  <c r="D161"/>
  <c r="M160"/>
  <c r="N160" s="1"/>
  <c r="M159"/>
  <c r="N159" s="1"/>
  <c r="M158"/>
  <c r="N158" s="1"/>
  <c r="C158"/>
  <c r="C161" s="1"/>
  <c r="M157"/>
  <c r="N157" s="1"/>
  <c r="F156"/>
  <c r="L155"/>
  <c r="L156" s="1"/>
  <c r="K155"/>
  <c r="K156" s="1"/>
  <c r="J155"/>
  <c r="J156" s="1"/>
  <c r="I155"/>
  <c r="I156" s="1"/>
  <c r="H155"/>
  <c r="H156" s="1"/>
  <c r="G155"/>
  <c r="G156" s="1"/>
  <c r="F155"/>
  <c r="E155"/>
  <c r="E156" s="1"/>
  <c r="D155"/>
  <c r="C155"/>
  <c r="C156" s="1"/>
  <c r="N154"/>
  <c r="M154"/>
  <c r="M153"/>
  <c r="N153" s="1"/>
  <c r="M152"/>
  <c r="C152"/>
  <c r="M151"/>
  <c r="N151" s="1"/>
  <c r="K150"/>
  <c r="G150"/>
  <c r="L149"/>
  <c r="L150" s="1"/>
  <c r="K149"/>
  <c r="J149"/>
  <c r="J150" s="1"/>
  <c r="I149"/>
  <c r="I150" s="1"/>
  <c r="H149"/>
  <c r="H150" s="1"/>
  <c r="G149"/>
  <c r="F149"/>
  <c r="F150" s="1"/>
  <c r="E149"/>
  <c r="E150" s="1"/>
  <c r="D149"/>
  <c r="D150" s="1"/>
  <c r="C149"/>
  <c r="N148"/>
  <c r="M148"/>
  <c r="N147"/>
  <c r="M147"/>
  <c r="M146"/>
  <c r="C146"/>
  <c r="C150" s="1"/>
  <c r="M145"/>
  <c r="N145" s="1"/>
  <c r="L143"/>
  <c r="L144" s="1"/>
  <c r="K143"/>
  <c r="K144" s="1"/>
  <c r="J143"/>
  <c r="J144" s="1"/>
  <c r="I143"/>
  <c r="I144" s="1"/>
  <c r="H143"/>
  <c r="H144" s="1"/>
  <c r="G143"/>
  <c r="G144" s="1"/>
  <c r="F143"/>
  <c r="F144" s="1"/>
  <c r="E143"/>
  <c r="E144" s="1"/>
  <c r="D143"/>
  <c r="D144" s="1"/>
  <c r="C143"/>
  <c r="M142"/>
  <c r="N142" s="1"/>
  <c r="M141"/>
  <c r="N141" s="1"/>
  <c r="M140"/>
  <c r="C140"/>
  <c r="N139"/>
  <c r="M139"/>
  <c r="L137"/>
  <c r="L138" s="1"/>
  <c r="K137"/>
  <c r="J137"/>
  <c r="J138" s="1"/>
  <c r="I137"/>
  <c r="I138" s="1"/>
  <c r="H137"/>
  <c r="H138" s="1"/>
  <c r="G137"/>
  <c r="G138" s="1"/>
  <c r="F137"/>
  <c r="F138" s="1"/>
  <c r="E137"/>
  <c r="E138" s="1"/>
  <c r="D137"/>
  <c r="D138" s="1"/>
  <c r="C137"/>
  <c r="N136"/>
  <c r="M136"/>
  <c r="M135"/>
  <c r="N135" s="1"/>
  <c r="N134"/>
  <c r="M134"/>
  <c r="M133"/>
  <c r="C133"/>
  <c r="M132"/>
  <c r="N132" s="1"/>
  <c r="L129"/>
  <c r="K129"/>
  <c r="K108" s="1"/>
  <c r="J129"/>
  <c r="I129"/>
  <c r="I108" s="1"/>
  <c r="H129"/>
  <c r="G129"/>
  <c r="G108" s="1"/>
  <c r="F129"/>
  <c r="F108" s="1"/>
  <c r="E129"/>
  <c r="D129"/>
  <c r="C129"/>
  <c r="C108" s="1"/>
  <c r="L128"/>
  <c r="K128"/>
  <c r="K107" s="1"/>
  <c r="J128"/>
  <c r="I128"/>
  <c r="I107" s="1"/>
  <c r="H128"/>
  <c r="H107" s="1"/>
  <c r="G128"/>
  <c r="G107" s="1"/>
  <c r="F128"/>
  <c r="E128"/>
  <c r="M128" s="1"/>
  <c r="D128"/>
  <c r="M127"/>
  <c r="N127" s="1"/>
  <c r="L125"/>
  <c r="L126" s="1"/>
  <c r="K125"/>
  <c r="K126" s="1"/>
  <c r="J125"/>
  <c r="J126" s="1"/>
  <c r="I125"/>
  <c r="I126" s="1"/>
  <c r="H125"/>
  <c r="H126" s="1"/>
  <c r="G125"/>
  <c r="G126" s="1"/>
  <c r="F125"/>
  <c r="F126" s="1"/>
  <c r="E125"/>
  <c r="E126" s="1"/>
  <c r="D125"/>
  <c r="D126" s="1"/>
  <c r="M126" s="1"/>
  <c r="N126" s="1"/>
  <c r="C125"/>
  <c r="C126" s="1"/>
  <c r="M124"/>
  <c r="N124" s="1"/>
  <c r="M123"/>
  <c r="N123" s="1"/>
  <c r="M122"/>
  <c r="N122" s="1"/>
  <c r="M121"/>
  <c r="N121" s="1"/>
  <c r="Q120"/>
  <c r="M120"/>
  <c r="C120"/>
  <c r="N120" s="1"/>
  <c r="M119"/>
  <c r="N119" s="1"/>
  <c r="L117"/>
  <c r="L118" s="1"/>
  <c r="K117"/>
  <c r="K118" s="1"/>
  <c r="J117"/>
  <c r="J118" s="1"/>
  <c r="I117"/>
  <c r="I118" s="1"/>
  <c r="H117"/>
  <c r="H118" s="1"/>
  <c r="G117"/>
  <c r="G118" s="1"/>
  <c r="F117"/>
  <c r="F118" s="1"/>
  <c r="E117"/>
  <c r="E118" s="1"/>
  <c r="D117"/>
  <c r="D118" s="1"/>
  <c r="C117"/>
  <c r="C118" s="1"/>
  <c r="M116"/>
  <c r="N116" s="1"/>
  <c r="M115"/>
  <c r="N115" s="1"/>
  <c r="M114"/>
  <c r="N114" s="1"/>
  <c r="M113"/>
  <c r="N113" s="1"/>
  <c r="M112"/>
  <c r="N112" s="1"/>
  <c r="C112"/>
  <c r="N111"/>
  <c r="M111"/>
  <c r="L108"/>
  <c r="J108"/>
  <c r="H108"/>
  <c r="D108"/>
  <c r="L107"/>
  <c r="J107"/>
  <c r="F107"/>
  <c r="D107"/>
  <c r="N106"/>
  <c r="M106"/>
  <c r="L104"/>
  <c r="L105" s="1"/>
  <c r="K54" i="3" s="1"/>
  <c r="K104" i="42"/>
  <c r="K105" s="1"/>
  <c r="J54" i="3" s="1"/>
  <c r="J104" i="42"/>
  <c r="J105" s="1"/>
  <c r="I104"/>
  <c r="I105" s="1"/>
  <c r="H104"/>
  <c r="H105" s="1"/>
  <c r="G54" i="3" s="1"/>
  <c r="G104" i="42"/>
  <c r="G105" s="1"/>
  <c r="F54" i="3" s="1"/>
  <c r="F104" i="42"/>
  <c r="F105" s="1"/>
  <c r="E104"/>
  <c r="E105" s="1"/>
  <c r="D104"/>
  <c r="D105" s="1"/>
  <c r="C104"/>
  <c r="C105" s="1"/>
  <c r="N103"/>
  <c r="M103"/>
  <c r="M102"/>
  <c r="N102" s="1"/>
  <c r="M101"/>
  <c r="C101"/>
  <c r="M100"/>
  <c r="N100" s="1"/>
  <c r="L98"/>
  <c r="L99" s="1"/>
  <c r="K98"/>
  <c r="K99" s="1"/>
  <c r="J98"/>
  <c r="J99" s="1"/>
  <c r="I98"/>
  <c r="I99" s="1"/>
  <c r="H98"/>
  <c r="H99" s="1"/>
  <c r="G98"/>
  <c r="G99" s="1"/>
  <c r="F98"/>
  <c r="F99" s="1"/>
  <c r="E98"/>
  <c r="E99" s="1"/>
  <c r="D98"/>
  <c r="D99" s="1"/>
  <c r="C98"/>
  <c r="C99" s="1"/>
  <c r="M97"/>
  <c r="N97" s="1"/>
  <c r="M96"/>
  <c r="N96" s="1"/>
  <c r="M95"/>
  <c r="N95" s="1"/>
  <c r="M94"/>
  <c r="N94" s="1"/>
  <c r="C94"/>
  <c r="M93"/>
  <c r="N93" s="1"/>
  <c r="L91"/>
  <c r="L92" s="1"/>
  <c r="K91"/>
  <c r="K92" s="1"/>
  <c r="J91"/>
  <c r="J92" s="1"/>
  <c r="I91"/>
  <c r="I92" s="1"/>
  <c r="H91"/>
  <c r="H92" s="1"/>
  <c r="G91"/>
  <c r="G92" s="1"/>
  <c r="F91"/>
  <c r="F92" s="1"/>
  <c r="E91"/>
  <c r="E92" s="1"/>
  <c r="D91"/>
  <c r="D92" s="1"/>
  <c r="C91"/>
  <c r="M90"/>
  <c r="N90" s="1"/>
  <c r="N89"/>
  <c r="M89"/>
  <c r="M88"/>
  <c r="N88" s="1"/>
  <c r="M87"/>
  <c r="C87"/>
  <c r="M86"/>
  <c r="N86" s="1"/>
  <c r="L84"/>
  <c r="L85" s="1"/>
  <c r="K84"/>
  <c r="K85" s="1"/>
  <c r="J84"/>
  <c r="J85" s="1"/>
  <c r="I84"/>
  <c r="I85" s="1"/>
  <c r="H84"/>
  <c r="H85" s="1"/>
  <c r="G84"/>
  <c r="G85" s="1"/>
  <c r="F84"/>
  <c r="F85" s="1"/>
  <c r="E84"/>
  <c r="E85" s="1"/>
  <c r="D84"/>
  <c r="D85" s="1"/>
  <c r="C84"/>
  <c r="M83"/>
  <c r="N83" s="1"/>
  <c r="M82"/>
  <c r="N82" s="1"/>
  <c r="M81"/>
  <c r="N81" s="1"/>
  <c r="C81"/>
  <c r="M80"/>
  <c r="N80" s="1"/>
  <c r="L78"/>
  <c r="L79" s="1"/>
  <c r="K78"/>
  <c r="K79" s="1"/>
  <c r="K73" s="1"/>
  <c r="J50" i="3" s="1"/>
  <c r="J78" i="42"/>
  <c r="J79" s="1"/>
  <c r="I78"/>
  <c r="H78"/>
  <c r="H79" s="1"/>
  <c r="G78"/>
  <c r="G79" s="1"/>
  <c r="G73" s="1"/>
  <c r="F50" i="3" s="1"/>
  <c r="F78" i="42"/>
  <c r="F79" s="1"/>
  <c r="E78"/>
  <c r="E79" s="1"/>
  <c r="D78"/>
  <c r="D79" s="1"/>
  <c r="C78"/>
  <c r="C79" s="1"/>
  <c r="M77"/>
  <c r="N77" s="1"/>
  <c r="N76"/>
  <c r="M76"/>
  <c r="M75"/>
  <c r="C75"/>
  <c r="N75" s="1"/>
  <c r="M74"/>
  <c r="N74" s="1"/>
  <c r="K72"/>
  <c r="G72"/>
  <c r="E72"/>
  <c r="C72"/>
  <c r="M71"/>
  <c r="N71" s="1"/>
  <c r="L70"/>
  <c r="K70"/>
  <c r="J70"/>
  <c r="I70"/>
  <c r="H70"/>
  <c r="G70"/>
  <c r="F70"/>
  <c r="E70"/>
  <c r="D70"/>
  <c r="C70"/>
  <c r="M69"/>
  <c r="N69" s="1"/>
  <c r="L67"/>
  <c r="L68" s="1"/>
  <c r="K67"/>
  <c r="K68" s="1"/>
  <c r="J46" i="3" s="1"/>
  <c r="J67" i="42"/>
  <c r="J68" s="1"/>
  <c r="I46" i="3" s="1"/>
  <c r="I67" i="42"/>
  <c r="I68" s="1"/>
  <c r="H46" i="3" s="1"/>
  <c r="H67" i="42"/>
  <c r="H68" s="1"/>
  <c r="G67"/>
  <c r="G68" s="1"/>
  <c r="F67"/>
  <c r="F68" s="1"/>
  <c r="E46" i="3" s="1"/>
  <c r="E67" i="42"/>
  <c r="E68" s="1"/>
  <c r="D46" i="3" s="1"/>
  <c r="D67" i="42"/>
  <c r="D68" s="1"/>
  <c r="C46" i="3" s="1"/>
  <c r="C67" i="42"/>
  <c r="C68" s="1"/>
  <c r="M66"/>
  <c r="N66" s="1"/>
  <c r="M65"/>
  <c r="N65" s="1"/>
  <c r="M64"/>
  <c r="N64" s="1"/>
  <c r="M63"/>
  <c r="N63" s="1"/>
  <c r="M62"/>
  <c r="N62" s="1"/>
  <c r="C62"/>
  <c r="M61"/>
  <c r="N61" s="1"/>
  <c r="L59"/>
  <c r="L60" s="1"/>
  <c r="K59"/>
  <c r="K60" s="1"/>
  <c r="J59"/>
  <c r="J60" s="1"/>
  <c r="I59"/>
  <c r="I60" s="1"/>
  <c r="H59"/>
  <c r="H60" s="1"/>
  <c r="G59"/>
  <c r="G60" s="1"/>
  <c r="F59"/>
  <c r="F60" s="1"/>
  <c r="E59"/>
  <c r="E60" s="1"/>
  <c r="D59"/>
  <c r="D60" s="1"/>
  <c r="C59"/>
  <c r="C60" s="1"/>
  <c r="M58"/>
  <c r="N58" s="1"/>
  <c r="N57"/>
  <c r="M57"/>
  <c r="M56"/>
  <c r="N56" s="1"/>
  <c r="M55"/>
  <c r="C55"/>
  <c r="M54"/>
  <c r="N54" s="1"/>
  <c r="L52"/>
  <c r="L53" s="1"/>
  <c r="L46" s="1"/>
  <c r="K52"/>
  <c r="K53" s="1"/>
  <c r="J52"/>
  <c r="J53" s="1"/>
  <c r="J46" s="1"/>
  <c r="I52"/>
  <c r="I53" s="1"/>
  <c r="H52"/>
  <c r="G52"/>
  <c r="G53" s="1"/>
  <c r="F52"/>
  <c r="F53" s="1"/>
  <c r="F46" s="1"/>
  <c r="E52"/>
  <c r="E53" s="1"/>
  <c r="D52"/>
  <c r="C52"/>
  <c r="C53" s="1"/>
  <c r="M51"/>
  <c r="N51" s="1"/>
  <c r="M50"/>
  <c r="N50" s="1"/>
  <c r="M49"/>
  <c r="N49" s="1"/>
  <c r="M48"/>
  <c r="N48" s="1"/>
  <c r="C48"/>
  <c r="M47"/>
  <c r="N47" s="1"/>
  <c r="L45"/>
  <c r="L284" s="1"/>
  <c r="J45"/>
  <c r="F45"/>
  <c r="L44"/>
  <c r="K44"/>
  <c r="J44"/>
  <c r="I44"/>
  <c r="H44"/>
  <c r="G44"/>
  <c r="F44"/>
  <c r="E44"/>
  <c r="D44"/>
  <c r="C44"/>
  <c r="L43"/>
  <c r="K43"/>
  <c r="J43"/>
  <c r="I43"/>
  <c r="H43"/>
  <c r="G43"/>
  <c r="F43"/>
  <c r="E43"/>
  <c r="D43"/>
  <c r="N42"/>
  <c r="M42"/>
  <c r="L40"/>
  <c r="K40"/>
  <c r="J40"/>
  <c r="I40"/>
  <c r="I41" s="1"/>
  <c r="H40"/>
  <c r="G40"/>
  <c r="F40"/>
  <c r="F41" s="1"/>
  <c r="E38" i="3" s="1"/>
  <c r="E40" i="42"/>
  <c r="E41" s="1"/>
  <c r="D40"/>
  <c r="D41" s="1"/>
  <c r="C40"/>
  <c r="C41" s="1"/>
  <c r="M39"/>
  <c r="N39" s="1"/>
  <c r="M38"/>
  <c r="N38" s="1"/>
  <c r="M37"/>
  <c r="N37" s="1"/>
  <c r="M36"/>
  <c r="C36"/>
  <c r="N35"/>
  <c r="M35"/>
  <c r="L33"/>
  <c r="L34" s="1"/>
  <c r="K33"/>
  <c r="K34" s="1"/>
  <c r="J34" i="3" s="1"/>
  <c r="J33" i="42"/>
  <c r="J34" s="1"/>
  <c r="I34" i="3" s="1"/>
  <c r="I33" i="42"/>
  <c r="I34" s="1"/>
  <c r="H33"/>
  <c r="H34" s="1"/>
  <c r="G34" i="3" s="1"/>
  <c r="G33" i="42"/>
  <c r="G34" s="1"/>
  <c r="F34" i="3" s="1"/>
  <c r="F33" i="42"/>
  <c r="F34" s="1"/>
  <c r="E34" i="3" s="1"/>
  <c r="E33" i="42"/>
  <c r="E34" s="1"/>
  <c r="D33"/>
  <c r="D34" s="1"/>
  <c r="C33"/>
  <c r="C34" s="1"/>
  <c r="N32"/>
  <c r="M32"/>
  <c r="M31"/>
  <c r="N31" s="1"/>
  <c r="N30"/>
  <c r="M30"/>
  <c r="M29"/>
  <c r="N29" s="1"/>
  <c r="M28"/>
  <c r="C28"/>
  <c r="M27"/>
  <c r="N27" s="1"/>
  <c r="L25"/>
  <c r="L26" s="1"/>
  <c r="K30" i="3" s="1"/>
  <c r="K25" i="42"/>
  <c r="K26" s="1"/>
  <c r="J25"/>
  <c r="J26" s="1"/>
  <c r="I30" i="3" s="1"/>
  <c r="I25" i="42"/>
  <c r="I26" s="1"/>
  <c r="H30" i="3" s="1"/>
  <c r="H25" i="42"/>
  <c r="H26" s="1"/>
  <c r="G30" i="3" s="1"/>
  <c r="G25" i="42"/>
  <c r="G26" s="1"/>
  <c r="F25"/>
  <c r="F26" s="1"/>
  <c r="E30" i="3" s="1"/>
  <c r="E25" i="42"/>
  <c r="E26" s="1"/>
  <c r="D30" i="3" s="1"/>
  <c r="D25" i="42"/>
  <c r="D26" s="1"/>
  <c r="C30" i="3" s="1"/>
  <c r="C25" i="42"/>
  <c r="C26" s="1"/>
  <c r="M24"/>
  <c r="N24" s="1"/>
  <c r="M23"/>
  <c r="N23" s="1"/>
  <c r="M22"/>
  <c r="N22" s="1"/>
  <c r="M21"/>
  <c r="N21" s="1"/>
  <c r="M20"/>
  <c r="C20"/>
  <c r="N19"/>
  <c r="M19"/>
  <c r="L17"/>
  <c r="K17"/>
  <c r="J17"/>
  <c r="I17"/>
  <c r="H17"/>
  <c r="G17"/>
  <c r="F17"/>
  <c r="E17"/>
  <c r="D17"/>
  <c r="C17"/>
  <c r="N16"/>
  <c r="M16"/>
  <c r="M15"/>
  <c r="N15" s="1"/>
  <c r="N14"/>
  <c r="M14"/>
  <c r="M13"/>
  <c r="C13"/>
  <c r="R282" i="41"/>
  <c r="P282"/>
  <c r="Q282" s="1"/>
  <c r="R281"/>
  <c r="P281"/>
  <c r="Q281" s="1"/>
  <c r="R276"/>
  <c r="P276"/>
  <c r="Q276" s="1"/>
  <c r="O273"/>
  <c r="N273"/>
  <c r="M273"/>
  <c r="L273"/>
  <c r="K273"/>
  <c r="J273"/>
  <c r="I273"/>
  <c r="H273"/>
  <c r="G273"/>
  <c r="F273"/>
  <c r="E273"/>
  <c r="D273"/>
  <c r="C273"/>
  <c r="R273" s="1"/>
  <c r="O272"/>
  <c r="N272"/>
  <c r="M272"/>
  <c r="L272"/>
  <c r="K272"/>
  <c r="J272"/>
  <c r="I272"/>
  <c r="H272"/>
  <c r="G272"/>
  <c r="F272"/>
  <c r="E272"/>
  <c r="R271"/>
  <c r="P271"/>
  <c r="Q271" s="1"/>
  <c r="R266"/>
  <c r="P266"/>
  <c r="Q266" s="1"/>
  <c r="O265"/>
  <c r="N265"/>
  <c r="M265"/>
  <c r="L265"/>
  <c r="K265"/>
  <c r="J265"/>
  <c r="I265"/>
  <c r="H265"/>
  <c r="G265"/>
  <c r="F265"/>
  <c r="E265"/>
  <c r="R264"/>
  <c r="Q264"/>
  <c r="P264"/>
  <c r="R263"/>
  <c r="P263"/>
  <c r="Q263" s="1"/>
  <c r="D262"/>
  <c r="D265" s="1"/>
  <c r="P265" s="1"/>
  <c r="R261"/>
  <c r="P261"/>
  <c r="Q261" s="1"/>
  <c r="O260"/>
  <c r="N260"/>
  <c r="M260"/>
  <c r="L260"/>
  <c r="K260"/>
  <c r="J260"/>
  <c r="I260"/>
  <c r="H260"/>
  <c r="G260"/>
  <c r="F260"/>
  <c r="E260"/>
  <c r="D259"/>
  <c r="D260" s="1"/>
  <c r="C259"/>
  <c r="R259" s="1"/>
  <c r="R258"/>
  <c r="P258"/>
  <c r="Q258" s="1"/>
  <c r="R257"/>
  <c r="Q257"/>
  <c r="P257"/>
  <c r="P256"/>
  <c r="C256"/>
  <c r="R255"/>
  <c r="P255"/>
  <c r="Q255" s="1"/>
  <c r="O254"/>
  <c r="N254"/>
  <c r="M254"/>
  <c r="L254"/>
  <c r="K254"/>
  <c r="J254"/>
  <c r="I254"/>
  <c r="H254"/>
  <c r="G254"/>
  <c r="F254"/>
  <c r="E254"/>
  <c r="D254"/>
  <c r="R253"/>
  <c r="Q253"/>
  <c r="P253"/>
  <c r="R252"/>
  <c r="P252"/>
  <c r="Q252" s="1"/>
  <c r="P251"/>
  <c r="C251"/>
  <c r="R251" s="1"/>
  <c r="R250"/>
  <c r="P250"/>
  <c r="Q250" s="1"/>
  <c r="O248"/>
  <c r="O249" s="1"/>
  <c r="N248"/>
  <c r="N249" s="1"/>
  <c r="M248"/>
  <c r="M249" s="1"/>
  <c r="L248"/>
  <c r="L249" s="1"/>
  <c r="K248"/>
  <c r="K249" s="1"/>
  <c r="J248"/>
  <c r="J249" s="1"/>
  <c r="I248"/>
  <c r="I249" s="1"/>
  <c r="H248"/>
  <c r="H249" s="1"/>
  <c r="G248"/>
  <c r="G249" s="1"/>
  <c r="F248"/>
  <c r="F249" s="1"/>
  <c r="E248"/>
  <c r="E249" s="1"/>
  <c r="D248"/>
  <c r="D249" s="1"/>
  <c r="C248"/>
  <c r="C249" s="1"/>
  <c r="R249" s="1"/>
  <c r="R247"/>
  <c r="P247"/>
  <c r="Q247" s="1"/>
  <c r="R246"/>
  <c r="P246"/>
  <c r="Q246" s="1"/>
  <c r="P245"/>
  <c r="D245"/>
  <c r="C245" s="1"/>
  <c r="R245" s="1"/>
  <c r="R244"/>
  <c r="Q244"/>
  <c r="P244"/>
  <c r="O242"/>
  <c r="O243" s="1"/>
  <c r="N242"/>
  <c r="N243" s="1"/>
  <c r="M242"/>
  <c r="M243" s="1"/>
  <c r="L242"/>
  <c r="L243" s="1"/>
  <c r="K242"/>
  <c r="K243" s="1"/>
  <c r="J242"/>
  <c r="J243" s="1"/>
  <c r="I242"/>
  <c r="I243" s="1"/>
  <c r="H242"/>
  <c r="H243" s="1"/>
  <c r="G242"/>
  <c r="G243" s="1"/>
  <c r="F242"/>
  <c r="F243" s="1"/>
  <c r="E242"/>
  <c r="E243" s="1"/>
  <c r="D242"/>
  <c r="D243" s="1"/>
  <c r="C242"/>
  <c r="R242" s="1"/>
  <c r="R241"/>
  <c r="P241"/>
  <c r="Q241" s="1"/>
  <c r="R240"/>
  <c r="P240"/>
  <c r="Q240" s="1"/>
  <c r="P239"/>
  <c r="C239"/>
  <c r="R238"/>
  <c r="P238"/>
  <c r="Q238" s="1"/>
  <c r="O236"/>
  <c r="O237" s="1"/>
  <c r="N236"/>
  <c r="N237" s="1"/>
  <c r="M236"/>
  <c r="M237" s="1"/>
  <c r="L236"/>
  <c r="L237" s="1"/>
  <c r="K236"/>
  <c r="K237" s="1"/>
  <c r="J236"/>
  <c r="J237" s="1"/>
  <c r="I236"/>
  <c r="I237" s="1"/>
  <c r="H236"/>
  <c r="H237" s="1"/>
  <c r="G236"/>
  <c r="G237" s="1"/>
  <c r="F236"/>
  <c r="F237" s="1"/>
  <c r="E236"/>
  <c r="E237" s="1"/>
  <c r="D236"/>
  <c r="D237" s="1"/>
  <c r="C236"/>
  <c r="R236" s="1"/>
  <c r="R235"/>
  <c r="Q235"/>
  <c r="P235"/>
  <c r="R234"/>
  <c r="P234"/>
  <c r="Q234" s="1"/>
  <c r="P233"/>
  <c r="C233"/>
  <c r="R233" s="1"/>
  <c r="R232"/>
  <c r="Q232"/>
  <c r="P232"/>
  <c r="O230"/>
  <c r="O231" s="1"/>
  <c r="N230"/>
  <c r="N231" s="1"/>
  <c r="M230"/>
  <c r="M231" s="1"/>
  <c r="L230"/>
  <c r="L231" s="1"/>
  <c r="K230"/>
  <c r="K231" s="1"/>
  <c r="J230"/>
  <c r="J231" s="1"/>
  <c r="I230"/>
  <c r="I231" s="1"/>
  <c r="H230"/>
  <c r="H231" s="1"/>
  <c r="G230"/>
  <c r="G231" s="1"/>
  <c r="F230"/>
  <c r="F231" s="1"/>
  <c r="E230"/>
  <c r="E231" s="1"/>
  <c r="D230"/>
  <c r="D231" s="1"/>
  <c r="C230"/>
  <c r="C231" s="1"/>
  <c r="R231" s="1"/>
  <c r="R229"/>
  <c r="P229"/>
  <c r="Q229" s="1"/>
  <c r="R228"/>
  <c r="P228"/>
  <c r="Q228" s="1"/>
  <c r="P227"/>
  <c r="D227"/>
  <c r="C227"/>
  <c r="R227" s="1"/>
  <c r="R226"/>
  <c r="Q226"/>
  <c r="P226"/>
  <c r="O224"/>
  <c r="O225" s="1"/>
  <c r="N224"/>
  <c r="N225" s="1"/>
  <c r="M224"/>
  <c r="M225" s="1"/>
  <c r="L224"/>
  <c r="L225" s="1"/>
  <c r="K224"/>
  <c r="K225" s="1"/>
  <c r="J224"/>
  <c r="J225" s="1"/>
  <c r="I224"/>
  <c r="I225" s="1"/>
  <c r="H224"/>
  <c r="H225" s="1"/>
  <c r="G224"/>
  <c r="G225" s="1"/>
  <c r="F224"/>
  <c r="F225" s="1"/>
  <c r="E224"/>
  <c r="E225" s="1"/>
  <c r="D224"/>
  <c r="C224"/>
  <c r="R224" s="1"/>
  <c r="R223"/>
  <c r="P223"/>
  <c r="Q223" s="1"/>
  <c r="R222"/>
  <c r="P222"/>
  <c r="Q222" s="1"/>
  <c r="D221"/>
  <c r="P221" s="1"/>
  <c r="R220"/>
  <c r="P220"/>
  <c r="Q220" s="1"/>
  <c r="O218"/>
  <c r="O219" s="1"/>
  <c r="N218"/>
  <c r="N219" s="1"/>
  <c r="M218"/>
  <c r="M219" s="1"/>
  <c r="L218"/>
  <c r="L219" s="1"/>
  <c r="K218"/>
  <c r="K219" s="1"/>
  <c r="J218"/>
  <c r="J219" s="1"/>
  <c r="I218"/>
  <c r="I219" s="1"/>
  <c r="H218"/>
  <c r="H219" s="1"/>
  <c r="G218"/>
  <c r="G219" s="1"/>
  <c r="F218"/>
  <c r="F219" s="1"/>
  <c r="E218"/>
  <c r="E219" s="1"/>
  <c r="D218"/>
  <c r="D219" s="1"/>
  <c r="C218"/>
  <c r="R217"/>
  <c r="P217"/>
  <c r="Q217" s="1"/>
  <c r="R216"/>
  <c r="Q216"/>
  <c r="P216"/>
  <c r="R215"/>
  <c r="P215"/>
  <c r="Q215" s="1"/>
  <c r="R214"/>
  <c r="P214"/>
  <c r="Q214" s="1"/>
  <c r="O212"/>
  <c r="O213" s="1"/>
  <c r="N212"/>
  <c r="N213" s="1"/>
  <c r="M212"/>
  <c r="M213" s="1"/>
  <c r="L212"/>
  <c r="L213" s="1"/>
  <c r="K212"/>
  <c r="K213" s="1"/>
  <c r="J212"/>
  <c r="J213" s="1"/>
  <c r="I212"/>
  <c r="I213" s="1"/>
  <c r="H212"/>
  <c r="H213" s="1"/>
  <c r="G212"/>
  <c r="G213" s="1"/>
  <c r="F212"/>
  <c r="F213" s="1"/>
  <c r="E212"/>
  <c r="E213" s="1"/>
  <c r="D212"/>
  <c r="D213" s="1"/>
  <c r="C212"/>
  <c r="R211"/>
  <c r="P211"/>
  <c r="Q211" s="1"/>
  <c r="R210"/>
  <c r="Q210"/>
  <c r="P210"/>
  <c r="R209"/>
  <c r="P209"/>
  <c r="Q209" s="1"/>
  <c r="R208"/>
  <c r="P208"/>
  <c r="Q208" s="1"/>
  <c r="O206"/>
  <c r="O207" s="1"/>
  <c r="N206"/>
  <c r="N207" s="1"/>
  <c r="M206"/>
  <c r="M207" s="1"/>
  <c r="L206"/>
  <c r="L207" s="1"/>
  <c r="K206"/>
  <c r="K207" s="1"/>
  <c r="J206"/>
  <c r="J207" s="1"/>
  <c r="I206"/>
  <c r="I207" s="1"/>
  <c r="H206"/>
  <c r="H207" s="1"/>
  <c r="G206"/>
  <c r="G207" s="1"/>
  <c r="F206"/>
  <c r="F207" s="1"/>
  <c r="E206"/>
  <c r="E207" s="1"/>
  <c r="D206"/>
  <c r="D207" s="1"/>
  <c r="C206"/>
  <c r="R205"/>
  <c r="P205"/>
  <c r="Q205" s="1"/>
  <c r="R204"/>
  <c r="Q204"/>
  <c r="P204"/>
  <c r="D203"/>
  <c r="P203" s="1"/>
  <c r="C203"/>
  <c r="R203" s="1"/>
  <c r="R202"/>
  <c r="P202"/>
  <c r="Q202" s="1"/>
  <c r="R200"/>
  <c r="O200"/>
  <c r="O201" s="1"/>
  <c r="N200"/>
  <c r="N201" s="1"/>
  <c r="M200"/>
  <c r="M201" s="1"/>
  <c r="L200"/>
  <c r="L201" s="1"/>
  <c r="K200"/>
  <c r="K201" s="1"/>
  <c r="J200"/>
  <c r="J201" s="1"/>
  <c r="I200"/>
  <c r="I201" s="1"/>
  <c r="H200"/>
  <c r="H201" s="1"/>
  <c r="G200"/>
  <c r="G201" s="1"/>
  <c r="F200"/>
  <c r="F201" s="1"/>
  <c r="E200"/>
  <c r="E201" s="1"/>
  <c r="D200"/>
  <c r="D201" s="1"/>
  <c r="C200"/>
  <c r="C201" s="1"/>
  <c r="R201" s="1"/>
  <c r="R199"/>
  <c r="P199"/>
  <c r="Q199" s="1"/>
  <c r="R198"/>
  <c r="P198"/>
  <c r="Q198" s="1"/>
  <c r="D197"/>
  <c r="P197" s="1"/>
  <c r="R196"/>
  <c r="P196"/>
  <c r="Q196" s="1"/>
  <c r="O195"/>
  <c r="N195"/>
  <c r="M195"/>
  <c r="L195"/>
  <c r="K195"/>
  <c r="J195"/>
  <c r="I195"/>
  <c r="H195"/>
  <c r="G195"/>
  <c r="F195"/>
  <c r="E194"/>
  <c r="E195" s="1"/>
  <c r="D194"/>
  <c r="D195" s="1"/>
  <c r="C194"/>
  <c r="R193"/>
  <c r="P193"/>
  <c r="Q193" s="1"/>
  <c r="R192"/>
  <c r="Q192"/>
  <c r="P192"/>
  <c r="R191"/>
  <c r="P191"/>
  <c r="Q191" s="1"/>
  <c r="R190"/>
  <c r="P190"/>
  <c r="Q190" s="1"/>
  <c r="O188"/>
  <c r="O189" s="1"/>
  <c r="N188"/>
  <c r="N189" s="1"/>
  <c r="M188"/>
  <c r="M189" s="1"/>
  <c r="L188"/>
  <c r="L189" s="1"/>
  <c r="K188"/>
  <c r="K189" s="1"/>
  <c r="J188"/>
  <c r="J189" s="1"/>
  <c r="I188"/>
  <c r="I189" s="1"/>
  <c r="H188"/>
  <c r="H189" s="1"/>
  <c r="G188"/>
  <c r="G189" s="1"/>
  <c r="F188"/>
  <c r="F189" s="1"/>
  <c r="E188"/>
  <c r="E189" s="1"/>
  <c r="D188"/>
  <c r="D189" s="1"/>
  <c r="C188"/>
  <c r="R188" s="1"/>
  <c r="R187"/>
  <c r="P187"/>
  <c r="Q187" s="1"/>
  <c r="R186"/>
  <c r="Q186"/>
  <c r="P186"/>
  <c r="P185"/>
  <c r="C185"/>
  <c r="R184"/>
  <c r="P184"/>
  <c r="Q184" s="1"/>
  <c r="O182"/>
  <c r="O183" s="1"/>
  <c r="N182"/>
  <c r="N183" s="1"/>
  <c r="M182"/>
  <c r="M183" s="1"/>
  <c r="L182"/>
  <c r="L183" s="1"/>
  <c r="K182"/>
  <c r="K183" s="1"/>
  <c r="J182"/>
  <c r="J183" s="1"/>
  <c r="I182"/>
  <c r="I183" s="1"/>
  <c r="H182"/>
  <c r="H183" s="1"/>
  <c r="G182"/>
  <c r="G183" s="1"/>
  <c r="F182"/>
  <c r="F183" s="1"/>
  <c r="E182"/>
  <c r="E183" s="1"/>
  <c r="D182"/>
  <c r="D183" s="1"/>
  <c r="C182"/>
  <c r="C183" s="1"/>
  <c r="R183" s="1"/>
  <c r="R181"/>
  <c r="P181"/>
  <c r="Q181" s="1"/>
  <c r="R180"/>
  <c r="P180"/>
  <c r="Q180" s="1"/>
  <c r="R179"/>
  <c r="P179"/>
  <c r="Q179" s="1"/>
  <c r="R178"/>
  <c r="P178"/>
  <c r="Q178" s="1"/>
  <c r="O176"/>
  <c r="O177" s="1"/>
  <c r="N176"/>
  <c r="N177" s="1"/>
  <c r="M176"/>
  <c r="M177" s="1"/>
  <c r="L176"/>
  <c r="L177" s="1"/>
  <c r="K176"/>
  <c r="K177" s="1"/>
  <c r="J176"/>
  <c r="J177" s="1"/>
  <c r="I176"/>
  <c r="I177" s="1"/>
  <c r="H176"/>
  <c r="H177" s="1"/>
  <c r="G176"/>
  <c r="G177" s="1"/>
  <c r="F176"/>
  <c r="F177" s="1"/>
  <c r="E176"/>
  <c r="E177" s="1"/>
  <c r="D176"/>
  <c r="D177" s="1"/>
  <c r="C176"/>
  <c r="C177" s="1"/>
  <c r="R177" s="1"/>
  <c r="R175"/>
  <c r="Q175"/>
  <c r="P175"/>
  <c r="R174"/>
  <c r="P174"/>
  <c r="Q174" s="1"/>
  <c r="R173"/>
  <c r="P173"/>
  <c r="Q173" s="1"/>
  <c r="D172"/>
  <c r="P172" s="1"/>
  <c r="R171"/>
  <c r="P171"/>
  <c r="Q171" s="1"/>
  <c r="O169"/>
  <c r="O170" s="1"/>
  <c r="N169"/>
  <c r="N170" s="1"/>
  <c r="M169"/>
  <c r="M170" s="1"/>
  <c r="L169"/>
  <c r="L170" s="1"/>
  <c r="K169"/>
  <c r="K170" s="1"/>
  <c r="J169"/>
  <c r="J170" s="1"/>
  <c r="I169"/>
  <c r="I170" s="1"/>
  <c r="H169"/>
  <c r="H170" s="1"/>
  <c r="G169"/>
  <c r="G170" s="1"/>
  <c r="F169"/>
  <c r="F170" s="1"/>
  <c r="E169"/>
  <c r="E170" s="1"/>
  <c r="D169"/>
  <c r="D170" s="1"/>
  <c r="C169"/>
  <c r="R168"/>
  <c r="P168"/>
  <c r="Q168" s="1"/>
  <c r="R167"/>
  <c r="Q167"/>
  <c r="P167"/>
  <c r="R166"/>
  <c r="P166"/>
  <c r="Q166" s="1"/>
  <c r="P165"/>
  <c r="C165"/>
  <c r="R164"/>
  <c r="P164"/>
  <c r="Q164" s="1"/>
  <c r="O162"/>
  <c r="O163" s="1"/>
  <c r="N162"/>
  <c r="N163" s="1"/>
  <c r="M162"/>
  <c r="M163" s="1"/>
  <c r="L162"/>
  <c r="L163" s="1"/>
  <c r="K162"/>
  <c r="K163" s="1"/>
  <c r="J162"/>
  <c r="J163" s="1"/>
  <c r="I162"/>
  <c r="I163" s="1"/>
  <c r="H162"/>
  <c r="H163" s="1"/>
  <c r="G162"/>
  <c r="G163" s="1"/>
  <c r="F162"/>
  <c r="F163" s="1"/>
  <c r="E162"/>
  <c r="E163" s="1"/>
  <c r="D162"/>
  <c r="D163" s="1"/>
  <c r="C162"/>
  <c r="C163" s="1"/>
  <c r="R163" s="1"/>
  <c r="R161"/>
  <c r="P161"/>
  <c r="Q161" s="1"/>
  <c r="R160"/>
  <c r="P160"/>
  <c r="Q160" s="1"/>
  <c r="R159"/>
  <c r="P159"/>
  <c r="Q159" s="1"/>
  <c r="D158"/>
  <c r="P158" s="1"/>
  <c r="R157"/>
  <c r="P157"/>
  <c r="Q157" s="1"/>
  <c r="O156"/>
  <c r="N156"/>
  <c r="M156"/>
  <c r="L156"/>
  <c r="K156"/>
  <c r="J156"/>
  <c r="I156"/>
  <c r="H156"/>
  <c r="G156"/>
  <c r="F156"/>
  <c r="E156"/>
  <c r="D156"/>
  <c r="P156" s="1"/>
  <c r="Q156" s="1"/>
  <c r="C156"/>
  <c r="R156" s="1"/>
  <c r="R155"/>
  <c r="P155"/>
  <c r="Q155" s="1"/>
  <c r="R154"/>
  <c r="P154"/>
  <c r="Q154" s="1"/>
  <c r="R153"/>
  <c r="Q153"/>
  <c r="P153"/>
  <c r="R152"/>
  <c r="P152"/>
  <c r="Q152" s="1"/>
  <c r="O151"/>
  <c r="N151"/>
  <c r="M151"/>
  <c r="L151"/>
  <c r="K151"/>
  <c r="J151"/>
  <c r="I151"/>
  <c r="H151"/>
  <c r="G151"/>
  <c r="F151"/>
  <c r="E151"/>
  <c r="D151"/>
  <c r="C151"/>
  <c r="R151" s="1"/>
  <c r="R150"/>
  <c r="Q150"/>
  <c r="P150"/>
  <c r="R149"/>
  <c r="P149"/>
  <c r="Q149" s="1"/>
  <c r="R148"/>
  <c r="P148"/>
  <c r="Q148" s="1"/>
  <c r="R147"/>
  <c r="P147"/>
  <c r="Q147" s="1"/>
  <c r="O145"/>
  <c r="O146" s="1"/>
  <c r="N145"/>
  <c r="N146" s="1"/>
  <c r="M145"/>
  <c r="M146" s="1"/>
  <c r="L145"/>
  <c r="L146" s="1"/>
  <c r="K145"/>
  <c r="K146" s="1"/>
  <c r="J145"/>
  <c r="J146" s="1"/>
  <c r="I145"/>
  <c r="I146" s="1"/>
  <c r="H145"/>
  <c r="H146" s="1"/>
  <c r="G145"/>
  <c r="G146" s="1"/>
  <c r="F145"/>
  <c r="F146" s="1"/>
  <c r="E145"/>
  <c r="E146" s="1"/>
  <c r="D145"/>
  <c r="D146" s="1"/>
  <c r="C145"/>
  <c r="C146" s="1"/>
  <c r="R146" s="1"/>
  <c r="R144"/>
  <c r="P144"/>
  <c r="Q144" s="1"/>
  <c r="R143"/>
  <c r="P143"/>
  <c r="Q143" s="1"/>
  <c r="R142"/>
  <c r="Q142"/>
  <c r="P142"/>
  <c r="R141"/>
  <c r="P141"/>
  <c r="Q141" s="1"/>
  <c r="O139"/>
  <c r="O140" s="1"/>
  <c r="N139"/>
  <c r="N140" s="1"/>
  <c r="M139"/>
  <c r="M140" s="1"/>
  <c r="L139"/>
  <c r="L140" s="1"/>
  <c r="K139"/>
  <c r="K140" s="1"/>
  <c r="J139"/>
  <c r="J140" s="1"/>
  <c r="I139"/>
  <c r="I140" s="1"/>
  <c r="H139"/>
  <c r="H140" s="1"/>
  <c r="G139"/>
  <c r="G140" s="1"/>
  <c r="F139"/>
  <c r="F140" s="1"/>
  <c r="E139"/>
  <c r="E140" s="1"/>
  <c r="D139"/>
  <c r="C139"/>
  <c r="R139" s="1"/>
  <c r="R138"/>
  <c r="Q138"/>
  <c r="P138"/>
  <c r="R137"/>
  <c r="P137"/>
  <c r="Q137" s="1"/>
  <c r="D136"/>
  <c r="D140" s="1"/>
  <c r="R135"/>
  <c r="P135"/>
  <c r="Q135" s="1"/>
  <c r="O133"/>
  <c r="O134" s="1"/>
  <c r="N133"/>
  <c r="M133"/>
  <c r="M134" s="1"/>
  <c r="L133"/>
  <c r="L134" s="1"/>
  <c r="K133"/>
  <c r="K134" s="1"/>
  <c r="J133"/>
  <c r="J134" s="1"/>
  <c r="I133"/>
  <c r="I134" s="1"/>
  <c r="H133"/>
  <c r="H134" s="1"/>
  <c r="G133"/>
  <c r="G134" s="1"/>
  <c r="F133"/>
  <c r="E133"/>
  <c r="E134" s="1"/>
  <c r="D133"/>
  <c r="D134" s="1"/>
  <c r="C133"/>
  <c r="C134" s="1"/>
  <c r="R132"/>
  <c r="P132"/>
  <c r="Q132" s="1"/>
  <c r="R131"/>
  <c r="P131"/>
  <c r="Q131" s="1"/>
  <c r="R130"/>
  <c r="Q130"/>
  <c r="P130"/>
  <c r="P129"/>
  <c r="D129"/>
  <c r="C129"/>
  <c r="R129" s="1"/>
  <c r="R128"/>
  <c r="Q128"/>
  <c r="P128"/>
  <c r="R125"/>
  <c r="O125"/>
  <c r="N125"/>
  <c r="N104" s="1"/>
  <c r="M125"/>
  <c r="L125"/>
  <c r="L104" s="1"/>
  <c r="K125"/>
  <c r="J125"/>
  <c r="J104" s="1"/>
  <c r="I125"/>
  <c r="H125"/>
  <c r="H104" s="1"/>
  <c r="G125"/>
  <c r="F125"/>
  <c r="F104" s="1"/>
  <c r="E125"/>
  <c r="D125"/>
  <c r="P125" s="1"/>
  <c r="Q125" s="1"/>
  <c r="C125"/>
  <c r="O124"/>
  <c r="N124"/>
  <c r="N103" s="1"/>
  <c r="M124"/>
  <c r="M103" s="1"/>
  <c r="L124"/>
  <c r="L103" s="1"/>
  <c r="K124"/>
  <c r="J124"/>
  <c r="J103" s="1"/>
  <c r="I124"/>
  <c r="I103" s="1"/>
  <c r="H124"/>
  <c r="H103" s="1"/>
  <c r="G124"/>
  <c r="F124"/>
  <c r="F103" s="1"/>
  <c r="E124"/>
  <c r="E103" s="1"/>
  <c r="R123"/>
  <c r="P123"/>
  <c r="Q123" s="1"/>
  <c r="O121"/>
  <c r="O122" s="1"/>
  <c r="N121"/>
  <c r="N122" s="1"/>
  <c r="M121"/>
  <c r="M122" s="1"/>
  <c r="L121"/>
  <c r="L122" s="1"/>
  <c r="K121"/>
  <c r="K122" s="1"/>
  <c r="J121"/>
  <c r="J122" s="1"/>
  <c r="I121"/>
  <c r="I122" s="1"/>
  <c r="H121"/>
  <c r="H122" s="1"/>
  <c r="G121"/>
  <c r="G122" s="1"/>
  <c r="F121"/>
  <c r="F122" s="1"/>
  <c r="E121"/>
  <c r="E122" s="1"/>
  <c r="D121"/>
  <c r="D122" s="1"/>
  <c r="C121"/>
  <c r="R121" s="1"/>
  <c r="R120"/>
  <c r="Q120"/>
  <c r="P120"/>
  <c r="R119"/>
  <c r="P119"/>
  <c r="Q119" s="1"/>
  <c r="R118"/>
  <c r="P118"/>
  <c r="Q118" s="1"/>
  <c r="R117"/>
  <c r="P117"/>
  <c r="Q117" s="1"/>
  <c r="P116"/>
  <c r="C116"/>
  <c r="R116" s="1"/>
  <c r="R115"/>
  <c r="Q115"/>
  <c r="P115"/>
  <c r="N114"/>
  <c r="F114"/>
  <c r="O113"/>
  <c r="O114" s="1"/>
  <c r="N113"/>
  <c r="M113"/>
  <c r="M114" s="1"/>
  <c r="L113"/>
  <c r="K113"/>
  <c r="K114" s="1"/>
  <c r="J113"/>
  <c r="I113"/>
  <c r="I114" s="1"/>
  <c r="H113"/>
  <c r="G113"/>
  <c r="G114" s="1"/>
  <c r="F113"/>
  <c r="E113"/>
  <c r="E114" s="1"/>
  <c r="D113"/>
  <c r="C113"/>
  <c r="R112"/>
  <c r="P112"/>
  <c r="Q112" s="1"/>
  <c r="R111"/>
  <c r="Q111"/>
  <c r="P111"/>
  <c r="R110"/>
  <c r="P110"/>
  <c r="Q110" s="1"/>
  <c r="R109"/>
  <c r="P109"/>
  <c r="Q109" s="1"/>
  <c r="P108"/>
  <c r="Q108" s="1"/>
  <c r="C108"/>
  <c r="R108" s="1"/>
  <c r="R107"/>
  <c r="P107"/>
  <c r="Q107" s="1"/>
  <c r="O104"/>
  <c r="M104"/>
  <c r="K104"/>
  <c r="I104"/>
  <c r="G104"/>
  <c r="E104"/>
  <c r="C104"/>
  <c r="R104" s="1"/>
  <c r="O103"/>
  <c r="K103"/>
  <c r="G103"/>
  <c r="R102"/>
  <c r="P102"/>
  <c r="Q102" s="1"/>
  <c r="O100"/>
  <c r="O101" s="1"/>
  <c r="N100"/>
  <c r="N101" s="1"/>
  <c r="M100"/>
  <c r="M101" s="1"/>
  <c r="L57" i="2" s="1"/>
  <c r="L100" i="41"/>
  <c r="L101" s="1"/>
  <c r="K57" i="2" s="1"/>
  <c r="K100" i="41"/>
  <c r="K101" s="1"/>
  <c r="J57" i="2" s="1"/>
  <c r="J100" i="41"/>
  <c r="J101" s="1"/>
  <c r="I57" i="2" s="1"/>
  <c r="I100" i="41"/>
  <c r="I101" s="1"/>
  <c r="H57" i="2" s="1"/>
  <c r="H100" i="41"/>
  <c r="H101" s="1"/>
  <c r="G57" i="2" s="1"/>
  <c r="G100" i="41"/>
  <c r="G101" s="1"/>
  <c r="F57" i="2" s="1"/>
  <c r="F100" i="41"/>
  <c r="F101" s="1"/>
  <c r="E100"/>
  <c r="E101" s="1"/>
  <c r="D57" i="2" s="1"/>
  <c r="D100" i="41"/>
  <c r="D101" s="1"/>
  <c r="C100"/>
  <c r="R99"/>
  <c r="P99"/>
  <c r="Q99" s="1"/>
  <c r="R98"/>
  <c r="Q98"/>
  <c r="P98"/>
  <c r="P97"/>
  <c r="C97"/>
  <c r="R97" s="1"/>
  <c r="R96"/>
  <c r="P96"/>
  <c r="Q96" s="1"/>
  <c r="O94"/>
  <c r="O95" s="1"/>
  <c r="N94"/>
  <c r="N95" s="1"/>
  <c r="M94"/>
  <c r="M95" s="1"/>
  <c r="L94"/>
  <c r="L95" s="1"/>
  <c r="K94"/>
  <c r="K95" s="1"/>
  <c r="J94"/>
  <c r="J95" s="1"/>
  <c r="I94"/>
  <c r="I95" s="1"/>
  <c r="H94"/>
  <c r="H95" s="1"/>
  <c r="G94"/>
  <c r="G95" s="1"/>
  <c r="F94"/>
  <c r="F95" s="1"/>
  <c r="E94"/>
  <c r="E95" s="1"/>
  <c r="D94"/>
  <c r="D95" s="1"/>
  <c r="C94"/>
  <c r="R94" s="1"/>
  <c r="R93"/>
  <c r="Q93"/>
  <c r="P93"/>
  <c r="R92"/>
  <c r="P92"/>
  <c r="Q92" s="1"/>
  <c r="P91"/>
  <c r="C91"/>
  <c r="R91" s="1"/>
  <c r="R90"/>
  <c r="P90"/>
  <c r="Q90" s="1"/>
  <c r="O88"/>
  <c r="O89" s="1"/>
  <c r="N88"/>
  <c r="N89" s="1"/>
  <c r="M88"/>
  <c r="M89" s="1"/>
  <c r="L88"/>
  <c r="L89" s="1"/>
  <c r="K88"/>
  <c r="K89" s="1"/>
  <c r="J88"/>
  <c r="J89" s="1"/>
  <c r="I88"/>
  <c r="I89" s="1"/>
  <c r="H88"/>
  <c r="H89" s="1"/>
  <c r="G88"/>
  <c r="G89" s="1"/>
  <c r="F88"/>
  <c r="F89" s="1"/>
  <c r="E88"/>
  <c r="E89" s="1"/>
  <c r="D88"/>
  <c r="D89" s="1"/>
  <c r="C88"/>
  <c r="R87"/>
  <c r="P87"/>
  <c r="Q87" s="1"/>
  <c r="R86"/>
  <c r="Q86"/>
  <c r="P86"/>
  <c r="R85"/>
  <c r="P85"/>
  <c r="Q85" s="1"/>
  <c r="D84"/>
  <c r="R83"/>
  <c r="P83"/>
  <c r="Q83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G82" s="1"/>
  <c r="F81"/>
  <c r="F82" s="1"/>
  <c r="E81"/>
  <c r="E82" s="1"/>
  <c r="D81"/>
  <c r="D82" s="1"/>
  <c r="C81"/>
  <c r="R81" s="1"/>
  <c r="R80"/>
  <c r="P80"/>
  <c r="Q80" s="1"/>
  <c r="R79"/>
  <c r="P79"/>
  <c r="Q79" s="1"/>
  <c r="D78"/>
  <c r="R77"/>
  <c r="P77"/>
  <c r="Q77" s="1"/>
  <c r="M76"/>
  <c r="E76"/>
  <c r="O75"/>
  <c r="O76" s="1"/>
  <c r="N75"/>
  <c r="N76" s="1"/>
  <c r="M75"/>
  <c r="L75"/>
  <c r="K75"/>
  <c r="K76" s="1"/>
  <c r="J75"/>
  <c r="J76" s="1"/>
  <c r="I75"/>
  <c r="I76" s="1"/>
  <c r="H75"/>
  <c r="H76" s="1"/>
  <c r="G75"/>
  <c r="G76" s="1"/>
  <c r="F75"/>
  <c r="F76" s="1"/>
  <c r="E75"/>
  <c r="D75"/>
  <c r="C75"/>
  <c r="R75" s="1"/>
  <c r="R74"/>
  <c r="P74"/>
  <c r="Q74" s="1"/>
  <c r="R73"/>
  <c r="P73"/>
  <c r="Q73" s="1"/>
  <c r="D72"/>
  <c r="R71"/>
  <c r="P71"/>
  <c r="Q71" s="1"/>
  <c r="J69"/>
  <c r="O68"/>
  <c r="N68"/>
  <c r="M68"/>
  <c r="L68"/>
  <c r="K68"/>
  <c r="J68"/>
  <c r="I68"/>
  <c r="H68"/>
  <c r="G68"/>
  <c r="F68"/>
  <c r="E68"/>
  <c r="D68"/>
  <c r="C68"/>
  <c r="R68" s="1"/>
  <c r="O67"/>
  <c r="N67"/>
  <c r="J67"/>
  <c r="H67"/>
  <c r="R66"/>
  <c r="P66"/>
  <c r="Q66" s="1"/>
  <c r="O64"/>
  <c r="O65" s="1"/>
  <c r="N64"/>
  <c r="N65" s="1"/>
  <c r="M64"/>
  <c r="M65" s="1"/>
  <c r="L49" i="2" s="1"/>
  <c r="L64" i="41"/>
  <c r="L65" s="1"/>
  <c r="K49" i="2" s="1"/>
  <c r="K64" i="41"/>
  <c r="K65" s="1"/>
  <c r="J49" i="2" s="1"/>
  <c r="J64" i="41"/>
  <c r="J65" s="1"/>
  <c r="I49" i="2" s="1"/>
  <c r="I64" i="41"/>
  <c r="I65" s="1"/>
  <c r="H49" i="2" s="1"/>
  <c r="H64" i="41"/>
  <c r="H65" s="1"/>
  <c r="G49" i="2" s="1"/>
  <c r="G64" i="41"/>
  <c r="G65" s="1"/>
  <c r="F49" i="2" s="1"/>
  <c r="F64" i="41"/>
  <c r="F65" s="1"/>
  <c r="E49" i="2" s="1"/>
  <c r="E64" i="41"/>
  <c r="E65" s="1"/>
  <c r="D49" i="2" s="1"/>
  <c r="D64" i="41"/>
  <c r="D65" s="1"/>
  <c r="C49" i="2" s="1"/>
  <c r="C64" i="41"/>
  <c r="C65" s="1"/>
  <c r="R65" s="1"/>
  <c r="R63"/>
  <c r="P63"/>
  <c r="Q63" s="1"/>
  <c r="R62"/>
  <c r="Q62"/>
  <c r="P62"/>
  <c r="R61"/>
  <c r="P61"/>
  <c r="Q61" s="1"/>
  <c r="R60"/>
  <c r="P60"/>
  <c r="Q60" s="1"/>
  <c r="R59"/>
  <c r="P59"/>
  <c r="Q59" s="1"/>
  <c r="C59"/>
  <c r="R58"/>
  <c r="P58"/>
  <c r="Q58" s="1"/>
  <c r="O56"/>
  <c r="O57" s="1"/>
  <c r="N56"/>
  <c r="N57" s="1"/>
  <c r="M56"/>
  <c r="M57" s="1"/>
  <c r="L56"/>
  <c r="L57" s="1"/>
  <c r="K56"/>
  <c r="K57" s="1"/>
  <c r="J56"/>
  <c r="J57" s="1"/>
  <c r="I56"/>
  <c r="I57" s="1"/>
  <c r="H56"/>
  <c r="H57" s="1"/>
  <c r="G56"/>
  <c r="G57" s="1"/>
  <c r="F56"/>
  <c r="F57" s="1"/>
  <c r="E56"/>
  <c r="E57" s="1"/>
  <c r="D56"/>
  <c r="D57" s="1"/>
  <c r="C56"/>
  <c r="C57" s="1"/>
  <c r="R57" s="1"/>
  <c r="R55"/>
  <c r="Q55"/>
  <c r="P55"/>
  <c r="R54"/>
  <c r="P54"/>
  <c r="Q54" s="1"/>
  <c r="P53"/>
  <c r="C53"/>
  <c r="R52"/>
  <c r="P52"/>
  <c r="Q52" s="1"/>
  <c r="R50"/>
  <c r="O50"/>
  <c r="O51" s="1"/>
  <c r="O45" s="1"/>
  <c r="N50"/>
  <c r="N51" s="1"/>
  <c r="N45" s="1"/>
  <c r="M50"/>
  <c r="M51" s="1"/>
  <c r="M45" s="1"/>
  <c r="L50"/>
  <c r="L51" s="1"/>
  <c r="L45" s="1"/>
  <c r="K50"/>
  <c r="J50"/>
  <c r="J51" s="1"/>
  <c r="J45" s="1"/>
  <c r="I50"/>
  <c r="I51" s="1"/>
  <c r="I45" s="1"/>
  <c r="H50"/>
  <c r="H51" s="1"/>
  <c r="H45" s="1"/>
  <c r="H280" s="1"/>
  <c r="G50"/>
  <c r="G51" s="1"/>
  <c r="G45" s="1"/>
  <c r="F50"/>
  <c r="F51" s="1"/>
  <c r="F45" s="1"/>
  <c r="E50"/>
  <c r="E51" s="1"/>
  <c r="E45" s="1"/>
  <c r="D50"/>
  <c r="D51" s="1"/>
  <c r="C50"/>
  <c r="R49"/>
  <c r="P49"/>
  <c r="Q49" s="1"/>
  <c r="R48"/>
  <c r="Q48"/>
  <c r="P48"/>
  <c r="R47"/>
  <c r="P47"/>
  <c r="Q47" s="1"/>
  <c r="C47"/>
  <c r="C42" s="1"/>
  <c r="R42" s="1"/>
  <c r="R46"/>
  <c r="P46"/>
  <c r="Q46" s="1"/>
  <c r="O44"/>
  <c r="G44"/>
  <c r="G279" s="1"/>
  <c r="O43"/>
  <c r="N43"/>
  <c r="M43"/>
  <c r="L43"/>
  <c r="K43"/>
  <c r="J43"/>
  <c r="I43"/>
  <c r="H43"/>
  <c r="G43"/>
  <c r="F43"/>
  <c r="E43"/>
  <c r="D43"/>
  <c r="C43"/>
  <c r="R43" s="1"/>
  <c r="O42"/>
  <c r="N42"/>
  <c r="M42"/>
  <c r="L42"/>
  <c r="K42"/>
  <c r="J42"/>
  <c r="I42"/>
  <c r="H42"/>
  <c r="G42"/>
  <c r="F42"/>
  <c r="E42"/>
  <c r="D42"/>
  <c r="R41"/>
  <c r="P41"/>
  <c r="Q41" s="1"/>
  <c r="R39"/>
  <c r="O39"/>
  <c r="O40" s="1"/>
  <c r="N39"/>
  <c r="N40" s="1"/>
  <c r="M39"/>
  <c r="L39"/>
  <c r="K39"/>
  <c r="J39"/>
  <c r="I39"/>
  <c r="H39"/>
  <c r="H40" s="1"/>
  <c r="G41" i="2" s="1"/>
  <c r="G39" i="41"/>
  <c r="F39"/>
  <c r="E39"/>
  <c r="D39"/>
  <c r="D40" s="1"/>
  <c r="C41" i="2" s="1"/>
  <c r="C39" i="41"/>
  <c r="C40" s="1"/>
  <c r="R40" s="1"/>
  <c r="R38"/>
  <c r="P38"/>
  <c r="Q38" s="1"/>
  <c r="R37"/>
  <c r="Q37"/>
  <c r="P37"/>
  <c r="R36"/>
  <c r="P36"/>
  <c r="Q36" s="1"/>
  <c r="P35"/>
  <c r="C35"/>
  <c r="R34"/>
  <c r="Q34"/>
  <c r="P34"/>
  <c r="O32"/>
  <c r="O33" s="1"/>
  <c r="N32"/>
  <c r="N33" s="1"/>
  <c r="M32"/>
  <c r="M33" s="1"/>
  <c r="L37" i="2" s="1"/>
  <c r="L32" i="41"/>
  <c r="L33" s="1"/>
  <c r="K32"/>
  <c r="K33" s="1"/>
  <c r="J37" i="2" s="1"/>
  <c r="J32" i="41"/>
  <c r="J33" s="1"/>
  <c r="I37" i="2" s="1"/>
  <c r="I32" i="41"/>
  <c r="I33" s="1"/>
  <c r="H37" i="2" s="1"/>
  <c r="H32" i="41"/>
  <c r="H33" s="1"/>
  <c r="G37" i="2" s="1"/>
  <c r="G32" i="41"/>
  <c r="G33" s="1"/>
  <c r="F37" i="2" s="1"/>
  <c r="F32" i="41"/>
  <c r="F33" s="1"/>
  <c r="E37" i="2" s="1"/>
  <c r="E32" i="41"/>
  <c r="E33" s="1"/>
  <c r="D37" i="2" s="1"/>
  <c r="D32" i="41"/>
  <c r="D33" s="1"/>
  <c r="C37" i="2" s="1"/>
  <c r="C32" i="41"/>
  <c r="R31"/>
  <c r="P31"/>
  <c r="Q31" s="1"/>
  <c r="R30"/>
  <c r="Q30"/>
  <c r="P30"/>
  <c r="R29"/>
  <c r="P29"/>
  <c r="Q29" s="1"/>
  <c r="R28"/>
  <c r="Q28"/>
  <c r="P28"/>
  <c r="P27"/>
  <c r="C27"/>
  <c r="R27" s="1"/>
  <c r="R26"/>
  <c r="P26"/>
  <c r="Q26" s="1"/>
  <c r="O24"/>
  <c r="N24"/>
  <c r="M24"/>
  <c r="L24"/>
  <c r="K24"/>
  <c r="J24"/>
  <c r="I24"/>
  <c r="H24"/>
  <c r="G24"/>
  <c r="F24"/>
  <c r="E24"/>
  <c r="D24"/>
  <c r="C24"/>
  <c r="R23"/>
  <c r="Q23"/>
  <c r="P23"/>
  <c r="R22"/>
  <c r="P22"/>
  <c r="Q22" s="1"/>
  <c r="R21"/>
  <c r="Q21"/>
  <c r="P21"/>
  <c r="R20"/>
  <c r="P20"/>
  <c r="Q20" s="1"/>
  <c r="C20"/>
  <c r="R19"/>
  <c r="P19"/>
  <c r="Q19" s="1"/>
  <c r="O17"/>
  <c r="N17"/>
  <c r="M17"/>
  <c r="L17"/>
  <c r="K17"/>
  <c r="J17"/>
  <c r="I17"/>
  <c r="H17"/>
  <c r="G17"/>
  <c r="F17"/>
  <c r="E17"/>
  <c r="D17"/>
  <c r="C17"/>
  <c r="R17" s="1"/>
  <c r="R16"/>
  <c r="P16"/>
  <c r="Q16" s="1"/>
  <c r="R15"/>
  <c r="P15"/>
  <c r="Q15" s="1"/>
  <c r="R14"/>
  <c r="Q14"/>
  <c r="P14"/>
  <c r="P13"/>
  <c r="C13"/>
  <c r="R13" s="1"/>
  <c r="I280" l="1"/>
  <c r="H45" i="2"/>
  <c r="C114" i="41"/>
  <c r="R114" s="1"/>
  <c r="R113"/>
  <c r="D53" i="42"/>
  <c r="D45"/>
  <c r="D284" s="1"/>
  <c r="M284" s="1"/>
  <c r="N284" s="1"/>
  <c r="L285"/>
  <c r="K42" i="3"/>
  <c r="G45" i="2"/>
  <c r="Q13" i="41"/>
  <c r="C274"/>
  <c r="G274"/>
  <c r="G284" s="1"/>
  <c r="K274"/>
  <c r="O274"/>
  <c r="Q27"/>
  <c r="I44"/>
  <c r="I279" s="1"/>
  <c r="R64"/>
  <c r="P68"/>
  <c r="Q68" s="1"/>
  <c r="N69"/>
  <c r="C170"/>
  <c r="R170" s="1"/>
  <c r="R169"/>
  <c r="C195"/>
  <c r="R195" s="1"/>
  <c r="R194"/>
  <c r="C243"/>
  <c r="R243" s="1"/>
  <c r="R239"/>
  <c r="C33"/>
  <c r="R33" s="1"/>
  <c r="R32"/>
  <c r="M280"/>
  <c r="L45" i="2"/>
  <c r="C101" i="41"/>
  <c r="R101" s="1"/>
  <c r="R100"/>
  <c r="C207"/>
  <c r="R207" s="1"/>
  <c r="R206"/>
  <c r="C219"/>
  <c r="R219" s="1"/>
  <c r="R218"/>
  <c r="H53" i="42"/>
  <c r="H46" s="1"/>
  <c r="H45"/>
  <c r="H284" s="1"/>
  <c r="M44" i="41"/>
  <c r="M279" s="1"/>
  <c r="C51"/>
  <c r="C44"/>
  <c r="C279" s="1"/>
  <c r="R279" s="1"/>
  <c r="G280"/>
  <c r="F45" i="2"/>
  <c r="K51" i="41"/>
  <c r="K45" s="1"/>
  <c r="K44"/>
  <c r="K279" s="1"/>
  <c r="O280"/>
  <c r="Q53"/>
  <c r="F69"/>
  <c r="D76"/>
  <c r="D69"/>
  <c r="L76"/>
  <c r="L69"/>
  <c r="E70"/>
  <c r="D53" i="2" s="1"/>
  <c r="C89" i="41"/>
  <c r="R89" s="1"/>
  <c r="R88"/>
  <c r="J126"/>
  <c r="C213"/>
  <c r="R213" s="1"/>
  <c r="R212"/>
  <c r="N133" i="42"/>
  <c r="C128"/>
  <c r="G206"/>
  <c r="G130"/>
  <c r="C224"/>
  <c r="E280" i="41"/>
  <c r="D45" i="2"/>
  <c r="C189" i="41"/>
  <c r="R189" s="1"/>
  <c r="R185"/>
  <c r="E274"/>
  <c r="E284" s="1"/>
  <c r="I274"/>
  <c r="I284" s="1"/>
  <c r="M274"/>
  <c r="M284" s="1"/>
  <c r="E44"/>
  <c r="E279" s="1"/>
  <c r="O279"/>
  <c r="L280"/>
  <c r="K45" i="2"/>
  <c r="H69" i="41"/>
  <c r="I70"/>
  <c r="H53" i="2" s="1"/>
  <c r="M70" i="41"/>
  <c r="L53" i="2" s="1"/>
  <c r="H70" i="41"/>
  <c r="G53" i="2" s="1"/>
  <c r="L70" i="41"/>
  <c r="K53" i="2" s="1"/>
  <c r="F134" i="41"/>
  <c r="F126"/>
  <c r="N134"/>
  <c r="N126"/>
  <c r="E175" i="42"/>
  <c r="M175" s="1"/>
  <c r="N175" s="1"/>
  <c r="E130"/>
  <c r="F105" i="41"/>
  <c r="J105"/>
  <c r="N105"/>
  <c r="J114"/>
  <c r="D126"/>
  <c r="L126"/>
  <c r="G127"/>
  <c r="G106" s="1"/>
  <c r="F61" i="2" s="1"/>
  <c r="K127" i="41"/>
  <c r="K106" s="1"/>
  <c r="J61" i="2" s="1"/>
  <c r="O127" i="41"/>
  <c r="P151"/>
  <c r="Q151" s="1"/>
  <c r="P170"/>
  <c r="Q170" s="1"/>
  <c r="Q185"/>
  <c r="P189"/>
  <c r="Q189" s="1"/>
  <c r="P195"/>
  <c r="P207"/>
  <c r="Q207" s="1"/>
  <c r="P213"/>
  <c r="P219"/>
  <c r="Q219" s="1"/>
  <c r="P273"/>
  <c r="Q273" s="1"/>
  <c r="M206" i="42"/>
  <c r="N206" s="1"/>
  <c r="N208"/>
  <c r="M212"/>
  <c r="N212" s="1"/>
  <c r="M254"/>
  <c r="C260" i="41"/>
  <c r="R260" s="1"/>
  <c r="R256"/>
  <c r="P260"/>
  <c r="M34" i="42"/>
  <c r="N34" s="1"/>
  <c r="N36"/>
  <c r="M43"/>
  <c r="F284"/>
  <c r="M105"/>
  <c r="N105" s="1"/>
  <c r="M188"/>
  <c r="N188" s="1"/>
  <c r="C54" i="3"/>
  <c r="Q35" i="41"/>
  <c r="F280"/>
  <c r="E45" i="2"/>
  <c r="J280" i="41"/>
  <c r="I45" i="2"/>
  <c r="N280" i="41"/>
  <c r="D67"/>
  <c r="P67" s="1"/>
  <c r="F70"/>
  <c r="E53" i="2" s="1"/>
  <c r="J70" i="41"/>
  <c r="I53" i="2" s="1"/>
  <c r="N70" i="41"/>
  <c r="Q97"/>
  <c r="P101"/>
  <c r="D105"/>
  <c r="L105"/>
  <c r="H126"/>
  <c r="H105" s="1"/>
  <c r="E127"/>
  <c r="E106" s="1"/>
  <c r="D61" i="2" s="1"/>
  <c r="I127" i="41"/>
  <c r="I106" s="1"/>
  <c r="H61" i="2" s="1"/>
  <c r="M127" i="41"/>
  <c r="M106" s="1"/>
  <c r="L61" i="2" s="1"/>
  <c r="P139" i="41"/>
  <c r="Q139" s="1"/>
  <c r="P163"/>
  <c r="Q163" s="1"/>
  <c r="R162"/>
  <c r="Q165"/>
  <c r="P177"/>
  <c r="Q177" s="1"/>
  <c r="Q256"/>
  <c r="E73" i="42"/>
  <c r="D50" i="3" s="1"/>
  <c r="I79" i="42"/>
  <c r="I73" s="1"/>
  <c r="H50" i="3" s="1"/>
  <c r="I72" i="42"/>
  <c r="N128"/>
  <c r="C138"/>
  <c r="C130"/>
  <c r="C109" s="1"/>
  <c r="G131"/>
  <c r="G110" s="1"/>
  <c r="F58" i="3" s="1"/>
  <c r="K138" i="42"/>
  <c r="K131" s="1"/>
  <c r="K130"/>
  <c r="C144"/>
  <c r="N226"/>
  <c r="C34" i="3"/>
  <c r="Q239" i="41"/>
  <c r="P254"/>
  <c r="M17" i="42"/>
  <c r="N17" s="1"/>
  <c r="N20"/>
  <c r="N28"/>
  <c r="M70"/>
  <c r="N70" s="1"/>
  <c r="N87"/>
  <c r="N101"/>
  <c r="I130"/>
  <c r="N140"/>
  <c r="M155"/>
  <c r="N155" s="1"/>
  <c r="M161"/>
  <c r="N161" s="1"/>
  <c r="C188"/>
  <c r="N202"/>
  <c r="N220"/>
  <c r="M259"/>
  <c r="N259" s="1"/>
  <c r="N267"/>
  <c r="P231" i="41"/>
  <c r="Q231" s="1"/>
  <c r="R230"/>
  <c r="P237"/>
  <c r="P249"/>
  <c r="Q249" s="1"/>
  <c r="R248"/>
  <c r="M44" i="42"/>
  <c r="N44" s="1"/>
  <c r="J284"/>
  <c r="F285"/>
  <c r="J285"/>
  <c r="N55"/>
  <c r="C85"/>
  <c r="M92"/>
  <c r="M129"/>
  <c r="N129" s="1"/>
  <c r="E131"/>
  <c r="E110" s="1"/>
  <c r="D58" i="3" s="1"/>
  <c r="I131" i="42"/>
  <c r="M150"/>
  <c r="N150" s="1"/>
  <c r="N152"/>
  <c r="N163"/>
  <c r="N170"/>
  <c r="M181"/>
  <c r="N181" s="1"/>
  <c r="C200"/>
  <c r="N214"/>
  <c r="M230"/>
  <c r="M236"/>
  <c r="N236" s="1"/>
  <c r="C248"/>
  <c r="N261"/>
  <c r="M270"/>
  <c r="N270" s="1"/>
  <c r="Q129" i="41"/>
  <c r="Q203"/>
  <c r="D225"/>
  <c r="D127" s="1"/>
  <c r="Q227"/>
  <c r="Q245"/>
  <c r="D124"/>
  <c r="D103" s="1"/>
  <c r="P103" s="1"/>
  <c r="C172"/>
  <c r="R172" s="1"/>
  <c r="C197"/>
  <c r="R197" s="1"/>
  <c r="C221"/>
  <c r="C225" s="1"/>
  <c r="R225" s="1"/>
  <c r="M79" i="42"/>
  <c r="N79" s="1"/>
  <c r="D73"/>
  <c r="C50" i="3" s="1"/>
  <c r="M138" i="42"/>
  <c r="N138" s="1"/>
  <c r="M26"/>
  <c r="N26" s="1"/>
  <c r="M41"/>
  <c r="N41" s="1"/>
  <c r="C46"/>
  <c r="C285" s="1"/>
  <c r="E46"/>
  <c r="G46"/>
  <c r="I46"/>
  <c r="K46"/>
  <c r="M60"/>
  <c r="N60" s="1"/>
  <c r="M68"/>
  <c r="N68" s="1"/>
  <c r="F73"/>
  <c r="E50" i="3" s="1"/>
  <c r="H73" i="42"/>
  <c r="G50" i="3" s="1"/>
  <c r="J73" i="42"/>
  <c r="I50" i="3" s="1"/>
  <c r="L73" i="42"/>
  <c r="K50" i="3" s="1"/>
  <c r="M85" i="42"/>
  <c r="N85" s="1"/>
  <c r="M99"/>
  <c r="N99" s="1"/>
  <c r="I110"/>
  <c r="H58" i="3" s="1"/>
  <c r="K110" i="42"/>
  <c r="J58" i="3" s="1"/>
  <c r="F131" i="42"/>
  <c r="F110" s="1"/>
  <c r="E58" i="3" s="1"/>
  <c r="H131" i="42"/>
  <c r="J131"/>
  <c r="L131"/>
  <c r="L110" s="1"/>
  <c r="K58" i="3" s="1"/>
  <c r="M144" i="42"/>
  <c r="M53"/>
  <c r="N53" s="1"/>
  <c r="D46"/>
  <c r="C42" i="3" s="1"/>
  <c r="M118" i="42"/>
  <c r="N118" s="1"/>
  <c r="H110"/>
  <c r="G58" i="3" s="1"/>
  <c r="J110" i="42"/>
  <c r="I58" i="3" s="1"/>
  <c r="C279" i="42"/>
  <c r="E279"/>
  <c r="G279"/>
  <c r="I279"/>
  <c r="K279"/>
  <c r="E282"/>
  <c r="E288" s="1"/>
  <c r="G282"/>
  <c r="G272"/>
  <c r="I282"/>
  <c r="I288" s="1"/>
  <c r="I272"/>
  <c r="K282"/>
  <c r="K272"/>
  <c r="C283"/>
  <c r="C273"/>
  <c r="E283"/>
  <c r="G283"/>
  <c r="G273"/>
  <c r="I283"/>
  <c r="I273"/>
  <c r="K283"/>
  <c r="K273"/>
  <c r="C18"/>
  <c r="E18"/>
  <c r="D26" i="3" s="1"/>
  <c r="G18" i="42"/>
  <c r="F26" i="3" s="1"/>
  <c r="I18" i="42"/>
  <c r="H26" i="3" s="1"/>
  <c r="K18" i="42"/>
  <c r="J26" i="3" s="1"/>
  <c r="M33" i="42"/>
  <c r="N33" s="1"/>
  <c r="C43"/>
  <c r="C282" s="1"/>
  <c r="C45"/>
  <c r="C284" s="1"/>
  <c r="E45"/>
  <c r="E284" s="1"/>
  <c r="G45"/>
  <c r="G284" s="1"/>
  <c r="I45"/>
  <c r="I284" s="1"/>
  <c r="K45"/>
  <c r="K284" s="1"/>
  <c r="M45"/>
  <c r="N45" s="1"/>
  <c r="M59"/>
  <c r="N59" s="1"/>
  <c r="D72"/>
  <c r="F72"/>
  <c r="H72"/>
  <c r="J72"/>
  <c r="L72"/>
  <c r="M78"/>
  <c r="N78" s="1"/>
  <c r="M91"/>
  <c r="N91" s="1"/>
  <c r="C92"/>
  <c r="N92" s="1"/>
  <c r="M104"/>
  <c r="N104" s="1"/>
  <c r="C107"/>
  <c r="E107"/>
  <c r="M107" s="1"/>
  <c r="N107" s="1"/>
  <c r="E108"/>
  <c r="M108" s="1"/>
  <c r="N108" s="1"/>
  <c r="E109"/>
  <c r="G109"/>
  <c r="I109"/>
  <c r="K109"/>
  <c r="D130"/>
  <c r="F130"/>
  <c r="F109" s="1"/>
  <c r="F274" s="1"/>
  <c r="H130"/>
  <c r="H109" s="1"/>
  <c r="J130"/>
  <c r="J109" s="1"/>
  <c r="L130"/>
  <c r="L109" s="1"/>
  <c r="L274" s="1"/>
  <c r="M137"/>
  <c r="N137" s="1"/>
  <c r="M149"/>
  <c r="N149" s="1"/>
  <c r="D156"/>
  <c r="M156" s="1"/>
  <c r="N156" s="1"/>
  <c r="D168"/>
  <c r="M168" s="1"/>
  <c r="N168" s="1"/>
  <c r="M194"/>
  <c r="M200"/>
  <c r="M218"/>
  <c r="M224"/>
  <c r="N224" s="1"/>
  <c r="M242"/>
  <c r="N242" s="1"/>
  <c r="M248"/>
  <c r="M265"/>
  <c r="G288"/>
  <c r="K288"/>
  <c r="C277"/>
  <c r="C288" s="1"/>
  <c r="C272"/>
  <c r="D279"/>
  <c r="F279"/>
  <c r="F289" s="1"/>
  <c r="H279"/>
  <c r="H289" s="1"/>
  <c r="J279"/>
  <c r="J289" s="1"/>
  <c r="J274"/>
  <c r="L279"/>
  <c r="L289" s="1"/>
  <c r="D282"/>
  <c r="D272"/>
  <c r="F282"/>
  <c r="F272"/>
  <c r="H282"/>
  <c r="H272"/>
  <c r="J282"/>
  <c r="J288" s="1"/>
  <c r="J272"/>
  <c r="L282"/>
  <c r="L272"/>
  <c r="D283"/>
  <c r="D273"/>
  <c r="F283"/>
  <c r="F273"/>
  <c r="H283"/>
  <c r="H273"/>
  <c r="J283"/>
  <c r="J273"/>
  <c r="L283"/>
  <c r="L273"/>
  <c r="N13"/>
  <c r="D18"/>
  <c r="C26" i="3" s="1"/>
  <c r="F18" i="42"/>
  <c r="E26" i="3" s="1"/>
  <c r="H18" i="42"/>
  <c r="G26" i="3" s="1"/>
  <c r="J18" i="42"/>
  <c r="I26" i="3" s="1"/>
  <c r="L18" i="42"/>
  <c r="K26" i="3" s="1"/>
  <c r="M25" i="42"/>
  <c r="N25" s="1"/>
  <c r="M40"/>
  <c r="N40" s="1"/>
  <c r="M52"/>
  <c r="N52" s="1"/>
  <c r="M67"/>
  <c r="N67" s="1"/>
  <c r="M84"/>
  <c r="N84" s="1"/>
  <c r="M98"/>
  <c r="N98" s="1"/>
  <c r="M117"/>
  <c r="N117" s="1"/>
  <c r="M125"/>
  <c r="N125" s="1"/>
  <c r="M143"/>
  <c r="N143" s="1"/>
  <c r="N146"/>
  <c r="M174"/>
  <c r="N174" s="1"/>
  <c r="D182"/>
  <c r="M182" s="1"/>
  <c r="N182" s="1"/>
  <c r="M187"/>
  <c r="N187" s="1"/>
  <c r="D288"/>
  <c r="F288"/>
  <c r="H288"/>
  <c r="L288"/>
  <c r="M193"/>
  <c r="N193" s="1"/>
  <c r="C194"/>
  <c r="M205"/>
  <c r="N205" s="1"/>
  <c r="M217"/>
  <c r="N217" s="1"/>
  <c r="C218"/>
  <c r="M229"/>
  <c r="N229" s="1"/>
  <c r="C230"/>
  <c r="N230" s="1"/>
  <c r="M241"/>
  <c r="N241" s="1"/>
  <c r="M253"/>
  <c r="N253" s="1"/>
  <c r="C254"/>
  <c r="N254" s="1"/>
  <c r="M264"/>
  <c r="N264" s="1"/>
  <c r="C265"/>
  <c r="M199"/>
  <c r="N199" s="1"/>
  <c r="M211"/>
  <c r="N211" s="1"/>
  <c r="M223"/>
  <c r="N223" s="1"/>
  <c r="M235"/>
  <c r="N235" s="1"/>
  <c r="M247"/>
  <c r="N247" s="1"/>
  <c r="M277"/>
  <c r="R51" i="41"/>
  <c r="C45"/>
  <c r="P51"/>
  <c r="Q51" s="1"/>
  <c r="D45"/>
  <c r="C45" i="2" s="1"/>
  <c r="P89" i="41"/>
  <c r="D70"/>
  <c r="C53" i="2" s="1"/>
  <c r="P33" i="41"/>
  <c r="Q33" s="1"/>
  <c r="P40"/>
  <c r="Q40" s="1"/>
  <c r="P57"/>
  <c r="Q57" s="1"/>
  <c r="P65"/>
  <c r="Q65" s="1"/>
  <c r="G70"/>
  <c r="F53" i="2" s="1"/>
  <c r="K70" i="41"/>
  <c r="J53" i="2" s="1"/>
  <c r="O70" i="41"/>
  <c r="O106"/>
  <c r="D277"/>
  <c r="F277"/>
  <c r="F267"/>
  <c r="H277"/>
  <c r="H283" s="1"/>
  <c r="H267"/>
  <c r="J277"/>
  <c r="J267"/>
  <c r="L277"/>
  <c r="L267"/>
  <c r="N277"/>
  <c r="N267"/>
  <c r="D278"/>
  <c r="F278"/>
  <c r="F268"/>
  <c r="H278"/>
  <c r="H268"/>
  <c r="J278"/>
  <c r="J268"/>
  <c r="L278"/>
  <c r="L268"/>
  <c r="N278"/>
  <c r="N268"/>
  <c r="D272"/>
  <c r="P78"/>
  <c r="C78"/>
  <c r="R78" s="1"/>
  <c r="P134"/>
  <c r="Q134" s="1"/>
  <c r="P17"/>
  <c r="Q17" s="1"/>
  <c r="D18"/>
  <c r="C29" i="2" s="1"/>
  <c r="F18" i="41"/>
  <c r="E29" i="2" s="1"/>
  <c r="H18" i="41"/>
  <c r="G29" i="2" s="1"/>
  <c r="J18" i="41"/>
  <c r="I29" i="2" s="1"/>
  <c r="L18" i="41"/>
  <c r="K29" i="2" s="1"/>
  <c r="N18" i="41"/>
  <c r="D274"/>
  <c r="F274"/>
  <c r="H274"/>
  <c r="H284" s="1"/>
  <c r="J274"/>
  <c r="L274"/>
  <c r="N274"/>
  <c r="P24"/>
  <c r="Q24" s="1"/>
  <c r="R24"/>
  <c r="D25"/>
  <c r="C33" i="2" s="1"/>
  <c r="F25" i="41"/>
  <c r="E33" i="2" s="1"/>
  <c r="H25" i="41"/>
  <c r="G33" i="2" s="1"/>
  <c r="J25" i="41"/>
  <c r="I33" i="2" s="1"/>
  <c r="L25" i="41"/>
  <c r="K33" i="2" s="1"/>
  <c r="N25" i="41"/>
  <c r="R35"/>
  <c r="P42"/>
  <c r="Q42" s="1"/>
  <c r="P43"/>
  <c r="Q43" s="1"/>
  <c r="D44"/>
  <c r="F44"/>
  <c r="F279" s="1"/>
  <c r="H44"/>
  <c r="H279" s="1"/>
  <c r="J44"/>
  <c r="J279" s="1"/>
  <c r="L44"/>
  <c r="L279" s="1"/>
  <c r="N44"/>
  <c r="N279" s="1"/>
  <c r="R44"/>
  <c r="R53"/>
  <c r="P56"/>
  <c r="Q56" s="1"/>
  <c r="R56"/>
  <c r="C69"/>
  <c r="R69" s="1"/>
  <c r="E69"/>
  <c r="G69"/>
  <c r="I69"/>
  <c r="K69"/>
  <c r="M69"/>
  <c r="M269" s="1"/>
  <c r="O69"/>
  <c r="O269" s="1"/>
  <c r="C76"/>
  <c r="P82"/>
  <c r="Q91"/>
  <c r="C95"/>
  <c r="R95" s="1"/>
  <c r="P113"/>
  <c r="Q113" s="1"/>
  <c r="D114"/>
  <c r="H114"/>
  <c r="L114"/>
  <c r="L106" s="1"/>
  <c r="K61" i="2" s="1"/>
  <c r="C122" i="41"/>
  <c r="R122" s="1"/>
  <c r="P124"/>
  <c r="F127"/>
  <c r="F106" s="1"/>
  <c r="E61" i="2" s="1"/>
  <c r="H127" i="41"/>
  <c r="J127"/>
  <c r="L127"/>
  <c r="N127"/>
  <c r="N106" s="1"/>
  <c r="P140"/>
  <c r="P146"/>
  <c r="Q146" s="1"/>
  <c r="P183"/>
  <c r="Q183" s="1"/>
  <c r="R274"/>
  <c r="C284"/>
  <c r="E277"/>
  <c r="E267"/>
  <c r="G277"/>
  <c r="G283" s="1"/>
  <c r="G267"/>
  <c r="I277"/>
  <c r="I267"/>
  <c r="K277"/>
  <c r="K267"/>
  <c r="M277"/>
  <c r="M267"/>
  <c r="O277"/>
  <c r="O283" s="1"/>
  <c r="O267"/>
  <c r="C278"/>
  <c r="R278" s="1"/>
  <c r="C268"/>
  <c r="R268" s="1"/>
  <c r="E278"/>
  <c r="E268"/>
  <c r="G278"/>
  <c r="G268"/>
  <c r="I278"/>
  <c r="I268"/>
  <c r="K278"/>
  <c r="K268"/>
  <c r="M278"/>
  <c r="M268"/>
  <c r="O278"/>
  <c r="O268"/>
  <c r="P72"/>
  <c r="C72"/>
  <c r="C277" s="1"/>
  <c r="R277" s="1"/>
  <c r="P84"/>
  <c r="C84"/>
  <c r="R84" s="1"/>
  <c r="R134"/>
  <c r="C18"/>
  <c r="E18"/>
  <c r="D29" i="2" s="1"/>
  <c r="G18" i="41"/>
  <c r="F29" i="2" s="1"/>
  <c r="I18" i="41"/>
  <c r="H29" i="2" s="1"/>
  <c r="K18" i="41"/>
  <c r="J29" i="2" s="1"/>
  <c r="M18" i="41"/>
  <c r="L29" i="2" s="1"/>
  <c r="O18" i="41"/>
  <c r="C25"/>
  <c r="R25" s="1"/>
  <c r="E25"/>
  <c r="D33" i="2" s="1"/>
  <c r="G25" i="41"/>
  <c r="F33" i="2" s="1"/>
  <c r="I25" i="41"/>
  <c r="H33" i="2" s="1"/>
  <c r="K25" i="41"/>
  <c r="J33" i="2" s="1"/>
  <c r="M25" i="41"/>
  <c r="L33" i="2" s="1"/>
  <c r="O25" i="41"/>
  <c r="P32"/>
  <c r="Q32" s="1"/>
  <c r="P39"/>
  <c r="Q39" s="1"/>
  <c r="P50"/>
  <c r="Q50" s="1"/>
  <c r="P64"/>
  <c r="Q64" s="1"/>
  <c r="P76"/>
  <c r="Q76" s="1"/>
  <c r="C82"/>
  <c r="R82" s="1"/>
  <c r="P88"/>
  <c r="Q88" s="1"/>
  <c r="P95"/>
  <c r="P100"/>
  <c r="Q100" s="1"/>
  <c r="J106"/>
  <c r="I61" i="2" s="1"/>
  <c r="Q116" i="41"/>
  <c r="P122"/>
  <c r="Q122" s="1"/>
  <c r="P75"/>
  <c r="Q75" s="1"/>
  <c r="P81"/>
  <c r="Q81" s="1"/>
  <c r="P94"/>
  <c r="Q94" s="1"/>
  <c r="D104"/>
  <c r="P104" s="1"/>
  <c r="Q104" s="1"/>
  <c r="P121"/>
  <c r="Q121" s="1"/>
  <c r="C126"/>
  <c r="E126"/>
  <c r="E105" s="1"/>
  <c r="G126"/>
  <c r="G105" s="1"/>
  <c r="I126"/>
  <c r="I105" s="1"/>
  <c r="I269" s="1"/>
  <c r="K126"/>
  <c r="K105" s="1"/>
  <c r="K269" s="1"/>
  <c r="M126"/>
  <c r="M105" s="1"/>
  <c r="O126"/>
  <c r="O105" s="1"/>
  <c r="P133"/>
  <c r="Q133" s="1"/>
  <c r="R133"/>
  <c r="C136"/>
  <c r="P136"/>
  <c r="P145"/>
  <c r="Q145" s="1"/>
  <c r="R145"/>
  <c r="C158"/>
  <c r="R158" s="1"/>
  <c r="R165"/>
  <c r="P176"/>
  <c r="Q176" s="1"/>
  <c r="R176"/>
  <c r="P182"/>
  <c r="Q182" s="1"/>
  <c r="R182"/>
  <c r="P201"/>
  <c r="Q201" s="1"/>
  <c r="P225"/>
  <c r="Q225" s="1"/>
  <c r="P243"/>
  <c r="Q243" s="1"/>
  <c r="F283"/>
  <c r="J283"/>
  <c r="L283"/>
  <c r="N283"/>
  <c r="P162"/>
  <c r="Q162" s="1"/>
  <c r="P169"/>
  <c r="Q169" s="1"/>
  <c r="P188"/>
  <c r="Q188" s="1"/>
  <c r="E283"/>
  <c r="I283"/>
  <c r="K283"/>
  <c r="M283"/>
  <c r="P194"/>
  <c r="Q194" s="1"/>
  <c r="P200"/>
  <c r="Q200" s="1"/>
  <c r="P206"/>
  <c r="Q206" s="1"/>
  <c r="P212"/>
  <c r="Q212" s="1"/>
  <c r="P218"/>
  <c r="Q218" s="1"/>
  <c r="R221"/>
  <c r="P224"/>
  <c r="Q224" s="1"/>
  <c r="P230"/>
  <c r="Q230" s="1"/>
  <c r="Q233"/>
  <c r="C237"/>
  <c r="R237" s="1"/>
  <c r="P242"/>
  <c r="Q242" s="1"/>
  <c r="P248"/>
  <c r="Q248" s="1"/>
  <c r="Q251"/>
  <c r="C254"/>
  <c r="R254" s="1"/>
  <c r="P236"/>
  <c r="Q236" s="1"/>
  <c r="P259"/>
  <c r="Q259" s="1"/>
  <c r="C262"/>
  <c r="P262"/>
  <c r="I285" i="42" l="1"/>
  <c r="H42" i="3"/>
  <c r="O284" i="41"/>
  <c r="Q89"/>
  <c r="G285" i="42"/>
  <c r="F42" i="3"/>
  <c r="Q195" i="41"/>
  <c r="H285" i="42"/>
  <c r="G42" i="3"/>
  <c r="K284" i="41"/>
  <c r="P105"/>
  <c r="Q95"/>
  <c r="P69"/>
  <c r="Q69" s="1"/>
  <c r="L284"/>
  <c r="K289" i="42"/>
  <c r="G269" i="41"/>
  <c r="D267"/>
  <c r="N277" i="42"/>
  <c r="C131"/>
  <c r="C110" s="1"/>
  <c r="C275" s="1"/>
  <c r="C291" s="1"/>
  <c r="H274"/>
  <c r="N248"/>
  <c r="N200"/>
  <c r="G289"/>
  <c r="N144"/>
  <c r="E285"/>
  <c r="D42" i="3"/>
  <c r="Q260" i="41"/>
  <c r="K280"/>
  <c r="J45" i="2"/>
  <c r="K285" i="42"/>
  <c r="J42" i="3"/>
  <c r="Q101" i="41"/>
  <c r="Q213"/>
  <c r="Q221"/>
  <c r="Q172"/>
  <c r="Q78"/>
  <c r="Q197"/>
  <c r="J280" i="42"/>
  <c r="J290" s="1"/>
  <c r="J275"/>
  <c r="J291" s="1"/>
  <c r="F280"/>
  <c r="F290" s="1"/>
  <c r="F275"/>
  <c r="M279"/>
  <c r="N279" s="1"/>
  <c r="D289"/>
  <c r="M130"/>
  <c r="N130" s="1"/>
  <c r="D109"/>
  <c r="I280"/>
  <c r="I290" s="1"/>
  <c r="I275"/>
  <c r="I291" s="1"/>
  <c r="E280"/>
  <c r="E290" s="1"/>
  <c r="E275"/>
  <c r="D285"/>
  <c r="M46"/>
  <c r="N46" s="1"/>
  <c r="M288"/>
  <c r="N288" s="1"/>
  <c r="M283"/>
  <c r="N283" s="1"/>
  <c r="M282"/>
  <c r="N282" s="1"/>
  <c r="E273"/>
  <c r="E272"/>
  <c r="K274"/>
  <c r="I274"/>
  <c r="G274"/>
  <c r="E274"/>
  <c r="C274"/>
  <c r="C73"/>
  <c r="L280"/>
  <c r="L290" s="1"/>
  <c r="L275"/>
  <c r="H280"/>
  <c r="H275"/>
  <c r="D280"/>
  <c r="M18"/>
  <c r="N18" s="1"/>
  <c r="K280"/>
  <c r="K290" s="1"/>
  <c r="K275"/>
  <c r="G280"/>
  <c r="G290" s="1"/>
  <c r="G275"/>
  <c r="G291" s="1"/>
  <c r="C280"/>
  <c r="C290" s="1"/>
  <c r="M273"/>
  <c r="N273" s="1"/>
  <c r="M272"/>
  <c r="N272" s="1"/>
  <c r="N265"/>
  <c r="N218"/>
  <c r="N194"/>
  <c r="M72"/>
  <c r="N72" s="1"/>
  <c r="I289"/>
  <c r="E289"/>
  <c r="C289"/>
  <c r="N43"/>
  <c r="D131"/>
  <c r="M73"/>
  <c r="N73" s="1"/>
  <c r="R262" i="41"/>
  <c r="C265"/>
  <c r="R126"/>
  <c r="C105"/>
  <c r="O270"/>
  <c r="O275"/>
  <c r="O285" s="1"/>
  <c r="K270"/>
  <c r="K275"/>
  <c r="G270"/>
  <c r="G275"/>
  <c r="G285" s="1"/>
  <c r="R18"/>
  <c r="D279"/>
  <c r="P279" s="1"/>
  <c r="Q279" s="1"/>
  <c r="P44"/>
  <c r="Q44" s="1"/>
  <c r="N275"/>
  <c r="N285" s="1"/>
  <c r="N270"/>
  <c r="J275"/>
  <c r="J285" s="1"/>
  <c r="J270"/>
  <c r="J286" s="1"/>
  <c r="F275"/>
  <c r="F285" s="1"/>
  <c r="F270"/>
  <c r="P272"/>
  <c r="D283"/>
  <c r="P283" s="1"/>
  <c r="Q262"/>
  <c r="Q237"/>
  <c r="Q254"/>
  <c r="Q136"/>
  <c r="Q84"/>
  <c r="Q72"/>
  <c r="Q158"/>
  <c r="Q140"/>
  <c r="H106"/>
  <c r="G61" i="2" s="1"/>
  <c r="Q82" i="41"/>
  <c r="N284"/>
  <c r="J284"/>
  <c r="F284"/>
  <c r="L269"/>
  <c r="H269"/>
  <c r="D269"/>
  <c r="P278"/>
  <c r="Q278" s="1"/>
  <c r="P277"/>
  <c r="Q277" s="1"/>
  <c r="C140"/>
  <c r="R136"/>
  <c r="M270"/>
  <c r="M275"/>
  <c r="M285" s="1"/>
  <c r="I270"/>
  <c r="I275"/>
  <c r="I285" s="1"/>
  <c r="E270"/>
  <c r="E275"/>
  <c r="E285" s="1"/>
  <c r="R72"/>
  <c r="C67"/>
  <c r="D106"/>
  <c r="C61" i="2" s="1"/>
  <c r="P114" i="41"/>
  <c r="Q114" s="1"/>
  <c r="R76"/>
  <c r="C70"/>
  <c r="R70" s="1"/>
  <c r="D284"/>
  <c r="P284" s="1"/>
  <c r="Q284" s="1"/>
  <c r="P274"/>
  <c r="Q274" s="1"/>
  <c r="L275"/>
  <c r="L285" s="1"/>
  <c r="L270"/>
  <c r="L286" s="1"/>
  <c r="H275"/>
  <c r="H285" s="1"/>
  <c r="D275"/>
  <c r="P18"/>
  <c r="Q18" s="1"/>
  <c r="D280"/>
  <c r="P45"/>
  <c r="Q45" s="1"/>
  <c r="C280"/>
  <c r="R280" s="1"/>
  <c r="R45"/>
  <c r="C124"/>
  <c r="P126"/>
  <c r="Q126" s="1"/>
  <c r="E269"/>
  <c r="P25"/>
  <c r="Q25" s="1"/>
  <c r="N269"/>
  <c r="J269"/>
  <c r="F269"/>
  <c r="P127"/>
  <c r="D268"/>
  <c r="P268" s="1"/>
  <c r="Q268" s="1"/>
  <c r="P267"/>
  <c r="C272"/>
  <c r="P70"/>
  <c r="Q70" s="1"/>
  <c r="D270" l="1"/>
  <c r="O286"/>
  <c r="G286"/>
  <c r="K285"/>
  <c r="K286" s="1"/>
  <c r="K291" i="42"/>
  <c r="M285"/>
  <c r="N285" s="1"/>
  <c r="P280" i="41"/>
  <c r="H270"/>
  <c r="H286" s="1"/>
  <c r="F286"/>
  <c r="N286"/>
  <c r="H290" i="42"/>
  <c r="H291" s="1"/>
  <c r="E291"/>
  <c r="F291"/>
  <c r="M131"/>
  <c r="N131" s="1"/>
  <c r="D110"/>
  <c r="C58" i="3" s="1"/>
  <c r="L291" i="42"/>
  <c r="M280"/>
  <c r="N280" s="1"/>
  <c r="D290"/>
  <c r="M290" s="1"/>
  <c r="N290" s="1"/>
  <c r="M109"/>
  <c r="N109" s="1"/>
  <c r="D274"/>
  <c r="M274" s="1"/>
  <c r="N274" s="1"/>
  <c r="M289"/>
  <c r="N289" s="1"/>
  <c r="R124" i="41"/>
  <c r="C103"/>
  <c r="C283"/>
  <c r="R272"/>
  <c r="P275"/>
  <c r="D285"/>
  <c r="R140"/>
  <c r="C127"/>
  <c r="Q127" s="1"/>
  <c r="R105"/>
  <c r="C269"/>
  <c r="R269" s="1"/>
  <c r="R265"/>
  <c r="Q265"/>
  <c r="Q280"/>
  <c r="P106"/>
  <c r="E286"/>
  <c r="I286"/>
  <c r="M286"/>
  <c r="Q124"/>
  <c r="Q272"/>
  <c r="C275"/>
  <c r="Q105"/>
  <c r="D286"/>
  <c r="R67"/>
  <c r="Q67"/>
  <c r="C267"/>
  <c r="R267" s="1"/>
  <c r="P269"/>
  <c r="Q283"/>
  <c r="P270" l="1"/>
  <c r="P285"/>
  <c r="P286" s="1"/>
  <c r="M110" i="42"/>
  <c r="N110" s="1"/>
  <c r="D275"/>
  <c r="C285" i="41"/>
  <c r="Q285" s="1"/>
  <c r="R275"/>
  <c r="Q269"/>
  <c r="Q267"/>
  <c r="Q275"/>
  <c r="R127"/>
  <c r="C106"/>
  <c r="R103"/>
  <c r="Q103"/>
  <c r="M275" i="42" l="1"/>
  <c r="N275" s="1"/>
  <c r="D291"/>
  <c r="M291" s="1"/>
  <c r="N291" s="1"/>
  <c r="R106" i="41"/>
  <c r="C270"/>
  <c r="Q106"/>
  <c r="C286" l="1"/>
  <c r="R270"/>
  <c r="Q270"/>
  <c r="Q286" s="1"/>
  <c r="E11" i="9" l="1"/>
  <c r="D11"/>
  <c r="F11"/>
  <c r="C11"/>
  <c r="C193" i="7"/>
  <c r="C209"/>
  <c r="C210"/>
  <c r="J212"/>
  <c r="C192"/>
  <c r="M192"/>
  <c r="C248"/>
  <c r="C166"/>
  <c r="C168"/>
  <c r="I87"/>
  <c r="M109" i="10"/>
  <c r="L109"/>
  <c r="M92"/>
  <c r="L92"/>
  <c r="N70"/>
  <c r="N69"/>
  <c r="M69"/>
  <c r="L69"/>
  <c r="M67"/>
  <c r="L67"/>
  <c r="N68"/>
  <c r="N67" s="1"/>
  <c r="L15"/>
  <c r="N62"/>
  <c r="N51"/>
  <c r="M25" l="1"/>
  <c r="L25"/>
  <c r="F44" i="1"/>
  <c r="F52" s="1"/>
  <c r="F25"/>
  <c r="F22"/>
  <c r="F29" s="1"/>
  <c r="C148" i="6" l="1"/>
  <c r="C147"/>
  <c r="C146"/>
  <c r="C36" i="25"/>
  <c r="C28"/>
  <c r="M48" i="7"/>
  <c r="C48"/>
  <c r="M311"/>
  <c r="M312"/>
  <c r="M295"/>
  <c r="M296"/>
  <c r="M286"/>
  <c r="M287"/>
  <c r="M288"/>
  <c r="M289"/>
  <c r="M290"/>
  <c r="M291"/>
  <c r="M277"/>
  <c r="M278"/>
  <c r="M271"/>
  <c r="M272"/>
  <c r="M264"/>
  <c r="M265"/>
  <c r="M241"/>
  <c r="M235"/>
  <c r="M236"/>
  <c r="M211"/>
  <c r="M191"/>
  <c r="C191"/>
  <c r="M181"/>
  <c r="M182"/>
  <c r="M183"/>
  <c r="M176"/>
  <c r="M177"/>
  <c r="J171"/>
  <c r="J172" s="1"/>
  <c r="K171"/>
  <c r="K172" s="1"/>
  <c r="L171"/>
  <c r="L172"/>
  <c r="I171"/>
  <c r="M165"/>
  <c r="M169"/>
  <c r="M170"/>
  <c r="C169"/>
  <c r="M114"/>
  <c r="M115"/>
  <c r="M104"/>
  <c r="M105"/>
  <c r="M92"/>
  <c r="M80"/>
  <c r="M81"/>
  <c r="M73"/>
  <c r="M38"/>
  <c r="M39"/>
  <c r="M40"/>
  <c r="M21"/>
  <c r="M22"/>
  <c r="M23"/>
  <c r="M24"/>
  <c r="M25"/>
  <c r="M27"/>
  <c r="M28"/>
  <c r="M29"/>
  <c r="M30"/>
  <c r="M31"/>
  <c r="M330"/>
  <c r="C330"/>
  <c r="L331"/>
  <c r="C289"/>
  <c r="C290"/>
  <c r="C291"/>
  <c r="C288"/>
  <c r="C287"/>
  <c r="H303"/>
  <c r="C302"/>
  <c r="M302"/>
  <c r="C301"/>
  <c r="M301"/>
  <c r="C277"/>
  <c r="C278"/>
  <c r="F279"/>
  <c r="M279" s="1"/>
  <c r="C271"/>
  <c r="C272"/>
  <c r="G273"/>
  <c r="C264"/>
  <c r="C265"/>
  <c r="G266"/>
  <c r="G267" s="1"/>
  <c r="H266"/>
  <c r="H267" s="1"/>
  <c r="I266"/>
  <c r="J266"/>
  <c r="K266"/>
  <c r="K267" s="1"/>
  <c r="L266"/>
  <c r="L267" s="1"/>
  <c r="I267"/>
  <c r="J267"/>
  <c r="F266"/>
  <c r="M266" s="1"/>
  <c r="C311"/>
  <c r="C312"/>
  <c r="H313"/>
  <c r="M313" s="1"/>
  <c r="H297"/>
  <c r="C295"/>
  <c r="C296" s="1"/>
  <c r="M247"/>
  <c r="M249"/>
  <c r="C247"/>
  <c r="C249"/>
  <c r="F250"/>
  <c r="C241"/>
  <c r="C242" s="1"/>
  <c r="F242"/>
  <c r="M225"/>
  <c r="M226"/>
  <c r="M227"/>
  <c r="M228"/>
  <c r="M229"/>
  <c r="C235"/>
  <c r="C236"/>
  <c r="F237"/>
  <c r="C228"/>
  <c r="C229"/>
  <c r="G230"/>
  <c r="G231" s="1"/>
  <c r="H230"/>
  <c r="H231" s="1"/>
  <c r="I230"/>
  <c r="I231" s="1"/>
  <c r="J230"/>
  <c r="J231" s="1"/>
  <c r="K230"/>
  <c r="K231" s="1"/>
  <c r="L230"/>
  <c r="L231" s="1"/>
  <c r="F230"/>
  <c r="F267" l="1"/>
  <c r="C266"/>
  <c r="C230"/>
  <c r="F231"/>
  <c r="M231" s="1"/>
  <c r="M230"/>
  <c r="C227"/>
  <c r="C226"/>
  <c r="C211"/>
  <c r="C176"/>
  <c r="C177"/>
  <c r="F178"/>
  <c r="C182"/>
  <c r="C183"/>
  <c r="E185"/>
  <c r="F185"/>
  <c r="G185"/>
  <c r="I185"/>
  <c r="J185"/>
  <c r="K185"/>
  <c r="L185"/>
  <c r="H184"/>
  <c r="H185" s="1"/>
  <c r="D184"/>
  <c r="E171"/>
  <c r="D171"/>
  <c r="C165"/>
  <c r="C170"/>
  <c r="C157"/>
  <c r="F158"/>
  <c r="M157"/>
  <c r="I122"/>
  <c r="J116"/>
  <c r="C115"/>
  <c r="C114"/>
  <c r="C104"/>
  <c r="C105"/>
  <c r="F106"/>
  <c r="F93"/>
  <c r="C92"/>
  <c r="C93"/>
  <c r="C80"/>
  <c r="C81"/>
  <c r="F82"/>
  <c r="C73"/>
  <c r="C231" l="1"/>
  <c r="C116"/>
  <c r="M184"/>
  <c r="F94"/>
  <c r="M93"/>
  <c r="J117"/>
  <c r="M116"/>
  <c r="C184"/>
  <c r="D185"/>
  <c r="M185" s="1"/>
  <c r="M56" l="1"/>
  <c r="L57"/>
  <c r="L58" s="1"/>
  <c r="C56"/>
  <c r="C38"/>
  <c r="C39"/>
  <c r="C30"/>
  <c r="C31"/>
  <c r="I32"/>
  <c r="M32" s="1"/>
  <c r="C24"/>
  <c r="C25"/>
  <c r="F26"/>
  <c r="M26" s="1"/>
  <c r="M17"/>
  <c r="M18"/>
  <c r="C17"/>
  <c r="H19"/>
  <c r="C18"/>
  <c r="I19"/>
  <c r="O215" i="6" l="1"/>
  <c r="O216"/>
  <c r="O182"/>
  <c r="O176"/>
  <c r="O177"/>
  <c r="O114"/>
  <c r="O115"/>
  <c r="O103"/>
  <c r="O104"/>
  <c r="O96"/>
  <c r="O97"/>
  <c r="O98"/>
  <c r="O86"/>
  <c r="O87"/>
  <c r="O88"/>
  <c r="O56"/>
  <c r="O52"/>
  <c r="O35"/>
  <c r="O28"/>
  <c r="O29"/>
  <c r="O226"/>
  <c r="O227"/>
  <c r="C226"/>
  <c r="C227"/>
  <c r="N229"/>
  <c r="N228"/>
  <c r="H228"/>
  <c r="O228" s="1"/>
  <c r="G222"/>
  <c r="O222" s="1"/>
  <c r="G221"/>
  <c r="O221" s="1"/>
  <c r="C220"/>
  <c r="O220"/>
  <c r="H188"/>
  <c r="C187"/>
  <c r="O187"/>
  <c r="C186"/>
  <c r="O186"/>
  <c r="C176"/>
  <c r="C177"/>
  <c r="E178"/>
  <c r="O178" s="1"/>
  <c r="C114"/>
  <c r="C115"/>
  <c r="L116"/>
  <c r="O116" s="1"/>
  <c r="C103"/>
  <c r="C104"/>
  <c r="F105"/>
  <c r="F106" s="1"/>
  <c r="G105"/>
  <c r="G106" s="1"/>
  <c r="H105"/>
  <c r="H106" s="1"/>
  <c r="I105"/>
  <c r="I106" s="1"/>
  <c r="J105"/>
  <c r="J106" s="1"/>
  <c r="K105"/>
  <c r="K106" s="1"/>
  <c r="L105"/>
  <c r="L106" s="1"/>
  <c r="M105"/>
  <c r="M106" s="1"/>
  <c r="N105"/>
  <c r="N106" s="1"/>
  <c r="E105"/>
  <c r="C96"/>
  <c r="C97"/>
  <c r="C86"/>
  <c r="C87"/>
  <c r="C56"/>
  <c r="E57"/>
  <c r="E58" s="1"/>
  <c r="L36"/>
  <c r="M36"/>
  <c r="M37" s="1"/>
  <c r="N36"/>
  <c r="N37"/>
  <c r="K36"/>
  <c r="C35"/>
  <c r="C28"/>
  <c r="C29"/>
  <c r="I30"/>
  <c r="I31" s="1"/>
  <c r="H30"/>
  <c r="O30" s="1"/>
  <c r="C22"/>
  <c r="H23"/>
  <c r="C23" s="1"/>
  <c r="F15" i="29"/>
  <c r="F16" i="11"/>
  <c r="F12"/>
  <c r="N125" i="10"/>
  <c r="N124" s="1"/>
  <c r="M124"/>
  <c r="L124"/>
  <c r="N123"/>
  <c r="N122" s="1"/>
  <c r="M122"/>
  <c r="L122"/>
  <c r="N121"/>
  <c r="N120" s="1"/>
  <c r="M120"/>
  <c r="L120"/>
  <c r="N119"/>
  <c r="N118"/>
  <c r="N117"/>
  <c r="M116"/>
  <c r="L116"/>
  <c r="N115"/>
  <c r="N114"/>
  <c r="N113"/>
  <c r="M112"/>
  <c r="L112"/>
  <c r="N111"/>
  <c r="N109" s="1"/>
  <c r="N107"/>
  <c r="N106"/>
  <c r="N105"/>
  <c r="M104"/>
  <c r="L104"/>
  <c r="N103"/>
  <c r="N102"/>
  <c r="M101"/>
  <c r="L101"/>
  <c r="N100"/>
  <c r="N99"/>
  <c r="N98"/>
  <c r="N97"/>
  <c r="N96"/>
  <c r="N95"/>
  <c r="M94"/>
  <c r="M126" s="1"/>
  <c r="L94"/>
  <c r="N93"/>
  <c r="N92" s="1"/>
  <c r="N77"/>
  <c r="N76"/>
  <c r="M75"/>
  <c r="M78" s="1"/>
  <c r="L75"/>
  <c r="L78" s="1"/>
  <c r="N73"/>
  <c r="N72" s="1"/>
  <c r="N74" s="1"/>
  <c r="M72"/>
  <c r="M74" s="1"/>
  <c r="L72"/>
  <c r="L74" s="1"/>
  <c r="N66"/>
  <c r="N65"/>
  <c r="M64"/>
  <c r="L64"/>
  <c r="N63"/>
  <c r="N61"/>
  <c r="N60"/>
  <c r="N59" s="1"/>
  <c r="M59"/>
  <c r="L59"/>
  <c r="N58"/>
  <c r="N57"/>
  <c r="N56"/>
  <c r="N55"/>
  <c r="N54"/>
  <c r="M53"/>
  <c r="L53"/>
  <c r="N52"/>
  <c r="N50"/>
  <c r="N47"/>
  <c r="N46"/>
  <c r="N45"/>
  <c r="N44"/>
  <c r="N42"/>
  <c r="N41"/>
  <c r="M40"/>
  <c r="L40"/>
  <c r="N38"/>
  <c r="N37" s="1"/>
  <c r="M37"/>
  <c r="L37"/>
  <c r="N36"/>
  <c r="N35"/>
  <c r="M34"/>
  <c r="L34"/>
  <c r="N28"/>
  <c r="M27"/>
  <c r="L27"/>
  <c r="N26"/>
  <c r="N25" s="1"/>
  <c r="N24"/>
  <c r="M23"/>
  <c r="L23"/>
  <c r="N22"/>
  <c r="M21"/>
  <c r="L21"/>
  <c r="N21" s="1"/>
  <c r="N18"/>
  <c r="N17" s="1"/>
  <c r="M17"/>
  <c r="L17"/>
  <c r="N16"/>
  <c r="N15" s="1"/>
  <c r="M15"/>
  <c r="N14"/>
  <c r="N13"/>
  <c r="N12"/>
  <c r="M11"/>
  <c r="L11"/>
  <c r="F85" i="9"/>
  <c r="F79"/>
  <c r="F84" s="1"/>
  <c r="F87" s="1"/>
  <c r="F65"/>
  <c r="F60"/>
  <c r="F58"/>
  <c r="F56"/>
  <c r="F54"/>
  <c r="F50"/>
  <c r="F38"/>
  <c r="F36"/>
  <c r="F30"/>
  <c r="F27"/>
  <c r="F20"/>
  <c r="F18"/>
  <c r="F15"/>
  <c r="C74" i="6"/>
  <c r="C228" l="1"/>
  <c r="N101" i="10"/>
  <c r="L37" i="6"/>
  <c r="O57"/>
  <c r="F62" i="9"/>
  <c r="L126" i="10"/>
  <c r="K37" i="6"/>
  <c r="C221"/>
  <c r="H229"/>
  <c r="O36"/>
  <c r="M71" i="10"/>
  <c r="L71"/>
  <c r="F66" i="9"/>
  <c r="N112" i="10"/>
  <c r="N104"/>
  <c r="N23"/>
  <c r="N34"/>
  <c r="N64"/>
  <c r="N75"/>
  <c r="N78" s="1"/>
  <c r="N116"/>
  <c r="N53"/>
  <c r="N94"/>
  <c r="N126" s="1"/>
  <c r="N40"/>
  <c r="M79"/>
  <c r="N27"/>
  <c r="L79"/>
  <c r="N11"/>
  <c r="F20" i="11"/>
  <c r="C30" i="6"/>
  <c r="C36"/>
  <c r="C57"/>
  <c r="H24"/>
  <c r="H31"/>
  <c r="C34" i="17"/>
  <c r="D34"/>
  <c r="E34"/>
  <c r="F34"/>
  <c r="G34"/>
  <c r="H34"/>
  <c r="I34"/>
  <c r="J34"/>
  <c r="K34"/>
  <c r="L34"/>
  <c r="M34"/>
  <c r="N34"/>
  <c r="K114" i="10"/>
  <c r="C194" i="7"/>
  <c r="M194"/>
  <c r="B32" i="17"/>
  <c r="D46" i="25"/>
  <c r="E46"/>
  <c r="F46"/>
  <c r="G46"/>
  <c r="H46"/>
  <c r="I46"/>
  <c r="J46"/>
  <c r="K46"/>
  <c r="L46"/>
  <c r="M46"/>
  <c r="N46"/>
  <c r="D252" i="6"/>
  <c r="E252"/>
  <c r="F252"/>
  <c r="G252"/>
  <c r="H252"/>
  <c r="I252"/>
  <c r="J252"/>
  <c r="K252"/>
  <c r="L252"/>
  <c r="N252"/>
  <c r="D255"/>
  <c r="E255"/>
  <c r="F255"/>
  <c r="G255"/>
  <c r="H255"/>
  <c r="I255"/>
  <c r="J255"/>
  <c r="K255"/>
  <c r="L255"/>
  <c r="M255"/>
  <c r="N255"/>
  <c r="C52" i="26"/>
  <c r="C339" i="7"/>
  <c r="M339"/>
  <c r="E345"/>
  <c r="F345"/>
  <c r="G345"/>
  <c r="H345"/>
  <c r="I345"/>
  <c r="J345"/>
  <c r="K345"/>
  <c r="L345"/>
  <c r="D345"/>
  <c r="O37" i="6" l="1"/>
  <c r="N71" i="10"/>
  <c r="N79" s="1"/>
  <c r="M345" i="7"/>
  <c r="E15" i="29"/>
  <c r="J109" i="10"/>
  <c r="I109"/>
  <c r="D246" i="6"/>
  <c r="D249" s="1"/>
  <c r="B21" i="2"/>
  <c r="C238" i="6"/>
  <c r="J75" i="10"/>
  <c r="I75"/>
  <c r="K76"/>
  <c r="B58" i="3"/>
  <c r="B54"/>
  <c r="B50"/>
  <c r="B46"/>
  <c r="B42"/>
  <c r="B38"/>
  <c r="B34"/>
  <c r="B30"/>
  <c r="B26"/>
  <c r="D16" i="2"/>
  <c r="E16"/>
  <c r="F16"/>
  <c r="G16"/>
  <c r="H16"/>
  <c r="I16"/>
  <c r="J16"/>
  <c r="K16"/>
  <c r="L16"/>
  <c r="M16"/>
  <c r="C16"/>
  <c r="B61"/>
  <c r="B57"/>
  <c r="B53"/>
  <c r="B49"/>
  <c r="B45"/>
  <c r="B41"/>
  <c r="B37"/>
  <c r="B33"/>
  <c r="B29"/>
  <c r="G112" i="10"/>
  <c r="F112"/>
  <c r="K45"/>
  <c r="C149" i="7"/>
  <c r="M178"/>
  <c r="O232" i="6"/>
  <c r="C222"/>
  <c r="C216"/>
  <c r="C211"/>
  <c r="C212"/>
  <c r="C207"/>
  <c r="C208"/>
  <c r="C203"/>
  <c r="C204"/>
  <c r="C199"/>
  <c r="C200"/>
  <c r="C195"/>
  <c r="C196"/>
  <c r="C188"/>
  <c r="O188"/>
  <c r="C182"/>
  <c r="C178"/>
  <c r="C171"/>
  <c r="C172"/>
  <c r="C167"/>
  <c r="C168"/>
  <c r="C163"/>
  <c r="C164"/>
  <c r="C159"/>
  <c r="C160"/>
  <c r="C155"/>
  <c r="C156"/>
  <c r="C151"/>
  <c r="C152"/>
  <c r="C143"/>
  <c r="C144"/>
  <c r="C135"/>
  <c r="C136"/>
  <c r="C131"/>
  <c r="C132"/>
  <c r="C128"/>
  <c r="C123"/>
  <c r="C124"/>
  <c r="C119"/>
  <c r="C120"/>
  <c r="C116"/>
  <c r="C110"/>
  <c r="C98"/>
  <c r="C91"/>
  <c r="C92"/>
  <c r="C88"/>
  <c r="C81"/>
  <c r="C82"/>
  <c r="C78"/>
  <c r="C70"/>
  <c r="C66"/>
  <c r="C62"/>
  <c r="C52"/>
  <c r="C48"/>
  <c r="C37"/>
  <c r="C31"/>
  <c r="O31"/>
  <c r="C24"/>
  <c r="C18"/>
  <c r="C14"/>
  <c r="C255" s="1"/>
  <c r="C242"/>
  <c r="E40" i="25"/>
  <c r="F40"/>
  <c r="G40"/>
  <c r="I40"/>
  <c r="K40"/>
  <c r="M40"/>
  <c r="N40"/>
  <c r="D40"/>
  <c r="H40"/>
  <c r="L40"/>
  <c r="E50" i="9"/>
  <c r="D50"/>
  <c r="C50"/>
  <c r="E27"/>
  <c r="J64" i="10"/>
  <c r="I64"/>
  <c r="K65"/>
  <c r="K123"/>
  <c r="K122" s="1"/>
  <c r="J122"/>
  <c r="I122"/>
  <c r="K121"/>
  <c r="K120" s="1"/>
  <c r="J120"/>
  <c r="I120"/>
  <c r="K118"/>
  <c r="J112"/>
  <c r="I112"/>
  <c r="K115"/>
  <c r="K113"/>
  <c r="H115"/>
  <c r="H112" s="1"/>
  <c r="E112"/>
  <c r="E115"/>
  <c r="K111"/>
  <c r="K109" s="1"/>
  <c r="K106"/>
  <c r="K107"/>
  <c r="J104"/>
  <c r="I104"/>
  <c r="K105"/>
  <c r="K98"/>
  <c r="K44"/>
  <c r="J37"/>
  <c r="I37"/>
  <c r="K38"/>
  <c r="K37" s="1"/>
  <c r="K29"/>
  <c r="K24"/>
  <c r="J23"/>
  <c r="I23"/>
  <c r="J17"/>
  <c r="I17"/>
  <c r="K18"/>
  <c r="K13"/>
  <c r="D259" i="7"/>
  <c r="D260" s="1"/>
  <c r="E259"/>
  <c r="E260" s="1"/>
  <c r="F259"/>
  <c r="F260" s="1"/>
  <c r="G259"/>
  <c r="G260" s="1"/>
  <c r="H259"/>
  <c r="H260" s="1"/>
  <c r="I259"/>
  <c r="I260" s="1"/>
  <c r="J259"/>
  <c r="J260" s="1"/>
  <c r="K259"/>
  <c r="K260" s="1"/>
  <c r="L259"/>
  <c r="L260" s="1"/>
  <c r="M258"/>
  <c r="D243"/>
  <c r="E243"/>
  <c r="G243"/>
  <c r="H243"/>
  <c r="I243"/>
  <c r="J243"/>
  <c r="K243"/>
  <c r="F243"/>
  <c r="L243"/>
  <c r="D212"/>
  <c r="D213" s="1"/>
  <c r="E212"/>
  <c r="E213" s="1"/>
  <c r="F212"/>
  <c r="F213" s="1"/>
  <c r="G212"/>
  <c r="G213" s="1"/>
  <c r="H212"/>
  <c r="H213" s="1"/>
  <c r="I212"/>
  <c r="I213" s="1"/>
  <c r="J213"/>
  <c r="K212"/>
  <c r="K213" s="1"/>
  <c r="L212"/>
  <c r="L213" s="1"/>
  <c r="M207"/>
  <c r="M208"/>
  <c r="D202"/>
  <c r="D203" s="1"/>
  <c r="E202"/>
  <c r="E203" s="1"/>
  <c r="F202"/>
  <c r="F203" s="1"/>
  <c r="G202"/>
  <c r="G203" s="1"/>
  <c r="H202"/>
  <c r="H203" s="1"/>
  <c r="I202"/>
  <c r="I203" s="1"/>
  <c r="J202"/>
  <c r="J203" s="1"/>
  <c r="K202"/>
  <c r="K203" s="1"/>
  <c r="L202"/>
  <c r="L203" s="1"/>
  <c r="D196"/>
  <c r="D197" s="1"/>
  <c r="E196"/>
  <c r="F196"/>
  <c r="F197" s="1"/>
  <c r="G196"/>
  <c r="G197" s="1"/>
  <c r="H196"/>
  <c r="H197" s="1"/>
  <c r="I196"/>
  <c r="I197" s="1"/>
  <c r="J196"/>
  <c r="J197" s="1"/>
  <c r="K196"/>
  <c r="K197" s="1"/>
  <c r="L196"/>
  <c r="L197" s="1"/>
  <c r="E197"/>
  <c r="D172"/>
  <c r="F171"/>
  <c r="G171"/>
  <c r="H171"/>
  <c r="E172"/>
  <c r="H172"/>
  <c r="I172"/>
  <c r="M164"/>
  <c r="M156"/>
  <c r="D158"/>
  <c r="E158"/>
  <c r="E159" s="1"/>
  <c r="G158"/>
  <c r="G159" s="1"/>
  <c r="H158"/>
  <c r="H159" s="1"/>
  <c r="I158"/>
  <c r="I159" s="1"/>
  <c r="J158"/>
  <c r="J159" s="1"/>
  <c r="K158"/>
  <c r="K159" s="1"/>
  <c r="L158"/>
  <c r="L159" s="1"/>
  <c r="D159"/>
  <c r="F159"/>
  <c r="D151"/>
  <c r="D152" s="1"/>
  <c r="E151"/>
  <c r="E152" s="1"/>
  <c r="F151"/>
  <c r="F152" s="1"/>
  <c r="G151"/>
  <c r="G152" s="1"/>
  <c r="H151"/>
  <c r="H152" s="1"/>
  <c r="I151"/>
  <c r="I152" s="1"/>
  <c r="J151"/>
  <c r="J152" s="1"/>
  <c r="K151"/>
  <c r="K152" s="1"/>
  <c r="L151"/>
  <c r="L152" s="1"/>
  <c r="M128"/>
  <c r="D129"/>
  <c r="D130" s="1"/>
  <c r="E129"/>
  <c r="E130" s="1"/>
  <c r="F129"/>
  <c r="F130" s="1"/>
  <c r="G129"/>
  <c r="G130" s="1"/>
  <c r="H129"/>
  <c r="H130" s="1"/>
  <c r="I129"/>
  <c r="I130" s="1"/>
  <c r="J129"/>
  <c r="J130" s="1"/>
  <c r="K129"/>
  <c r="K130" s="1"/>
  <c r="L129"/>
  <c r="L130" s="1"/>
  <c r="D122"/>
  <c r="D123" s="1"/>
  <c r="E122"/>
  <c r="E123" s="1"/>
  <c r="F122"/>
  <c r="F123" s="1"/>
  <c r="G122"/>
  <c r="G123" s="1"/>
  <c r="H122"/>
  <c r="H123" s="1"/>
  <c r="I123"/>
  <c r="J122"/>
  <c r="J123" s="1"/>
  <c r="K122"/>
  <c r="K123" s="1"/>
  <c r="L122"/>
  <c r="L123" s="1"/>
  <c r="D99"/>
  <c r="D100" s="1"/>
  <c r="E99"/>
  <c r="F99"/>
  <c r="F100" s="1"/>
  <c r="G99"/>
  <c r="G100" s="1"/>
  <c r="H99"/>
  <c r="H100" s="1"/>
  <c r="I99"/>
  <c r="I100" s="1"/>
  <c r="J99"/>
  <c r="K99"/>
  <c r="L99"/>
  <c r="L100" s="1"/>
  <c r="E100"/>
  <c r="J100"/>
  <c r="K100"/>
  <c r="D87"/>
  <c r="E87"/>
  <c r="F87"/>
  <c r="F88" s="1"/>
  <c r="G87"/>
  <c r="G88" s="1"/>
  <c r="H87"/>
  <c r="H88" s="1"/>
  <c r="I88"/>
  <c r="J87"/>
  <c r="K87"/>
  <c r="L87"/>
  <c r="M74"/>
  <c r="D75"/>
  <c r="D76" s="1"/>
  <c r="E75"/>
  <c r="E76" s="1"/>
  <c r="F75"/>
  <c r="F76" s="1"/>
  <c r="G75"/>
  <c r="G76" s="1"/>
  <c r="H75"/>
  <c r="H76" s="1"/>
  <c r="I75"/>
  <c r="J75"/>
  <c r="J76" s="1"/>
  <c r="K75"/>
  <c r="K76" s="1"/>
  <c r="L75"/>
  <c r="L76" s="1"/>
  <c r="D67"/>
  <c r="D68" s="1"/>
  <c r="E67"/>
  <c r="E68" s="1"/>
  <c r="F67"/>
  <c r="F68" s="1"/>
  <c r="G67"/>
  <c r="G68" s="1"/>
  <c r="H67"/>
  <c r="H68" s="1"/>
  <c r="I67"/>
  <c r="I68" s="1"/>
  <c r="J67"/>
  <c r="J68" s="1"/>
  <c r="K67"/>
  <c r="K68" s="1"/>
  <c r="L67"/>
  <c r="L68" s="1"/>
  <c r="M55"/>
  <c r="D57"/>
  <c r="E57"/>
  <c r="E58" s="1"/>
  <c r="F57"/>
  <c r="F58" s="1"/>
  <c r="G57"/>
  <c r="G58" s="1"/>
  <c r="H57"/>
  <c r="H58" s="1"/>
  <c r="I57"/>
  <c r="I58" s="1"/>
  <c r="J57"/>
  <c r="J58" s="1"/>
  <c r="K57"/>
  <c r="K58" s="1"/>
  <c r="D58"/>
  <c r="D50"/>
  <c r="D51" s="1"/>
  <c r="E50"/>
  <c r="E51" s="1"/>
  <c r="F50"/>
  <c r="F51" s="1"/>
  <c r="G50"/>
  <c r="G51" s="1"/>
  <c r="H50"/>
  <c r="H51" s="1"/>
  <c r="I50"/>
  <c r="I51" s="1"/>
  <c r="J50"/>
  <c r="J51" s="1"/>
  <c r="K50"/>
  <c r="K51" s="1"/>
  <c r="L50"/>
  <c r="L51" s="1"/>
  <c r="F41"/>
  <c r="F42" s="1"/>
  <c r="G41"/>
  <c r="G42" s="1"/>
  <c r="H41"/>
  <c r="I41"/>
  <c r="J41"/>
  <c r="J42" s="1"/>
  <c r="K41"/>
  <c r="K42" s="1"/>
  <c r="D19"/>
  <c r="E19"/>
  <c r="F19"/>
  <c r="G19"/>
  <c r="H20"/>
  <c r="H346" s="1"/>
  <c r="I20"/>
  <c r="I346" s="1"/>
  <c r="J19"/>
  <c r="K19"/>
  <c r="L19"/>
  <c r="J20" l="1"/>
  <c r="J346" s="1"/>
  <c r="F20"/>
  <c r="F346" s="1"/>
  <c r="D20"/>
  <c r="D346" s="1"/>
  <c r="C346" s="1"/>
  <c r="I42"/>
  <c r="L20"/>
  <c r="L346" s="1"/>
  <c r="K20"/>
  <c r="K346" s="1"/>
  <c r="G20"/>
  <c r="G346" s="1"/>
  <c r="E20"/>
  <c r="E346" s="1"/>
  <c r="H42"/>
  <c r="E88"/>
  <c r="K88"/>
  <c r="L88"/>
  <c r="J88"/>
  <c r="D88"/>
  <c r="I76"/>
  <c r="F172"/>
  <c r="G172"/>
  <c r="C57"/>
  <c r="J40" i="25"/>
  <c r="M259" i="7"/>
  <c r="K112" i="10"/>
  <c r="M159" i="7"/>
  <c r="M158"/>
  <c r="M242"/>
  <c r="K23" i="10"/>
  <c r="M346" i="7" l="1"/>
  <c r="C164"/>
  <c r="M283"/>
  <c r="D284"/>
  <c r="E284"/>
  <c r="E285" s="1"/>
  <c r="F284"/>
  <c r="F285" s="1"/>
  <c r="G284"/>
  <c r="G285" s="1"/>
  <c r="H284"/>
  <c r="H285" s="1"/>
  <c r="I284"/>
  <c r="I285" s="1"/>
  <c r="J284"/>
  <c r="J285" s="1"/>
  <c r="K284"/>
  <c r="K285" s="1"/>
  <c r="L284"/>
  <c r="L285" s="1"/>
  <c r="C283"/>
  <c r="C284" s="1"/>
  <c r="C156"/>
  <c r="C158" s="1"/>
  <c r="M195"/>
  <c r="C195"/>
  <c r="M201"/>
  <c r="C147"/>
  <c r="C128"/>
  <c r="F58" i="6"/>
  <c r="G58"/>
  <c r="H58"/>
  <c r="I58"/>
  <c r="J58"/>
  <c r="K58"/>
  <c r="L58"/>
  <c r="M58"/>
  <c r="N58"/>
  <c r="C38" i="26"/>
  <c r="C34"/>
  <c r="C30"/>
  <c r="C26"/>
  <c r="D22"/>
  <c r="H13" i="13"/>
  <c r="H14"/>
  <c r="H15"/>
  <c r="H16"/>
  <c r="H17"/>
  <c r="H18"/>
  <c r="H19"/>
  <c r="H20"/>
  <c r="H21"/>
  <c r="H22"/>
  <c r="H12"/>
  <c r="H34"/>
  <c r="H35"/>
  <c r="H36"/>
  <c r="H37"/>
  <c r="H38"/>
  <c r="H39"/>
  <c r="H33"/>
  <c r="F40"/>
  <c r="M98" i="7"/>
  <c r="C98"/>
  <c r="M217"/>
  <c r="M218"/>
  <c r="D219"/>
  <c r="D220" s="1"/>
  <c r="E219"/>
  <c r="E220" s="1"/>
  <c r="F219"/>
  <c r="G219"/>
  <c r="H219"/>
  <c r="I219"/>
  <c r="J219"/>
  <c r="K219"/>
  <c r="L219"/>
  <c r="L220" s="1"/>
  <c r="C217"/>
  <c r="C218"/>
  <c r="C207"/>
  <c r="C208"/>
  <c r="E350"/>
  <c r="F350"/>
  <c r="G350"/>
  <c r="H350"/>
  <c r="I350"/>
  <c r="J350"/>
  <c r="K350"/>
  <c r="L350"/>
  <c r="D350"/>
  <c r="K30" i="10"/>
  <c r="H30"/>
  <c r="M163" i="7"/>
  <c r="M329"/>
  <c r="D331"/>
  <c r="D332" s="1"/>
  <c r="E331"/>
  <c r="E332" s="1"/>
  <c r="F331"/>
  <c r="F332" s="1"/>
  <c r="G331"/>
  <c r="G332" s="1"/>
  <c r="H331"/>
  <c r="H332" s="1"/>
  <c r="I331"/>
  <c r="I332" s="1"/>
  <c r="J331"/>
  <c r="J332" s="1"/>
  <c r="K331"/>
  <c r="K332" s="1"/>
  <c r="L332"/>
  <c r="C329"/>
  <c r="C331" s="1"/>
  <c r="C37"/>
  <c r="M37"/>
  <c r="C258"/>
  <c r="C259" s="1"/>
  <c r="M121"/>
  <c r="C121"/>
  <c r="C122" s="1"/>
  <c r="O55" i="6"/>
  <c r="C55"/>
  <c r="C74" i="7"/>
  <c r="C72"/>
  <c r="M72"/>
  <c r="M221"/>
  <c r="M222"/>
  <c r="M223"/>
  <c r="M224"/>
  <c r="C224"/>
  <c r="C223"/>
  <c r="C222"/>
  <c r="M216"/>
  <c r="C216"/>
  <c r="M215"/>
  <c r="C215"/>
  <c r="M214"/>
  <c r="J336" l="1"/>
  <c r="H336"/>
  <c r="F336"/>
  <c r="K336"/>
  <c r="I336"/>
  <c r="G336"/>
  <c r="J220"/>
  <c r="J351" s="1"/>
  <c r="J353" s="1"/>
  <c r="F220"/>
  <c r="F351" s="1"/>
  <c r="F353" s="1"/>
  <c r="C212"/>
  <c r="I343"/>
  <c r="E343"/>
  <c r="F343"/>
  <c r="L343"/>
  <c r="H343"/>
  <c r="K343"/>
  <c r="G343"/>
  <c r="J343"/>
  <c r="C58" i="6"/>
  <c r="H40" i="13"/>
  <c r="K220" i="7"/>
  <c r="K351" s="1"/>
  <c r="K353" s="1"/>
  <c r="I220"/>
  <c r="I351" s="1"/>
  <c r="I353" s="1"/>
  <c r="G220"/>
  <c r="G351" s="1"/>
  <c r="G353" s="1"/>
  <c r="H220"/>
  <c r="H351" s="1"/>
  <c r="H353" s="1"/>
  <c r="M284"/>
  <c r="C75"/>
  <c r="D285"/>
  <c r="M331"/>
  <c r="C219"/>
  <c r="C220" s="1"/>
  <c r="M332"/>
  <c r="M123"/>
  <c r="M122"/>
  <c r="O58" i="6"/>
  <c r="H23" i="13"/>
  <c r="M219" i="7"/>
  <c r="C139" i="6"/>
  <c r="O128"/>
  <c r="O129"/>
  <c r="O130"/>
  <c r="O131"/>
  <c r="O132"/>
  <c r="O133"/>
  <c r="O134"/>
  <c r="O135"/>
  <c r="O136"/>
  <c r="O137"/>
  <c r="O138"/>
  <c r="O139"/>
  <c r="O141"/>
  <c r="O142"/>
  <c r="O143"/>
  <c r="O144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C142"/>
  <c r="C138"/>
  <c r="M36" i="7"/>
  <c r="C36"/>
  <c r="C40"/>
  <c r="M20"/>
  <c r="M15"/>
  <c r="M16"/>
  <c r="C15"/>
  <c r="M46"/>
  <c r="M47"/>
  <c r="M49"/>
  <c r="C46"/>
  <c r="C47"/>
  <c r="C49"/>
  <c r="M51"/>
  <c r="E43" i="6"/>
  <c r="E233" s="1"/>
  <c r="C66" i="7"/>
  <c r="M66"/>
  <c r="C201"/>
  <c r="E16" i="11"/>
  <c r="E12"/>
  <c r="K125" i="10"/>
  <c r="K124" s="1"/>
  <c r="J124"/>
  <c r="I124"/>
  <c r="K119"/>
  <c r="K117"/>
  <c r="J116"/>
  <c r="I116"/>
  <c r="K108"/>
  <c r="K104" s="1"/>
  <c r="K103"/>
  <c r="K102"/>
  <c r="J101"/>
  <c r="I101"/>
  <c r="K100"/>
  <c r="K99"/>
  <c r="K97"/>
  <c r="K96"/>
  <c r="K95"/>
  <c r="J94"/>
  <c r="I94"/>
  <c r="K93"/>
  <c r="K92" s="1"/>
  <c r="J92"/>
  <c r="I92"/>
  <c r="K77"/>
  <c r="J78"/>
  <c r="I78"/>
  <c r="K73"/>
  <c r="K72" s="1"/>
  <c r="K74" s="1"/>
  <c r="J72"/>
  <c r="J74" s="1"/>
  <c r="I72"/>
  <c r="I74" s="1"/>
  <c r="K66"/>
  <c r="K64" s="1"/>
  <c r="K63"/>
  <c r="K61"/>
  <c r="K60"/>
  <c r="J59"/>
  <c r="I59"/>
  <c r="K58"/>
  <c r="K57"/>
  <c r="K56"/>
  <c r="K55"/>
  <c r="K54"/>
  <c r="J53"/>
  <c r="I53"/>
  <c r="K52"/>
  <c r="K50"/>
  <c r="K49"/>
  <c r="K48"/>
  <c r="K47"/>
  <c r="K46"/>
  <c r="K42"/>
  <c r="K41"/>
  <c r="J40"/>
  <c r="I40"/>
  <c r="K36"/>
  <c r="K35"/>
  <c r="J34"/>
  <c r="I34"/>
  <c r="K28"/>
  <c r="K27" s="1"/>
  <c r="J27"/>
  <c r="I27"/>
  <c r="K26"/>
  <c r="K25" s="1"/>
  <c r="J25"/>
  <c r="I25"/>
  <c r="K22"/>
  <c r="J21"/>
  <c r="I21"/>
  <c r="K20"/>
  <c r="K17" s="1"/>
  <c r="K16"/>
  <c r="K15" s="1"/>
  <c r="J15"/>
  <c r="I15"/>
  <c r="K14"/>
  <c r="K12"/>
  <c r="J11"/>
  <c r="I11"/>
  <c r="E85" i="9"/>
  <c r="E79"/>
  <c r="E84" s="1"/>
  <c r="E65"/>
  <c r="E60"/>
  <c r="E58"/>
  <c r="E56"/>
  <c r="E54"/>
  <c r="E38"/>
  <c r="E36"/>
  <c r="E30"/>
  <c r="E20"/>
  <c r="E18"/>
  <c r="E15"/>
  <c r="E40" i="26"/>
  <c r="F40"/>
  <c r="G40"/>
  <c r="H40"/>
  <c r="I40"/>
  <c r="J40"/>
  <c r="K40"/>
  <c r="L40"/>
  <c r="E41"/>
  <c r="D21" i="3" s="1"/>
  <c r="F41" i="26"/>
  <c r="E21" i="3" s="1"/>
  <c r="G41" i="26"/>
  <c r="F21" i="3" s="1"/>
  <c r="H41" i="26"/>
  <c r="G21" i="3" s="1"/>
  <c r="I41" i="26"/>
  <c r="H21" i="3" s="1"/>
  <c r="J41" i="26"/>
  <c r="I21" i="3" s="1"/>
  <c r="K41" i="26"/>
  <c r="J21" i="3" s="1"/>
  <c r="L41" i="26"/>
  <c r="K21" i="3" s="1"/>
  <c r="D41" i="26"/>
  <c r="C21" i="3" s="1"/>
  <c r="M306" i="7"/>
  <c r="M297"/>
  <c r="M273"/>
  <c r="M267"/>
  <c r="M260"/>
  <c r="M237"/>
  <c r="C185"/>
  <c r="M106"/>
  <c r="M94"/>
  <c r="D342"/>
  <c r="E335"/>
  <c r="F335"/>
  <c r="G335"/>
  <c r="I335"/>
  <c r="K335"/>
  <c r="L335"/>
  <c r="D335"/>
  <c r="C317"/>
  <c r="M317"/>
  <c r="C313"/>
  <c r="C307"/>
  <c r="C303"/>
  <c r="M303"/>
  <c r="C279"/>
  <c r="C273"/>
  <c r="C254"/>
  <c r="C250"/>
  <c r="M250"/>
  <c r="M243"/>
  <c r="C237"/>
  <c r="C178"/>
  <c r="C110"/>
  <c r="M110"/>
  <c r="C94"/>
  <c r="C106"/>
  <c r="M82"/>
  <c r="C82"/>
  <c r="C32"/>
  <c r="C26"/>
  <c r="O21" i="6"/>
  <c r="O85"/>
  <c r="O95"/>
  <c r="O127"/>
  <c r="C232"/>
  <c r="E35" i="25"/>
  <c r="F35"/>
  <c r="G35"/>
  <c r="H35"/>
  <c r="I35"/>
  <c r="J35"/>
  <c r="K35"/>
  <c r="L35"/>
  <c r="M35"/>
  <c r="N35"/>
  <c r="D35"/>
  <c r="E106" i="6"/>
  <c r="D105"/>
  <c r="F43"/>
  <c r="F233" s="1"/>
  <c r="G43"/>
  <c r="G233" s="1"/>
  <c r="H43"/>
  <c r="H233" s="1"/>
  <c r="I43"/>
  <c r="I233" s="1"/>
  <c r="J43"/>
  <c r="J233" s="1"/>
  <c r="K43"/>
  <c r="K233" s="1"/>
  <c r="L43"/>
  <c r="L233" s="1"/>
  <c r="M43"/>
  <c r="M233" s="1"/>
  <c r="N43"/>
  <c r="N233" s="1"/>
  <c r="F44"/>
  <c r="F259" s="1"/>
  <c r="F234" s="1"/>
  <c r="H44"/>
  <c r="H259" s="1"/>
  <c r="H234" s="1"/>
  <c r="I44"/>
  <c r="I259" s="1"/>
  <c r="I234" s="1"/>
  <c r="J44"/>
  <c r="J259" s="1"/>
  <c r="J234" s="1"/>
  <c r="M44"/>
  <c r="M259" s="1"/>
  <c r="M234" s="1"/>
  <c r="D43"/>
  <c r="D233" s="1"/>
  <c r="E44" i="1"/>
  <c r="E52" s="1"/>
  <c r="E25"/>
  <c r="E22"/>
  <c r="E12"/>
  <c r="O19" i="17"/>
  <c r="B18"/>
  <c r="P34"/>
  <c r="P28"/>
  <c r="E251" i="6"/>
  <c r="F251"/>
  <c r="G251"/>
  <c r="I251"/>
  <c r="J251"/>
  <c r="K251"/>
  <c r="L251"/>
  <c r="M251"/>
  <c r="D251"/>
  <c r="E254"/>
  <c r="F254"/>
  <c r="G254"/>
  <c r="H254"/>
  <c r="I254"/>
  <c r="J254"/>
  <c r="K254"/>
  <c r="L254"/>
  <c r="M254"/>
  <c r="N254"/>
  <c r="D254"/>
  <c r="E342" i="7"/>
  <c r="G342"/>
  <c r="J342"/>
  <c r="C48" i="26"/>
  <c r="C45"/>
  <c r="E20" i="11" l="1"/>
  <c r="D106" i="6"/>
  <c r="O105"/>
  <c r="I126" i="10"/>
  <c r="K94"/>
  <c r="M220" i="7"/>
  <c r="L44" i="6"/>
  <c r="L259" s="1"/>
  <c r="L234" s="1"/>
  <c r="E87" i="9"/>
  <c r="K11" i="10"/>
  <c r="K101"/>
  <c r="M285" i="7"/>
  <c r="D343"/>
  <c r="M343" s="1"/>
  <c r="C342"/>
  <c r="M342"/>
  <c r="H17" i="2"/>
  <c r="G44" i="6"/>
  <c r="G259" s="1"/>
  <c r="G234" s="1"/>
  <c r="E37" i="25"/>
  <c r="D25" i="2" s="1"/>
  <c r="D24"/>
  <c r="M37" i="25"/>
  <c r="L25" i="2" s="1"/>
  <c r="L24"/>
  <c r="N44" i="6"/>
  <c r="N259" s="1"/>
  <c r="N234" s="1"/>
  <c r="K44"/>
  <c r="K259" s="1"/>
  <c r="K234" s="1"/>
  <c r="I37" i="25"/>
  <c r="H25" i="2" s="1"/>
  <c r="H24"/>
  <c r="N37" i="25"/>
  <c r="M25" i="2" s="1"/>
  <c r="M24"/>
  <c r="J37" i="25"/>
  <c r="I25" i="2" s="1"/>
  <c r="I24"/>
  <c r="F37" i="25"/>
  <c r="E25" i="2" s="1"/>
  <c r="E24"/>
  <c r="C41" i="26"/>
  <c r="E62" i="9"/>
  <c r="E66" s="1"/>
  <c r="J71" i="10"/>
  <c r="J79" s="1"/>
  <c r="K75"/>
  <c r="K78" s="1"/>
  <c r="I246" i="6"/>
  <c r="I249" s="1"/>
  <c r="L37" i="25"/>
  <c r="K25" i="2" s="1"/>
  <c r="K24"/>
  <c r="H37" i="25"/>
  <c r="G25" i="2" s="1"/>
  <c r="G24"/>
  <c r="K40" i="10"/>
  <c r="J126"/>
  <c r="P35" i="17"/>
  <c r="D44" i="6"/>
  <c r="D259" s="1"/>
  <c r="D234" s="1"/>
  <c r="L246"/>
  <c r="L249" s="1"/>
  <c r="K17" i="2"/>
  <c r="H246" i="6"/>
  <c r="H249" s="1"/>
  <c r="G17" i="2"/>
  <c r="D37" i="25"/>
  <c r="C25" i="2" s="1"/>
  <c r="C24"/>
  <c r="K37" i="25"/>
  <c r="J25" i="2" s="1"/>
  <c r="J24"/>
  <c r="G37" i="25"/>
  <c r="F25" i="2" s="1"/>
  <c r="F24"/>
  <c r="I71" i="10"/>
  <c r="I79" s="1"/>
  <c r="E29" i="1"/>
  <c r="C17" i="3"/>
  <c r="M335" i="7"/>
  <c r="J17" i="3"/>
  <c r="K337" i="7"/>
  <c r="H17" i="3"/>
  <c r="I337" i="7"/>
  <c r="G337"/>
  <c r="F17" i="3"/>
  <c r="D17"/>
  <c r="D61" s="1"/>
  <c r="K17"/>
  <c r="I17"/>
  <c r="J337" i="7"/>
  <c r="G17" i="3"/>
  <c r="H337" i="7"/>
  <c r="E17" i="3"/>
  <c r="F337" i="7"/>
  <c r="C50"/>
  <c r="E44" i="6"/>
  <c r="E259" s="1"/>
  <c r="E234" s="1"/>
  <c r="K53" i="10"/>
  <c r="K21"/>
  <c r="C202" i="7"/>
  <c r="C67"/>
  <c r="K34" i="10"/>
  <c r="K59"/>
  <c r="K116"/>
  <c r="M50" i="7"/>
  <c r="O140" i="6"/>
  <c r="M19" i="7"/>
  <c r="K126" i="10" l="1"/>
  <c r="K71"/>
  <c r="K79" s="1"/>
  <c r="G65" i="2"/>
  <c r="H65"/>
  <c r="H18" i="3"/>
  <c r="I340" i="7"/>
  <c r="K65" i="2"/>
  <c r="F18" i="3"/>
  <c r="G340" i="7"/>
  <c r="O74" i="6"/>
  <c r="M252"/>
  <c r="O252" s="1"/>
  <c r="E18" i="3"/>
  <c r="F340" i="7"/>
  <c r="J18" i="3"/>
  <c r="K340" i="7"/>
  <c r="G18" i="3"/>
  <c r="H340" i="7"/>
  <c r="I18" i="3"/>
  <c r="J340" i="7"/>
  <c r="N246" i="6"/>
  <c r="N249" s="1"/>
  <c r="M17" i="2"/>
  <c r="M65" s="1"/>
  <c r="L17"/>
  <c r="L65" s="1"/>
  <c r="M246" i="6"/>
  <c r="F17" i="2"/>
  <c r="F65" s="1"/>
  <c r="G246" i="6"/>
  <c r="G249" s="1"/>
  <c r="O233"/>
  <c r="B25" i="2"/>
  <c r="J17"/>
  <c r="J65" s="1"/>
  <c r="K246" i="6"/>
  <c r="K249" s="1"/>
  <c r="J246"/>
  <c r="J249" s="1"/>
  <c r="I17" i="2"/>
  <c r="I65" s="1"/>
  <c r="F246" i="6"/>
  <c r="F249" s="1"/>
  <c r="E17" i="2"/>
  <c r="E65" s="1"/>
  <c r="D17"/>
  <c r="E246" i="6"/>
  <c r="E249" s="1"/>
  <c r="M249" l="1"/>
  <c r="O249"/>
  <c r="C246"/>
  <c r="C17" i="2"/>
  <c r="C65" s="1"/>
  <c r="O234" i="6"/>
  <c r="D65" i="2"/>
  <c r="B65" l="1"/>
  <c r="B17"/>
  <c r="C99" i="7"/>
  <c r="D18" i="9"/>
  <c r="C18"/>
  <c r="O225" i="6"/>
  <c r="C225"/>
  <c r="N251"/>
  <c r="C251" s="1"/>
  <c r="B20" i="2"/>
  <c r="C237" i="6"/>
  <c r="H48" i="10"/>
  <c r="M127" i="7"/>
  <c r="C163"/>
  <c r="C171" s="1"/>
  <c r="H47" i="10"/>
  <c r="D85" i="9"/>
  <c r="B57" i="3" l="1"/>
  <c r="B53"/>
  <c r="B49"/>
  <c r="B45"/>
  <c r="B41"/>
  <c r="B37"/>
  <c r="B33"/>
  <c r="B29"/>
  <c r="B25"/>
  <c r="B60" i="2"/>
  <c r="B56"/>
  <c r="B52"/>
  <c r="B48"/>
  <c r="B44"/>
  <c r="B40"/>
  <c r="B36"/>
  <c r="B32"/>
  <c r="B28"/>
  <c r="C127" i="7"/>
  <c r="C129" s="1"/>
  <c r="H56" i="10"/>
  <c r="H41"/>
  <c r="C55" i="7"/>
  <c r="C241" i="6"/>
  <c r="M276" i="7"/>
  <c r="M240"/>
  <c r="M234"/>
  <c r="M126"/>
  <c r="M129"/>
  <c r="M79"/>
  <c r="O229" i="6"/>
  <c r="O219"/>
  <c r="O181"/>
  <c r="O113"/>
  <c r="O109"/>
  <c r="C109"/>
  <c r="O102"/>
  <c r="O69"/>
  <c r="O72"/>
  <c r="O73"/>
  <c r="C73"/>
  <c r="C72"/>
  <c r="O51"/>
  <c r="O27"/>
  <c r="O32"/>
  <c r="O33"/>
  <c r="O34"/>
  <c r="M65" i="7"/>
  <c r="M67"/>
  <c r="C65"/>
  <c r="C68" s="1"/>
  <c r="C47" i="6"/>
  <c r="C46"/>
  <c r="O40"/>
  <c r="O41"/>
  <c r="O42"/>
  <c r="O44"/>
  <c r="C40"/>
  <c r="C41"/>
  <c r="C42"/>
  <c r="C102"/>
  <c r="C126" i="7"/>
  <c r="C127" i="6"/>
  <c r="C113"/>
  <c r="C95"/>
  <c r="C85"/>
  <c r="C229"/>
  <c r="C185"/>
  <c r="C181"/>
  <c r="O185"/>
  <c r="C175"/>
  <c r="C16" i="7"/>
  <c r="C19" s="1"/>
  <c r="M200"/>
  <c r="C200"/>
  <c r="C203" s="1"/>
  <c r="M202"/>
  <c r="G101" i="10"/>
  <c r="F101"/>
  <c r="H66"/>
  <c r="H64" s="1"/>
  <c r="E66"/>
  <c r="E64" s="1"/>
  <c r="G64"/>
  <c r="F64"/>
  <c r="D64"/>
  <c r="C64"/>
  <c r="G40"/>
  <c r="H22"/>
  <c r="G21"/>
  <c r="F21"/>
  <c r="G11"/>
  <c r="F11"/>
  <c r="C77" i="6"/>
  <c r="C69"/>
  <c r="C65"/>
  <c r="C61"/>
  <c r="C27"/>
  <c r="C21"/>
  <c r="C17"/>
  <c r="C16"/>
  <c r="C13"/>
  <c r="C254" s="1"/>
  <c r="O101"/>
  <c r="C101"/>
  <c r="H49" i="10"/>
  <c r="G104"/>
  <c r="F104"/>
  <c r="H108"/>
  <c r="H104" s="1"/>
  <c r="C190" i="7"/>
  <c r="M189"/>
  <c r="M190"/>
  <c r="C189"/>
  <c r="H61" i="10"/>
  <c r="M328" i="7"/>
  <c r="M316"/>
  <c r="M310"/>
  <c r="C316"/>
  <c r="C310"/>
  <c r="C306"/>
  <c r="C300"/>
  <c r="M300"/>
  <c r="M294"/>
  <c r="M282"/>
  <c r="C294"/>
  <c r="C297" s="1"/>
  <c r="C282"/>
  <c r="C285" s="1"/>
  <c r="C276"/>
  <c r="C270"/>
  <c r="M270"/>
  <c r="M263"/>
  <c r="M257"/>
  <c r="C263"/>
  <c r="C267" s="1"/>
  <c r="C257"/>
  <c r="C260" s="1"/>
  <c r="C253"/>
  <c r="C246"/>
  <c r="M246"/>
  <c r="M155"/>
  <c r="M175"/>
  <c r="C234"/>
  <c r="C240"/>
  <c r="C243" s="1"/>
  <c r="M206"/>
  <c r="M188"/>
  <c r="C181"/>
  <c r="C175"/>
  <c r="M133"/>
  <c r="M134"/>
  <c r="M135"/>
  <c r="M146"/>
  <c r="C155"/>
  <c r="C159" s="1"/>
  <c r="M162"/>
  <c r="C162"/>
  <c r="C172" s="1"/>
  <c r="C133"/>
  <c r="C134"/>
  <c r="C135"/>
  <c r="C144"/>
  <c r="C146"/>
  <c r="M120"/>
  <c r="M113"/>
  <c r="C120"/>
  <c r="C123" s="1"/>
  <c r="M109"/>
  <c r="M103"/>
  <c r="C103"/>
  <c r="M97"/>
  <c r="C97"/>
  <c r="C100" s="1"/>
  <c r="M91"/>
  <c r="C91"/>
  <c r="M85"/>
  <c r="M86"/>
  <c r="C85"/>
  <c r="C86"/>
  <c r="C87" s="1"/>
  <c r="M68"/>
  <c r="M71"/>
  <c r="C79"/>
  <c r="C71"/>
  <c r="C76" s="1"/>
  <c r="M61"/>
  <c r="M54"/>
  <c r="M45"/>
  <c r="M44"/>
  <c r="M35"/>
  <c r="C35"/>
  <c r="E41"/>
  <c r="E336" s="1"/>
  <c r="L41"/>
  <c r="L336" s="1"/>
  <c r="D41"/>
  <c r="D336" s="1"/>
  <c r="C29"/>
  <c r="C23"/>
  <c r="M14"/>
  <c r="C14"/>
  <c r="C113"/>
  <c r="C117" s="1"/>
  <c r="C206"/>
  <c r="C213" s="1"/>
  <c r="C328"/>
  <c r="C332" s="1"/>
  <c r="G27" i="10"/>
  <c r="F27"/>
  <c r="H28"/>
  <c r="H27" s="1"/>
  <c r="H12"/>
  <c r="H102"/>
  <c r="H99"/>
  <c r="H97"/>
  <c r="C51" i="6"/>
  <c r="C61" i="7"/>
  <c r="C60"/>
  <c r="C62"/>
  <c r="C54"/>
  <c r="M57"/>
  <c r="C45"/>
  <c r="C51" s="1"/>
  <c r="C44"/>
  <c r="C34" i="6"/>
  <c r="C33"/>
  <c r="C188" i="7"/>
  <c r="C109"/>
  <c r="C42" i="25"/>
  <c r="C39"/>
  <c r="H42" i="26"/>
  <c r="H43" s="1"/>
  <c r="G22" i="3" s="1"/>
  <c r="G62" s="1"/>
  <c r="J42" i="26"/>
  <c r="K42"/>
  <c r="K43" s="1"/>
  <c r="J22" i="3" s="1"/>
  <c r="J62" s="1"/>
  <c r="L42" i="26"/>
  <c r="L43" s="1"/>
  <c r="K22" i="3" s="1"/>
  <c r="C37" i="26"/>
  <c r="C33"/>
  <c r="C29"/>
  <c r="C25"/>
  <c r="C14"/>
  <c r="E42"/>
  <c r="F42"/>
  <c r="G42"/>
  <c r="I42"/>
  <c r="D42"/>
  <c r="D43" s="1"/>
  <c r="C22" i="3" s="1"/>
  <c r="C25" i="25"/>
  <c r="C32"/>
  <c r="C22"/>
  <c r="C18"/>
  <c r="C13"/>
  <c r="D15" i="29"/>
  <c r="D16" i="11"/>
  <c r="D12"/>
  <c r="H125" i="10"/>
  <c r="H124" s="1"/>
  <c r="G124"/>
  <c r="F124"/>
  <c r="H119"/>
  <c r="H117"/>
  <c r="G116"/>
  <c r="F116"/>
  <c r="H103"/>
  <c r="H100"/>
  <c r="H96"/>
  <c r="H95"/>
  <c r="G94"/>
  <c r="F94"/>
  <c r="H93"/>
  <c r="H92" s="1"/>
  <c r="G92"/>
  <c r="F92"/>
  <c r="H77"/>
  <c r="H75" s="1"/>
  <c r="H78" s="1"/>
  <c r="G75"/>
  <c r="G78" s="1"/>
  <c r="F75"/>
  <c r="F78" s="1"/>
  <c r="H73"/>
  <c r="H72" s="1"/>
  <c r="H74" s="1"/>
  <c r="G72"/>
  <c r="G74" s="1"/>
  <c r="F72"/>
  <c r="F74" s="1"/>
  <c r="H63"/>
  <c r="H60"/>
  <c r="G59"/>
  <c r="F59"/>
  <c r="H58"/>
  <c r="H57"/>
  <c r="H55"/>
  <c r="H54"/>
  <c r="G53"/>
  <c r="F53"/>
  <c r="H52"/>
  <c r="H50"/>
  <c r="H46"/>
  <c r="H42"/>
  <c r="F40"/>
  <c r="H36"/>
  <c r="H35"/>
  <c r="G34"/>
  <c r="F34"/>
  <c r="H26"/>
  <c r="H25" s="1"/>
  <c r="G25"/>
  <c r="F25"/>
  <c r="H20"/>
  <c r="H17" s="1"/>
  <c r="G17"/>
  <c r="F17"/>
  <c r="H16"/>
  <c r="H15" s="1"/>
  <c r="G15"/>
  <c r="F15"/>
  <c r="H14"/>
  <c r="D79" i="9"/>
  <c r="D84" s="1"/>
  <c r="D87" s="1"/>
  <c r="D65"/>
  <c r="D60"/>
  <c r="D58"/>
  <c r="D56"/>
  <c r="D54"/>
  <c r="D38"/>
  <c r="D36"/>
  <c r="D30"/>
  <c r="D27"/>
  <c r="D20"/>
  <c r="D15"/>
  <c r="O34" i="17"/>
  <c r="B33"/>
  <c r="B31"/>
  <c r="B30"/>
  <c r="B29"/>
  <c r="O28"/>
  <c r="G28"/>
  <c r="B27"/>
  <c r="B26"/>
  <c r="N28"/>
  <c r="M28"/>
  <c r="K28"/>
  <c r="J28"/>
  <c r="I28"/>
  <c r="F28"/>
  <c r="F35" s="1"/>
  <c r="E28"/>
  <c r="B24"/>
  <c r="B23"/>
  <c r="B22"/>
  <c r="B17"/>
  <c r="N19"/>
  <c r="M19"/>
  <c r="L19"/>
  <c r="K19"/>
  <c r="J19"/>
  <c r="I19"/>
  <c r="H19"/>
  <c r="G19"/>
  <c r="F19"/>
  <c r="E19"/>
  <c r="D19"/>
  <c r="O15"/>
  <c r="B14"/>
  <c r="B13"/>
  <c r="B10"/>
  <c r="H65" i="13"/>
  <c r="H64"/>
  <c r="H63"/>
  <c r="G62"/>
  <c r="F62"/>
  <c r="E62"/>
  <c r="D62"/>
  <c r="C62"/>
  <c r="B62"/>
  <c r="H61"/>
  <c r="H60"/>
  <c r="H59"/>
  <c r="H58"/>
  <c r="G57"/>
  <c r="F57"/>
  <c r="E57"/>
  <c r="D57"/>
  <c r="C57"/>
  <c r="B57"/>
  <c r="H56"/>
  <c r="H55"/>
  <c r="H53" s="1"/>
  <c r="H54"/>
  <c r="G53"/>
  <c r="F53"/>
  <c r="E53"/>
  <c r="D53"/>
  <c r="C53"/>
  <c r="C66" s="1"/>
  <c r="B53"/>
  <c r="H52"/>
  <c r="H51"/>
  <c r="H50"/>
  <c r="H49"/>
  <c r="E40"/>
  <c r="D40"/>
  <c r="C40"/>
  <c r="B40"/>
  <c r="G23"/>
  <c r="F23"/>
  <c r="E23"/>
  <c r="D23"/>
  <c r="C23"/>
  <c r="B23"/>
  <c r="C15" i="29"/>
  <c r="C16" i="11"/>
  <c r="C12"/>
  <c r="E125" i="10"/>
  <c r="E124" s="1"/>
  <c r="D124"/>
  <c r="C124"/>
  <c r="E119"/>
  <c r="E117"/>
  <c r="D116"/>
  <c r="C116"/>
  <c r="E103"/>
  <c r="E101"/>
  <c r="E100"/>
  <c r="E96"/>
  <c r="E95"/>
  <c r="D94"/>
  <c r="C94"/>
  <c r="E93"/>
  <c r="E92" s="1"/>
  <c r="D92"/>
  <c r="C92"/>
  <c r="E77"/>
  <c r="H21" l="1"/>
  <c r="B34" i="17"/>
  <c r="C20" i="7"/>
  <c r="G66" i="13"/>
  <c r="D66"/>
  <c r="B66"/>
  <c r="C345" i="7"/>
  <c r="H57" i="13"/>
  <c r="C20" i="11"/>
  <c r="E66" i="13"/>
  <c r="O35" i="17"/>
  <c r="C343" i="7"/>
  <c r="C252" i="6"/>
  <c r="C249" s="1"/>
  <c r="B16" i="17"/>
  <c r="C19"/>
  <c r="B25"/>
  <c r="M350" i="7"/>
  <c r="C58"/>
  <c r="B12" i="17"/>
  <c r="F66" i="13"/>
  <c r="D28" i="17"/>
  <c r="D35" s="1"/>
  <c r="N35"/>
  <c r="D20" i="11"/>
  <c r="D42" i="7"/>
  <c r="D351" s="1"/>
  <c r="D353" s="1"/>
  <c r="E42"/>
  <c r="E351" s="1"/>
  <c r="E353" s="1"/>
  <c r="E337"/>
  <c r="L42"/>
  <c r="L351" s="1"/>
  <c r="L353" s="1"/>
  <c r="L337"/>
  <c r="H62" i="13"/>
  <c r="H53" i="10"/>
  <c r="H59"/>
  <c r="C40" i="25"/>
  <c r="H11" i="10"/>
  <c r="C151" i="7"/>
  <c r="D126" i="10"/>
  <c r="E94"/>
  <c r="H101"/>
  <c r="G71"/>
  <c r="G79" s="1"/>
  <c r="F71"/>
  <c r="F79" s="1"/>
  <c r="C130" i="7"/>
  <c r="C88"/>
  <c r="C196"/>
  <c r="C197" s="1"/>
  <c r="M41"/>
  <c r="C22" i="26"/>
  <c r="I43"/>
  <c r="H22" i="3" s="1"/>
  <c r="H62" s="1"/>
  <c r="F43" i="26"/>
  <c r="E22" i="3" s="1"/>
  <c r="E62" s="1"/>
  <c r="G43" i="26"/>
  <c r="F22" i="3" s="1"/>
  <c r="F62" s="1"/>
  <c r="J43" i="26"/>
  <c r="I22" i="3" s="1"/>
  <c r="I62" s="1"/>
  <c r="E43" i="26"/>
  <c r="D22" i="3" s="1"/>
  <c r="G40" i="13"/>
  <c r="C41" i="7"/>
  <c r="C42" s="1"/>
  <c r="M130"/>
  <c r="M87"/>
  <c r="M75"/>
  <c r="M203"/>
  <c r="O259" i="6"/>
  <c r="B11" i="17"/>
  <c r="B19"/>
  <c r="H28"/>
  <c r="H35" s="1"/>
  <c r="C28"/>
  <c r="C35" s="1"/>
  <c r="L28"/>
  <c r="L35" s="1"/>
  <c r="G15"/>
  <c r="F15" s="1"/>
  <c r="E15" s="1"/>
  <c r="D15" s="1"/>
  <c r="K15"/>
  <c r="J15" s="1"/>
  <c r="I15" s="1"/>
  <c r="H15" s="1"/>
  <c r="N15"/>
  <c r="B9"/>
  <c r="C15"/>
  <c r="M15"/>
  <c r="L15" s="1"/>
  <c r="O20"/>
  <c r="J35"/>
  <c r="E35"/>
  <c r="M35"/>
  <c r="K35"/>
  <c r="I35"/>
  <c r="B28"/>
  <c r="G35"/>
  <c r="H34" i="10"/>
  <c r="H40"/>
  <c r="D62" i="9"/>
  <c r="D66" s="1"/>
  <c r="C44" i="6"/>
  <c r="C43"/>
  <c r="C233" s="1"/>
  <c r="O43"/>
  <c r="C105"/>
  <c r="M196" i="7"/>
  <c r="M171"/>
  <c r="M213"/>
  <c r="M212"/>
  <c r="O106" i="6"/>
  <c r="G126" i="10"/>
  <c r="H116"/>
  <c r="F126"/>
  <c r="C42" i="26"/>
  <c r="M151" i="7"/>
  <c r="M99"/>
  <c r="M62"/>
  <c r="M100"/>
  <c r="C126" i="10"/>
  <c r="E116"/>
  <c r="H94"/>
  <c r="C35" i="25"/>
  <c r="C14"/>
  <c r="C46" s="1"/>
  <c r="E75" i="10"/>
  <c r="D75"/>
  <c r="C75"/>
  <c r="E73"/>
  <c r="E72" s="1"/>
  <c r="E74" s="1"/>
  <c r="D72"/>
  <c r="D74" s="1"/>
  <c r="C72"/>
  <c r="C74" s="1"/>
  <c r="E63"/>
  <c r="E60"/>
  <c r="D59"/>
  <c r="C59"/>
  <c r="E58"/>
  <c r="E57"/>
  <c r="E55"/>
  <c r="E54"/>
  <c r="D53"/>
  <c r="C53"/>
  <c r="E52"/>
  <c r="E50"/>
  <c r="E46"/>
  <c r="E42"/>
  <c r="E41"/>
  <c r="D40"/>
  <c r="C40"/>
  <c r="E36"/>
  <c r="E35"/>
  <c r="C336" i="7" l="1"/>
  <c r="C353"/>
  <c r="M42"/>
  <c r="H66" i="13"/>
  <c r="K18" i="3"/>
  <c r="K62" s="1"/>
  <c r="L340" i="7"/>
  <c r="B22" i="3"/>
  <c r="D18"/>
  <c r="D62" s="1"/>
  <c r="E340" i="7"/>
  <c r="C234" i="6"/>
  <c r="E40" i="10"/>
  <c r="M351" i="7"/>
  <c r="M336"/>
  <c r="D337"/>
  <c r="M337" s="1"/>
  <c r="C152"/>
  <c r="E34" i="10"/>
  <c r="E53"/>
  <c r="E59"/>
  <c r="E126"/>
  <c r="H71"/>
  <c r="H79" s="1"/>
  <c r="H126"/>
  <c r="C43" i="26"/>
  <c r="B21" i="3"/>
  <c r="G20" i="17"/>
  <c r="F20" s="1"/>
  <c r="E20" s="1"/>
  <c r="D20" s="1"/>
  <c r="I20"/>
  <c r="H20" s="1"/>
  <c r="N20"/>
  <c r="B15"/>
  <c r="M20"/>
  <c r="L20" s="1"/>
  <c r="K20" s="1"/>
  <c r="J20" s="1"/>
  <c r="C20"/>
  <c r="B35"/>
  <c r="C37" i="25"/>
  <c r="B24" i="2"/>
  <c r="C106" i="6"/>
  <c r="M152" i="7"/>
  <c r="M197"/>
  <c r="C335"/>
  <c r="M117"/>
  <c r="M172"/>
  <c r="M88"/>
  <c r="M76"/>
  <c r="M58"/>
  <c r="D34" i="10"/>
  <c r="C34"/>
  <c r="E26"/>
  <c r="E25" s="1"/>
  <c r="D25"/>
  <c r="C25"/>
  <c r="E20"/>
  <c r="E17" s="1"/>
  <c r="D17"/>
  <c r="C17"/>
  <c r="E16"/>
  <c r="E15" s="1"/>
  <c r="D15"/>
  <c r="C15"/>
  <c r="E14"/>
  <c r="E11" s="1"/>
  <c r="D11"/>
  <c r="C11"/>
  <c r="C79" i="9"/>
  <c r="C84" s="1"/>
  <c r="C87" s="1"/>
  <c r="C65"/>
  <c r="C60"/>
  <c r="C58"/>
  <c r="C56"/>
  <c r="C54"/>
  <c r="C38"/>
  <c r="C36"/>
  <c r="C30"/>
  <c r="C27"/>
  <c r="C20"/>
  <c r="C15"/>
  <c r="M353" i="7" l="1"/>
  <c r="C62" i="9"/>
  <c r="C18" i="3"/>
  <c r="B18" s="1"/>
  <c r="D340" i="7"/>
  <c r="M340" s="1"/>
  <c r="E71" i="10"/>
  <c r="B20" i="17"/>
  <c r="C337" i="7"/>
  <c r="C340" s="1"/>
  <c r="C66" i="9"/>
  <c r="D71" i="10"/>
  <c r="C62" i="3" l="1"/>
  <c r="B62" s="1"/>
  <c r="C71" i="10"/>
  <c r="L51" i="26" l="1"/>
  <c r="K51"/>
  <c r="J51"/>
  <c r="H51"/>
  <c r="G51"/>
  <c r="L50"/>
  <c r="K50"/>
  <c r="J50"/>
  <c r="I50"/>
  <c r="H50"/>
  <c r="G50"/>
  <c r="F50"/>
  <c r="E50"/>
  <c r="D50"/>
  <c r="C47"/>
  <c r="C44"/>
  <c r="C50" l="1"/>
  <c r="C51"/>
  <c r="C36"/>
  <c r="D32"/>
  <c r="C32" s="1"/>
  <c r="C28"/>
  <c r="C24"/>
  <c r="C13"/>
  <c r="L349" i="7"/>
  <c r="L334" s="1"/>
  <c r="K349"/>
  <c r="J349"/>
  <c r="I349"/>
  <c r="H349"/>
  <c r="G349"/>
  <c r="G334" s="1"/>
  <c r="F349"/>
  <c r="E349"/>
  <c r="D349"/>
  <c r="L344"/>
  <c r="K344"/>
  <c r="J344"/>
  <c r="I344"/>
  <c r="H344"/>
  <c r="G344"/>
  <c r="F344"/>
  <c r="E344"/>
  <c r="D344"/>
  <c r="L341"/>
  <c r="K341"/>
  <c r="J341"/>
  <c r="I341"/>
  <c r="H341"/>
  <c r="G341"/>
  <c r="F341"/>
  <c r="E341"/>
  <c r="D341"/>
  <c r="M327"/>
  <c r="C327"/>
  <c r="M326"/>
  <c r="M323"/>
  <c r="M322"/>
  <c r="M319"/>
  <c r="M318"/>
  <c r="M315"/>
  <c r="C315"/>
  <c r="M314"/>
  <c r="M309"/>
  <c r="C309"/>
  <c r="M308"/>
  <c r="M305"/>
  <c r="C305"/>
  <c r="M304"/>
  <c r="M299"/>
  <c r="C299"/>
  <c r="M298"/>
  <c r="M293"/>
  <c r="C293"/>
  <c r="M292"/>
  <c r="M281"/>
  <c r="C281"/>
  <c r="M280"/>
  <c r="M275"/>
  <c r="C275"/>
  <c r="M274"/>
  <c r="M269"/>
  <c r="C269"/>
  <c r="M268"/>
  <c r="M262"/>
  <c r="C262"/>
  <c r="M261"/>
  <c r="M256"/>
  <c r="C256"/>
  <c r="M255"/>
  <c r="M252"/>
  <c r="C252"/>
  <c r="M251"/>
  <c r="M245"/>
  <c r="C245"/>
  <c r="M244"/>
  <c r="M239"/>
  <c r="C239"/>
  <c r="M238"/>
  <c r="M233"/>
  <c r="C233"/>
  <c r="M232"/>
  <c r="M205"/>
  <c r="C205"/>
  <c r="M204"/>
  <c r="M199"/>
  <c r="C199"/>
  <c r="M198"/>
  <c r="M187"/>
  <c r="C187"/>
  <c r="M186"/>
  <c r="M180"/>
  <c r="C180"/>
  <c r="M179"/>
  <c r="M174"/>
  <c r="C174"/>
  <c r="M173"/>
  <c r="M161"/>
  <c r="C161"/>
  <c r="M160"/>
  <c r="M154"/>
  <c r="C154"/>
  <c r="M153"/>
  <c r="M132"/>
  <c r="C132"/>
  <c r="M131"/>
  <c r="M125"/>
  <c r="C125"/>
  <c r="M124"/>
  <c r="M119"/>
  <c r="C119"/>
  <c r="M118"/>
  <c r="M112"/>
  <c r="C112"/>
  <c r="M111"/>
  <c r="M108"/>
  <c r="C108"/>
  <c r="M107"/>
  <c r="M102"/>
  <c r="C102"/>
  <c r="M101"/>
  <c r="M96"/>
  <c r="C96"/>
  <c r="M95"/>
  <c r="M90"/>
  <c r="C90"/>
  <c r="M89"/>
  <c r="M84"/>
  <c r="C84"/>
  <c r="M83"/>
  <c r="M78"/>
  <c r="C78"/>
  <c r="M77"/>
  <c r="M70"/>
  <c r="C70"/>
  <c r="M69"/>
  <c r="M64"/>
  <c r="C64"/>
  <c r="M63"/>
  <c r="M53"/>
  <c r="C53"/>
  <c r="M34"/>
  <c r="C34"/>
  <c r="M33"/>
  <c r="C28"/>
  <c r="C22"/>
  <c r="M13"/>
  <c r="C13"/>
  <c r="C344" s="1"/>
  <c r="M341" l="1"/>
  <c r="D40" i="26"/>
  <c r="C40" s="1"/>
  <c r="C341" i="7"/>
  <c r="M338"/>
  <c r="L338" s="1"/>
  <c r="K334"/>
  <c r="J16" i="3" s="1"/>
  <c r="K61"/>
  <c r="F334" i="7"/>
  <c r="E61" i="3" s="1"/>
  <c r="F61"/>
  <c r="M349" i="7"/>
  <c r="M334" s="1"/>
  <c r="E334"/>
  <c r="B56" i="3"/>
  <c r="B52"/>
  <c r="B48"/>
  <c r="B44"/>
  <c r="B40"/>
  <c r="B36"/>
  <c r="B32"/>
  <c r="B28"/>
  <c r="B24"/>
  <c r="K20"/>
  <c r="J20"/>
  <c r="I20"/>
  <c r="H20" s="1"/>
  <c r="G20"/>
  <c r="F20" s="1"/>
  <c r="E20" s="1"/>
  <c r="D20" s="1"/>
  <c r="C20"/>
  <c r="K16"/>
  <c r="F16"/>
  <c r="M344" i="7" l="1"/>
  <c r="D334"/>
  <c r="C16" i="3" s="1"/>
  <c r="C60" s="1"/>
  <c r="J334" i="7"/>
  <c r="E16" i="3"/>
  <c r="E60" s="1"/>
  <c r="K338" i="7"/>
  <c r="K60" i="3"/>
  <c r="D16"/>
  <c r="D60" s="1"/>
  <c r="E338" i="7"/>
  <c r="F60" i="3"/>
  <c r="J60"/>
  <c r="B20"/>
  <c r="C45" i="25"/>
  <c r="C44"/>
  <c r="C41"/>
  <c r="D38"/>
  <c r="C38" s="1"/>
  <c r="N34"/>
  <c r="M34"/>
  <c r="L34"/>
  <c r="K34"/>
  <c r="J34"/>
  <c r="I34"/>
  <c r="H34"/>
  <c r="G34"/>
  <c r="F34"/>
  <c r="E34"/>
  <c r="D30"/>
  <c r="D34" s="1"/>
  <c r="C24"/>
  <c r="C20"/>
  <c r="C16"/>
  <c r="C12"/>
  <c r="N258" i="6"/>
  <c r="M258"/>
  <c r="L258"/>
  <c r="K258"/>
  <c r="J258"/>
  <c r="I258"/>
  <c r="H258"/>
  <c r="G258"/>
  <c r="F258"/>
  <c r="E258"/>
  <c r="N253"/>
  <c r="M253"/>
  <c r="L253"/>
  <c r="K253"/>
  <c r="J253"/>
  <c r="I253"/>
  <c r="H253"/>
  <c r="G253"/>
  <c r="F253"/>
  <c r="C34" i="25" l="1"/>
  <c r="D338" i="7"/>
  <c r="J338"/>
  <c r="I334"/>
  <c r="I338" s="1"/>
  <c r="I16" i="3"/>
  <c r="I60" s="1"/>
  <c r="J61"/>
  <c r="C30" i="25"/>
  <c r="E253" i="6"/>
  <c r="N250"/>
  <c r="M250"/>
  <c r="L250"/>
  <c r="K250"/>
  <c r="J250"/>
  <c r="I250"/>
  <c r="H250"/>
  <c r="G250"/>
  <c r="F250"/>
  <c r="E250"/>
  <c r="D250"/>
  <c r="C240"/>
  <c r="C236"/>
  <c r="N231"/>
  <c r="M231"/>
  <c r="L231"/>
  <c r="K231"/>
  <c r="I231"/>
  <c r="G231"/>
  <c r="F231"/>
  <c r="O224"/>
  <c r="C224"/>
  <c r="O223"/>
  <c r="C219"/>
  <c r="O218"/>
  <c r="C218"/>
  <c r="O217"/>
  <c r="C215"/>
  <c r="O214"/>
  <c r="C214"/>
  <c r="O213"/>
  <c r="O210"/>
  <c r="C210"/>
  <c r="O209"/>
  <c r="O206"/>
  <c r="H334" i="7" l="1"/>
  <c r="H338" s="1"/>
  <c r="G338" s="1"/>
  <c r="F338" s="1"/>
  <c r="H16" i="3"/>
  <c r="H60" s="1"/>
  <c r="I61"/>
  <c r="L245" i="6"/>
  <c r="L248" s="1"/>
  <c r="M64" i="2"/>
  <c r="N245" i="6"/>
  <c r="N248" s="1"/>
  <c r="F64" i="2"/>
  <c r="G245" i="6"/>
  <c r="G248" s="1"/>
  <c r="L64" i="2"/>
  <c r="M245" i="6"/>
  <c r="M248" s="1"/>
  <c r="J231"/>
  <c r="G244"/>
  <c r="G247" s="1"/>
  <c r="K244"/>
  <c r="N244"/>
  <c r="N247" s="1"/>
  <c r="E231"/>
  <c r="H231"/>
  <c r="F244"/>
  <c r="F247" s="1"/>
  <c r="I244"/>
  <c r="I247" s="1"/>
  <c r="M244"/>
  <c r="M247" s="1"/>
  <c r="L244"/>
  <c r="L247" s="1"/>
  <c r="C206"/>
  <c r="O205"/>
  <c r="O202"/>
  <c r="C202"/>
  <c r="O201"/>
  <c r="O198"/>
  <c r="C198"/>
  <c r="O197"/>
  <c r="O194"/>
  <c r="C194"/>
  <c r="O193"/>
  <c r="O184"/>
  <c r="C184"/>
  <c r="O183"/>
  <c r="O180"/>
  <c r="C180"/>
  <c r="O179"/>
  <c r="C174"/>
  <c r="C170"/>
  <c r="C166"/>
  <c r="C162"/>
  <c r="C158"/>
  <c r="C154"/>
  <c r="C150"/>
  <c r="C134"/>
  <c r="C130"/>
  <c r="O126"/>
  <c r="C126"/>
  <c r="O125"/>
  <c r="O122"/>
  <c r="C122"/>
  <c r="O121"/>
  <c r="O118"/>
  <c r="C118"/>
  <c r="O117"/>
  <c r="O112"/>
  <c r="C112"/>
  <c r="O111"/>
  <c r="O108"/>
  <c r="C108"/>
  <c r="O107"/>
  <c r="O100"/>
  <c r="C100"/>
  <c r="O99"/>
  <c r="O94"/>
  <c r="C94"/>
  <c r="O93"/>
  <c r="O90"/>
  <c r="C90"/>
  <c r="O89"/>
  <c r="O84"/>
  <c r="C84"/>
  <c r="O83"/>
  <c r="O80"/>
  <c r="C80"/>
  <c r="O79"/>
  <c r="O76"/>
  <c r="C76"/>
  <c r="O68"/>
  <c r="C68"/>
  <c r="O64"/>
  <c r="C64"/>
  <c r="O63"/>
  <c r="O60"/>
  <c r="C60"/>
  <c r="O59"/>
  <c r="O54"/>
  <c r="C54"/>
  <c r="O53"/>
  <c r="O50"/>
  <c r="C50"/>
  <c r="O49"/>
  <c r="O39"/>
  <c r="C39"/>
  <c r="O38"/>
  <c r="O26"/>
  <c r="C26"/>
  <c r="O25"/>
  <c r="O20"/>
  <c r="C20"/>
  <c r="O19"/>
  <c r="O16"/>
  <c r="O15"/>
  <c r="D12"/>
  <c r="H61" i="3" l="1"/>
  <c r="C61"/>
  <c r="G16"/>
  <c r="C334" i="7"/>
  <c r="C338" s="1"/>
  <c r="C250" i="6"/>
  <c r="H245"/>
  <c r="H248" s="1"/>
  <c r="J244"/>
  <c r="J247" s="1"/>
  <c r="K247"/>
  <c r="J64" i="2"/>
  <c r="K245" i="6"/>
  <c r="K248" s="1"/>
  <c r="H64" i="2"/>
  <c r="I245" i="6"/>
  <c r="I248" s="1"/>
  <c r="E64" i="2"/>
  <c r="F245" i="6"/>
  <c r="F248" s="1"/>
  <c r="J245"/>
  <c r="J248" s="1"/>
  <c r="H244"/>
  <c r="H247" s="1"/>
  <c r="D258"/>
  <c r="D253"/>
  <c r="C12"/>
  <c r="C253" s="1"/>
  <c r="O12"/>
  <c r="O258" s="1"/>
  <c r="O231" s="1"/>
  <c r="E244"/>
  <c r="E247" s="1"/>
  <c r="B59" i="2"/>
  <c r="B55"/>
  <c r="B51"/>
  <c r="B47"/>
  <c r="B43"/>
  <c r="B39"/>
  <c r="B35"/>
  <c r="B31"/>
  <c r="B27"/>
  <c r="M23"/>
  <c r="L23" s="1"/>
  <c r="K23"/>
  <c r="J23" s="1"/>
  <c r="I23"/>
  <c r="H23" s="1"/>
  <c r="G23"/>
  <c r="F23" s="1"/>
  <c r="E23"/>
  <c r="D23" s="1"/>
  <c r="C23"/>
  <c r="B19"/>
  <c r="M15"/>
  <c r="L15"/>
  <c r="K15"/>
  <c r="J15"/>
  <c r="I15"/>
  <c r="H15"/>
  <c r="G15"/>
  <c r="F15"/>
  <c r="E15"/>
  <c r="D15"/>
  <c r="C51" i="1"/>
  <c r="C50"/>
  <c r="G60" i="3" l="1"/>
  <c r="B60" s="1"/>
  <c r="B16"/>
  <c r="E245" i="6"/>
  <c r="E248" s="1"/>
  <c r="B23" i="2"/>
  <c r="E63"/>
  <c r="G63"/>
  <c r="K63"/>
  <c r="M63"/>
  <c r="D244" i="6"/>
  <c r="O244" s="1"/>
  <c r="D231"/>
  <c r="D247" s="1"/>
  <c r="L63" i="2"/>
  <c r="F63"/>
  <c r="J63"/>
  <c r="I63" s="1"/>
  <c r="H63"/>
  <c r="D63"/>
  <c r="C49" i="1"/>
  <c r="C48"/>
  <c r="D44"/>
  <c r="C44"/>
  <c r="C43"/>
  <c r="C42"/>
  <c r="C41"/>
  <c r="G61" i="3" l="1"/>
  <c r="B61" s="1"/>
  <c r="B17"/>
  <c r="D245" i="6"/>
  <c r="D248" s="1"/>
  <c r="O248" s="1"/>
  <c r="C231"/>
  <c r="C15" i="2"/>
  <c r="B15" s="1"/>
  <c r="D52" i="1"/>
  <c r="C40"/>
  <c r="D25"/>
  <c r="C25"/>
  <c r="D22"/>
  <c r="C22"/>
  <c r="D12"/>
  <c r="C12"/>
  <c r="D29" l="1"/>
  <c r="C29" s="1"/>
  <c r="C56" s="1"/>
  <c r="C245" i="6"/>
  <c r="C248" s="1"/>
  <c r="C244"/>
  <c r="C247" s="1"/>
  <c r="C63" i="2"/>
  <c r="B63" s="1"/>
  <c r="C52" i="1"/>
  <c r="C57" s="1"/>
  <c r="C58" s="1"/>
  <c r="C78" i="10"/>
  <c r="C79" s="1"/>
  <c r="E78"/>
  <c r="E79" s="1"/>
  <c r="D78"/>
  <c r="D79" s="1"/>
  <c r="B64" i="2" l="1"/>
  <c r="B16"/>
</calcChain>
</file>

<file path=xl/sharedStrings.xml><?xml version="1.0" encoding="utf-8"?>
<sst xmlns="http://schemas.openxmlformats.org/spreadsheetml/2006/main" count="2301" uniqueCount="799">
  <si>
    <t>BEVÉTELEK</t>
  </si>
  <si>
    <t xml:space="preserve">Adatok: ezer forintban </t>
  </si>
  <si>
    <t>Sor-</t>
  </si>
  <si>
    <t>Megnevezés</t>
  </si>
  <si>
    <t>Összesen</t>
  </si>
  <si>
    <t>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</si>
  <si>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</si>
  <si>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</si>
  <si>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</si>
  <si>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</si>
  <si>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</si>
  <si>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</si>
  <si>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</si>
  <si>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</si>
  <si>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</si>
  <si>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</si>
  <si>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</si>
  <si>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</si>
  <si>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KIADÁSOK</t>
  </si>
  <si>
    <t xml:space="preserve">    Adatok: ezer forintban </t>
  </si>
  <si>
    <t>KIADÁSOK FŐÖSSZEGE</t>
  </si>
  <si>
    <t>BEVÉTEL</t>
  </si>
  <si>
    <t>KIADÁS</t>
  </si>
  <si>
    <t>Egyenleg</t>
  </si>
  <si>
    <t>Dorog Város Önkormányzat</t>
  </si>
  <si>
    <t>Bevételi összesítő</t>
  </si>
  <si>
    <t>Adatok: ezer forintban</t>
  </si>
  <si>
    <t xml:space="preserve">Költségvetési cím </t>
  </si>
  <si>
    <t>Költségv.</t>
  </si>
  <si>
    <t>és megnevezés</t>
  </si>
  <si>
    <t>bevételi</t>
  </si>
  <si>
    <t>főösszeg</t>
  </si>
  <si>
    <t xml:space="preserve">     Eredeti előirányzat</t>
  </si>
  <si>
    <t xml:space="preserve">          Eredeti előirányzat</t>
  </si>
  <si>
    <t>Polgármesteri Hivatal</t>
  </si>
  <si>
    <t xml:space="preserve">       Eredeti előirányzat</t>
  </si>
  <si>
    <t>Kiadási összesítő</t>
  </si>
  <si>
    <t>Költségvetési cím és</t>
  </si>
  <si>
    <t>Működési kiadás</t>
  </si>
  <si>
    <t>Felhalmozási kiadás</t>
  </si>
  <si>
    <t>alcím megnevezés</t>
  </si>
  <si>
    <t>Felújítás</t>
  </si>
  <si>
    <t>Beruházás</t>
  </si>
  <si>
    <t xml:space="preserve">         Eredeti előirányzat</t>
  </si>
  <si>
    <t>Kincstári Szervezet</t>
  </si>
  <si>
    <t xml:space="preserve">        Eredeti előirányzat</t>
  </si>
  <si>
    <t>1. cím költségvetési főösszege</t>
  </si>
  <si>
    <t>Eredeti előirányzat</t>
  </si>
  <si>
    <t>Intézményfinanszírozás</t>
  </si>
  <si>
    <t>2. cím költségvetési főösszege</t>
  </si>
  <si>
    <t xml:space="preserve">                                                            Adatok: ezer forintban</t>
  </si>
  <si>
    <t>Cím és</t>
  </si>
  <si>
    <t>alcím</t>
  </si>
  <si>
    <t>Működésre átadott pénzeszk. és támogatás össz.</t>
  </si>
  <si>
    <t xml:space="preserve">                                                               Adatok: ezer forintban</t>
  </si>
  <si>
    <t>I.</t>
  </si>
  <si>
    <t>II.</t>
  </si>
  <si>
    <t>III.</t>
  </si>
  <si>
    <t>Alap</t>
  </si>
  <si>
    <t>ÁFA</t>
  </si>
  <si>
    <t xml:space="preserve">                                                      Adatok: ezer forintban</t>
  </si>
  <si>
    <t>Felhalmozási célú pénzeszköz átadás össz.</t>
  </si>
  <si>
    <t>Rendszeres sze-</t>
  </si>
  <si>
    <t>Részfoglalko-</t>
  </si>
  <si>
    <t>Nyugdíjasok</t>
  </si>
  <si>
    <t>Mellékfoglalko-</t>
  </si>
  <si>
    <t>mélyi juttatásban</t>
  </si>
  <si>
    <t>zásúak</t>
  </si>
  <si>
    <t>részesülők</t>
  </si>
  <si>
    <t>2. Polgármesteri Hivatal</t>
  </si>
  <si>
    <t>Jegyző, aljegyző</t>
  </si>
  <si>
    <t>Osztályvezető</t>
  </si>
  <si>
    <t>Szervezési Osztály</t>
  </si>
  <si>
    <t>Pénzügyi Osztály</t>
  </si>
  <si>
    <t>Műszaki Osztály</t>
  </si>
  <si>
    <t>Személyi juttatások</t>
  </si>
  <si>
    <t>Munkaadókat terhelő járulékok</t>
  </si>
  <si>
    <t>Előirányzat felhasználási terv</t>
  </si>
  <si>
    <t>Erdeti előirányzat</t>
  </si>
  <si>
    <t>01. hó</t>
  </si>
  <si>
    <t>02. hó</t>
  </si>
  <si>
    <t>03. hó</t>
  </si>
  <si>
    <t>04. hó</t>
  </si>
  <si>
    <t>05. hó</t>
  </si>
  <si>
    <t>06. hó</t>
  </si>
  <si>
    <t>07. hó</t>
  </si>
  <si>
    <t>08. hó</t>
  </si>
  <si>
    <t>09. hó</t>
  </si>
  <si>
    <t>10. hó</t>
  </si>
  <si>
    <t>11. hó</t>
  </si>
  <si>
    <t>12. hó</t>
  </si>
  <si>
    <t xml:space="preserve">Önkormányzati bevételek </t>
  </si>
  <si>
    <t>Önkormányzati kiadások</t>
  </si>
  <si>
    <t>IV.</t>
  </si>
  <si>
    <t>V.</t>
  </si>
  <si>
    <t>VI.</t>
  </si>
  <si>
    <t>VII.</t>
  </si>
  <si>
    <t>Dologi kiadások</t>
  </si>
  <si>
    <t>Felújítások</t>
  </si>
  <si>
    <t>Beruházások</t>
  </si>
  <si>
    <t>Összesen:</t>
  </si>
  <si>
    <t>Intézmények</t>
  </si>
  <si>
    <t xml:space="preserve">   Adatok: ezer forintban</t>
  </si>
  <si>
    <t>Lízingelt lakások adómegtérítése</t>
  </si>
  <si>
    <t>23. Felhalmozási kiadások összesen (18-21)</t>
  </si>
  <si>
    <t>Köztemetés</t>
  </si>
  <si>
    <t>Város, községgazdálkodási szolgáltatás</t>
  </si>
  <si>
    <t>Időskorúak nappali ellátása</t>
  </si>
  <si>
    <t>Dorogi Többcélú Kistérségi Társulás támogatása</t>
  </si>
  <si>
    <t>EU-s forr.</t>
  </si>
  <si>
    <t xml:space="preserve">  - Idősek Otthona "A"</t>
  </si>
  <si>
    <t xml:space="preserve">  - Idősek Otthona "B"</t>
  </si>
  <si>
    <t>Közhasznú</t>
  </si>
  <si>
    <t>foglalkoztatottak</t>
  </si>
  <si>
    <t>Bérlakás felújítás</t>
  </si>
  <si>
    <t>Segédképletek</t>
  </si>
  <si>
    <t>Helyi önkormányzat</t>
  </si>
  <si>
    <t>Helyi Önkormányzat</t>
  </si>
  <si>
    <t>2. cím költségvetési főösszeg</t>
  </si>
  <si>
    <t>1. Önkormányzat</t>
  </si>
  <si>
    <t>Önkormányzat összesen</t>
  </si>
  <si>
    <t>Önkormányzati Hivatal finanszírozás</t>
  </si>
  <si>
    <t xml:space="preserve">     Intézményfinanszírozás</t>
  </si>
  <si>
    <t>1-7. cím összesen</t>
  </si>
  <si>
    <t xml:space="preserve">    -Védőnői Szolgálat</t>
  </si>
  <si>
    <t>VIII.</t>
  </si>
  <si>
    <t>ellenőrzés</t>
  </si>
  <si>
    <t xml:space="preserve">        - Uszoda</t>
  </si>
  <si>
    <t xml:space="preserve">        - Sportcsarnok</t>
  </si>
  <si>
    <t xml:space="preserve">        - Sportiroda</t>
  </si>
  <si>
    <t xml:space="preserve">        - Stadion</t>
  </si>
  <si>
    <t>Út, autópálya építése</t>
  </si>
  <si>
    <t>Dorog Város Egyesített Sportintézménye</t>
  </si>
  <si>
    <t xml:space="preserve"> - Uszoda</t>
  </si>
  <si>
    <t xml:space="preserve"> - Sportcsarnok</t>
  </si>
  <si>
    <t xml:space="preserve"> - Stadion</t>
  </si>
  <si>
    <t xml:space="preserve">  - Kincstári Szervezet</t>
  </si>
  <si>
    <t>Emberi Erőforrás Osztály</t>
  </si>
  <si>
    <t>Munkaszerződés</t>
  </si>
  <si>
    <t xml:space="preserve">        Eredeti előirányzat bérlakás</t>
  </si>
  <si>
    <t>Ell.</t>
  </si>
  <si>
    <t>Kincstár öszz.</t>
  </si>
  <si>
    <t>Közhatalmi bevételek</t>
  </si>
  <si>
    <t>Egyéb szociális pénzbeli ellátások</t>
  </si>
  <si>
    <t>Homlokzatfelújítási pályázat</t>
  </si>
  <si>
    <t>Sportlétesítmények működtetése és fejlesztése</t>
  </si>
  <si>
    <t xml:space="preserve">   Idősek Otthona "A" épület</t>
  </si>
  <si>
    <t xml:space="preserve">   Idősek Otthona "B" épület</t>
  </si>
  <si>
    <t xml:space="preserve">           Polgármesteri Hivatal</t>
  </si>
  <si>
    <t xml:space="preserve">           Intézmények Háza</t>
  </si>
  <si>
    <t xml:space="preserve">           Petőfi Óvoda</t>
  </si>
  <si>
    <t xml:space="preserve">          Zrínyi Óvoda</t>
  </si>
  <si>
    <t xml:space="preserve">           Hétszínvirág Óvoda</t>
  </si>
  <si>
    <t xml:space="preserve">           Petőfi Iskola</t>
  </si>
  <si>
    <t xml:space="preserve">           Zrínyi Iskola</t>
  </si>
  <si>
    <t xml:space="preserve">           Eötvös Iskola</t>
  </si>
  <si>
    <t xml:space="preserve">           Pedagógiai Szakszolgálat</t>
  </si>
  <si>
    <t xml:space="preserve">           Dr. Magyar K. Városi Bölcsőde</t>
  </si>
  <si>
    <t xml:space="preserve">           Dr. Mosony A. Id. Gkp. "A" ép.</t>
  </si>
  <si>
    <t xml:space="preserve">           Dr. Mosony A. Id. Gkp. "B" ép.</t>
  </si>
  <si>
    <t xml:space="preserve">           Erkel F. Zeneiskola</t>
  </si>
  <si>
    <t xml:space="preserve">           Zsigmondy V. Gimnázium</t>
  </si>
  <si>
    <t xml:space="preserve">           Sportcsarnok</t>
  </si>
  <si>
    <t xml:space="preserve">           Uszoda</t>
  </si>
  <si>
    <t xml:space="preserve">           Stadion</t>
  </si>
  <si>
    <t xml:space="preserve">           Egyéb üzemeltetés </t>
  </si>
  <si>
    <t>hazai for</t>
  </si>
  <si>
    <t xml:space="preserve">        Eredeti előirányzat </t>
  </si>
  <si>
    <t>KÖT</t>
  </si>
  <si>
    <t>ÖNK</t>
  </si>
  <si>
    <t>ÁLLIG</t>
  </si>
  <si>
    <t>Kötelező összesen</t>
  </si>
  <si>
    <t>Önkéntes összesen</t>
  </si>
  <si>
    <t>Államigazgatási összesen</t>
  </si>
  <si>
    <t>Működési célú támogatások államháztartáson belülről</t>
  </si>
  <si>
    <t xml:space="preserve">II. </t>
  </si>
  <si>
    <t>Felhalmozási célú támogatások államháztartáson belülről</t>
  </si>
  <si>
    <t>ebből - gépjárműadó</t>
  </si>
  <si>
    <t xml:space="preserve">         - építményadó</t>
  </si>
  <si>
    <t xml:space="preserve">         - iparűzési adó</t>
  </si>
  <si>
    <t xml:space="preserve">         - egyéb közhatalmi bevételek</t>
  </si>
  <si>
    <t>Működési bevételek</t>
  </si>
  <si>
    <t xml:space="preserve">V. </t>
  </si>
  <si>
    <t>Felhalmozási bevételek</t>
  </si>
  <si>
    <t>Működési célú átvett pénzeszközök</t>
  </si>
  <si>
    <t>Felhalmozási célú átvett pénzeszközök</t>
  </si>
  <si>
    <t>Finanszírozási  bevételek</t>
  </si>
  <si>
    <t>Ellátottak pénzbeli juttatásai</t>
  </si>
  <si>
    <t>Egyéb működési célú kiadások</t>
  </si>
  <si>
    <t xml:space="preserve">VII. </t>
  </si>
  <si>
    <t>Felhalmozási célú pénzeszköz átadás</t>
  </si>
  <si>
    <t>IX.</t>
  </si>
  <si>
    <t>Finanszírozási kiadások</t>
  </si>
  <si>
    <t xml:space="preserve">                           MÉRLEG</t>
  </si>
  <si>
    <t>ebből - hazai forrás</t>
  </si>
  <si>
    <t>BEVÉTELEK FŐÖSSZEGE</t>
  </si>
  <si>
    <t xml:space="preserve">         - Európai Uniós forrás</t>
  </si>
  <si>
    <t>3. Hétszínvirág Óvoda</t>
  </si>
  <si>
    <t>4. Petőfi Sándor Óvoda</t>
  </si>
  <si>
    <t>5. Zrínyi Ilona Óvoda</t>
  </si>
  <si>
    <t>7. Dr. Mosonyi A. Gondoz. Közp.</t>
  </si>
  <si>
    <t>8. Dr. Magyar K. Városi Bölcsőde</t>
  </si>
  <si>
    <t>9. Dorog Város Egyesített Sportin.</t>
  </si>
  <si>
    <t>10. Dorogi József Attila Művelődési Ház</t>
  </si>
  <si>
    <t>11. Kincstári Szervezet</t>
  </si>
  <si>
    <t>Műk.c.támog.áht-n belülről</t>
  </si>
  <si>
    <t>Felhalmozási célú támog.áht-n belülről</t>
  </si>
  <si>
    <t>Műk.c.átvett pénzeszköz</t>
  </si>
  <si>
    <t>Felhalm.c.átvett pénzeszköz</t>
  </si>
  <si>
    <t>Finanszírozási bevételek</t>
  </si>
  <si>
    <t>Önkormányzati támogatás</t>
  </si>
  <si>
    <t>Ellátottak pénzbeli jutttatásai</t>
  </si>
  <si>
    <t>6. Gáty Zoltán Városi Könyvtár és Helytörténeti Múzeium</t>
  </si>
  <si>
    <t>7. Dr. Mosonyi A. Gond. Közp.</t>
  </si>
  <si>
    <t>8. Dr. Magyar K. Városi Bölcs.</t>
  </si>
  <si>
    <t>9. Dorog Város Egyes.Sportint.</t>
  </si>
  <si>
    <t xml:space="preserve">6. Gáthy Z. Városi Könyvtár és Helytörténei Múzeum </t>
  </si>
  <si>
    <t>Műk.c.tám.áht-n belülről</t>
  </si>
  <si>
    <t>1-1. Önk.és önk.hivatalok jogalkotó és igazgatási feladatok</t>
  </si>
  <si>
    <t>Felhalm.c.pe.átadás</t>
  </si>
  <si>
    <t>Felhalm.c.pe. Átadás</t>
  </si>
  <si>
    <t>2-1. Önk.és önk.hiv.jogalkotó és igazgat.feladatok</t>
  </si>
  <si>
    <t>2-2. Orsz.gy.,önk.és európai parlamenti képviselőváll.</t>
  </si>
  <si>
    <t>3-1   Hétszínvirág Óvoda</t>
  </si>
  <si>
    <t>3-2   Petőfi Sándor Óvoda</t>
  </si>
  <si>
    <t>3-3   Zrínyi Ilona Óvoda</t>
  </si>
  <si>
    <t>3-4. Gáthy Z. Városi Könyvtár és Helytört.Múzeum</t>
  </si>
  <si>
    <t>3-5. Idősek gondozási Központja</t>
  </si>
  <si>
    <t>3-6 Magyar Károly Városi Bölcsőde</t>
  </si>
  <si>
    <t>3-7. Dorog Város Egyesített Sportintézm.</t>
  </si>
  <si>
    <t>3-8. Dorogi József Attila Művelődési Ház</t>
  </si>
  <si>
    <t>3-1.   Hétszínvirág Óvoda</t>
  </si>
  <si>
    <t>3-2.   Petőfi Sándor Óvoda</t>
  </si>
  <si>
    <t>3-3.   Zrínyi Ilona Óvoda</t>
  </si>
  <si>
    <t>3-6. Magyar Károly Városi Bölcsőde</t>
  </si>
  <si>
    <t>3-8. Dorogi József A. Művelődési Ház</t>
  </si>
  <si>
    <t>3-9. Kincstári Szervezet összesen</t>
  </si>
  <si>
    <t xml:space="preserve"> 1-27</t>
  </si>
  <si>
    <t>Önk. feladat jellege</t>
  </si>
  <si>
    <t>Költségvetési bevételi főösszeg</t>
  </si>
  <si>
    <t>Finanszí-rozási bevételek</t>
  </si>
  <si>
    <t xml:space="preserve">       - Kincstári Szervezet</t>
  </si>
  <si>
    <t xml:space="preserve">       -  Védőnői Szolgálat</t>
  </si>
  <si>
    <t xml:space="preserve">       -  Intézmény működtetés</t>
  </si>
  <si>
    <t xml:space="preserve">           Gáthy Z. Városi Könyvtár és Helyt. Múzeum</t>
  </si>
  <si>
    <t xml:space="preserve">           Dorogi József Attila Művelődési Ház</t>
  </si>
  <si>
    <t xml:space="preserve">            Uszoda</t>
  </si>
  <si>
    <t xml:space="preserve">           Sportiroda</t>
  </si>
  <si>
    <t xml:space="preserve">           Teniszpályák</t>
  </si>
  <si>
    <t xml:space="preserve">           Dózsa Gy. Iskola tornacsarnok</t>
  </si>
  <si>
    <t>Költségv. kiad. főösszeg</t>
  </si>
  <si>
    <t>3-4. Gáthy Z. Városi Könyvtár és Helytörténeti Múzeum</t>
  </si>
  <si>
    <t xml:space="preserve">      -  Védőnői Szolgálat</t>
  </si>
  <si>
    <t xml:space="preserve">             Gáthy Z. Városi Könyvtár és Helyt. Múzeum</t>
  </si>
  <si>
    <t xml:space="preserve">           Dorogi József A. Művelődési Ház</t>
  </si>
  <si>
    <t xml:space="preserve">           Dózsa Gy. Isk. tornacsarnok</t>
  </si>
  <si>
    <t>3-1. Hétszínvirág Óvoda</t>
  </si>
  <si>
    <t>3-2. Petőfi Sándor Óvoda</t>
  </si>
  <si>
    <t>3-3. Zrínyi Ilona Óvoda</t>
  </si>
  <si>
    <t>3-5. Dr. Mosonyi Albert Gondozási központ</t>
  </si>
  <si>
    <t>3-6. Dr. Magyar Károly Városi Bölcsőde</t>
  </si>
  <si>
    <t>3-7. Dorog Város Egyesített Sportintézménye</t>
  </si>
  <si>
    <t>3-9. Kincstári Szervezet</t>
  </si>
  <si>
    <t xml:space="preserve">   - Intézmény működtetés</t>
  </si>
  <si>
    <t>1-35.</t>
  </si>
  <si>
    <t>Szociális étkeztetés</t>
  </si>
  <si>
    <t>Dorogi Többcélú Kistérségi Társulás tagsági támogatás</t>
  </si>
  <si>
    <t>Települési támogatás</t>
  </si>
  <si>
    <t>Idősek karácsonya természetbeni támogatás</t>
  </si>
  <si>
    <t>Önkormányzati vagyonnal való gazdálk.kapcs.fel.</t>
  </si>
  <si>
    <t>Közművelődés-közösségi és társadalmi részvétel fejl.</t>
  </si>
  <si>
    <t>Óvodai nevelés, ellátás működtetési feladatok</t>
  </si>
  <si>
    <t>Önkorm.és önk.hiv. jogalkotó és ált.igazg.feladatok</t>
  </si>
  <si>
    <t xml:space="preserve">Általános tartalék </t>
  </si>
  <si>
    <t>6. Gáthy Z. Városi Könyvtár és Helytört. Múzeum</t>
  </si>
  <si>
    <t>7. Dr. Mosonyi Albert Gondozási Központ</t>
  </si>
  <si>
    <t>8. Dr. Magyar Károly Városi Bölcsőde</t>
  </si>
  <si>
    <t>9. Dorog Város Egyesített Sportintézménye</t>
  </si>
  <si>
    <t>Felsőoktatási tanulók települési támogatása</t>
  </si>
  <si>
    <t xml:space="preserve">                        Dorog Város Önkormányzat</t>
  </si>
  <si>
    <t xml:space="preserve">                                          Tartalék</t>
  </si>
  <si>
    <t xml:space="preserve">                                                                    Adatok: ezer forintban</t>
  </si>
  <si>
    <t>Általános tartalék</t>
  </si>
  <si>
    <t>Tartalék összesen</t>
  </si>
  <si>
    <t>1-3</t>
  </si>
  <si>
    <t>2-1</t>
  </si>
  <si>
    <t>2. Közhatalmi bevételek</t>
  </si>
  <si>
    <t>3. Működési bevételek</t>
  </si>
  <si>
    <t>4. Működési célú átvett pénzeszközök</t>
  </si>
  <si>
    <t>8. Működési bevételek összesen</t>
  </si>
  <si>
    <t>9. Felhalmozási bevételek</t>
  </si>
  <si>
    <t>6. Likviditási c. hitel felvét</t>
  </si>
  <si>
    <t xml:space="preserve">BEVÉTELEK ÖSSZESEN </t>
  </si>
  <si>
    <t>2-3. Országos és helyi népszavazással kapcsolatos tevékenységek</t>
  </si>
  <si>
    <t>2-4. Támogatási célú finanszírozási műveletek</t>
  </si>
  <si>
    <t>2-5. Gyermekvédelmi pénzbeli és term.beni ellát.</t>
  </si>
  <si>
    <t>2-3. Országos és helyi népszavazással kapcs.tev.</t>
  </si>
  <si>
    <t xml:space="preserve"> </t>
  </si>
  <si>
    <t>Ebből: - egyéb működési célú támogatás</t>
  </si>
  <si>
    <t>Polgárőrség támogatása</t>
  </si>
  <si>
    <t>Dorog Város Kulturális Közalapítvány támog.</t>
  </si>
  <si>
    <t>Védőnői Szolgálat</t>
  </si>
  <si>
    <t>Gyermekvédelmi pénzbeli és természetbeni ellátások</t>
  </si>
  <si>
    <t>Önkormányzat álltal folyósított ellátások összesen</t>
  </si>
  <si>
    <t>Önkormányzati vagyonnal való gazdálkodás</t>
  </si>
  <si>
    <t>Játszóterek fejlesztése</t>
  </si>
  <si>
    <t>Közvillágítás</t>
  </si>
  <si>
    <t>Díszkivilágítás bővítése</t>
  </si>
  <si>
    <t>Informatikai és egyéb tárgyi eszköz beszerzés</t>
  </si>
  <si>
    <t>Egyesületi támogatások</t>
  </si>
  <si>
    <t>Kincstári Szervezet összesen</t>
  </si>
  <si>
    <t>3</t>
  </si>
  <si>
    <t>Kincsátri Szervezet és intézmények</t>
  </si>
  <si>
    <t>Polgármesteri Hivatal összesen</t>
  </si>
  <si>
    <t>Kiskértékű tárgyi eszköz beszerzés (informatikai, egyéb)</t>
  </si>
  <si>
    <t>Beruházás 1-3 cím összesen</t>
  </si>
  <si>
    <t>12.</t>
  </si>
  <si>
    <t>Buzánszky Stadion vásárlási részlet</t>
  </si>
  <si>
    <t>Birkózó csarnok kialakítása</t>
  </si>
  <si>
    <t>Zrínyi I.Óvoda fém ablak csere</t>
  </si>
  <si>
    <t>Hétszínvirág Óvoda tetőfelújítás</t>
  </si>
  <si>
    <t>Járdafelújítások</t>
  </si>
  <si>
    <t>Közvilágítás fejlesztése</t>
  </si>
  <si>
    <t>Felhalmozási céltartalék</t>
  </si>
  <si>
    <t>3-7.</t>
  </si>
  <si>
    <t>1</t>
  </si>
  <si>
    <t>Felhalmozási  céltartalék</t>
  </si>
  <si>
    <t>3. cím költségvetési főösszege</t>
  </si>
  <si>
    <t>Költségv.kiadási főösszeg</t>
  </si>
  <si>
    <t>2017. évi előirányzat</t>
  </si>
  <si>
    <t>2017. évi létszám összesítő</t>
  </si>
  <si>
    <t>2017. évi létszám alakulása</t>
  </si>
  <si>
    <t>2017.</t>
  </si>
  <si>
    <t>Felhalmo-zási bevételek</t>
  </si>
  <si>
    <t>KÖT.</t>
  </si>
  <si>
    <t>ÖNK.</t>
  </si>
  <si>
    <t>Finanszí-rozási kiadások</t>
  </si>
  <si>
    <t xml:space="preserve">fogl. Eü. Exp. </t>
  </si>
  <si>
    <t>Exp</t>
  </si>
  <si>
    <t>fogl.eü.</t>
  </si>
  <si>
    <t>forg.k.díj</t>
  </si>
  <si>
    <t>1-2. Adó, vám és jövedéki igazgatás</t>
  </si>
  <si>
    <t>1-2. Adó, vám és jövedékigazgatás</t>
  </si>
  <si>
    <t xml:space="preserve">         - telekadó</t>
  </si>
  <si>
    <t xml:space="preserve">         - idegenforgalmi adó</t>
  </si>
  <si>
    <t xml:space="preserve">         - talajterhelési díj</t>
  </si>
  <si>
    <t>ell</t>
  </si>
  <si>
    <t>Önk. És Önk. Hivatalok jogalk. És ált.igazgatási tevékenység</t>
  </si>
  <si>
    <t>Köztemető fenntartás és működtetés</t>
  </si>
  <si>
    <t>Zöldfelület fejlesztés</t>
  </si>
  <si>
    <t>D. külterület 0294/24 ingatlan vásárlás</t>
  </si>
  <si>
    <t>Schmidt parkoló felújítás II.ütem</t>
  </si>
  <si>
    <t>Távhővezeték bontása és kapcsolódó közműkiváltás</t>
  </si>
  <si>
    <t>Turizmus fejlesztési támogatások és tevékenységek</t>
  </si>
  <si>
    <t>D.1518/12 hrsz. Ingatlan vásárlás</t>
  </si>
  <si>
    <t>Szenyvízcsatorna felújítás (Vízmű)</t>
  </si>
  <si>
    <t>Város és községgazdálkodási egyéb szolgáltatások</t>
  </si>
  <si>
    <t>Református templom melleti tér közműkiváltás</t>
  </si>
  <si>
    <t>Református templom melleti tér közműkiváltás tervezés</t>
  </si>
  <si>
    <t>Kalandpark eszközbeszerzés</t>
  </si>
  <si>
    <t>Számítógép beszerzés rendőrségnek</t>
  </si>
  <si>
    <t>Sportcsarnok hőközpont fejlesztés</t>
  </si>
  <si>
    <t>Műfüves pálya kapu</t>
  </si>
  <si>
    <t>Zeneterem falburkolás</t>
  </si>
  <si>
    <t>Szenyvíz gyűjtése, tisztítása, elhelyezése</t>
  </si>
  <si>
    <t>Festményvásárlás</t>
  </si>
  <si>
    <t>Gyermekek bölcsődei ellátása</t>
  </si>
  <si>
    <t>Ablakcsere</t>
  </si>
  <si>
    <t>Támogatási célú finanszírozási műveletek</t>
  </si>
  <si>
    <t>Normatív támogatás átadása DTKT-nak</t>
  </si>
  <si>
    <t>Bérkompenzáció</t>
  </si>
  <si>
    <t>Szoc.ágazati pótlék</t>
  </si>
  <si>
    <t>Járóbetegek gyógyító szakellátása</t>
  </si>
  <si>
    <t>Fogorvosi ügyelet ellátásának bizt.támogatása</t>
  </si>
  <si>
    <t>Bejegyzett polgári önszerveződések</t>
  </si>
  <si>
    <t>Német Nemzetiségi E. Bányász Fúvószenekar</t>
  </si>
  <si>
    <t>Cantilena Gyermekkórus</t>
  </si>
  <si>
    <t>Demens nappali ellátás</t>
  </si>
  <si>
    <t>Turizmusfejlesztési támogatások és tevékenységek</t>
  </si>
  <si>
    <t>TDM támogatása</t>
  </si>
  <si>
    <t>Önkorm. Elszámolása központi költségvetéssel</t>
  </si>
  <si>
    <t xml:space="preserve">Szolidaritási hozzájárulás </t>
  </si>
  <si>
    <t>Bérlakás lemondás</t>
  </si>
  <si>
    <t>Turizmusfejlesztési támogatások és fejlesztések</t>
  </si>
  <si>
    <t>Határon átnyúló kerékpáros zarándokút támogatás</t>
  </si>
  <si>
    <t>Felsőboldogfalva templom felújítás támogatás</t>
  </si>
  <si>
    <t>1-3. Köztemető-fenntartás és működtetés</t>
  </si>
  <si>
    <t>1-4. Önkotm.vagyonnal való gazd.kapcs.feladatok</t>
  </si>
  <si>
    <t>1-17</t>
  </si>
  <si>
    <t>1-4.</t>
  </si>
  <si>
    <t>1-6.</t>
  </si>
  <si>
    <t>1-1</t>
  </si>
  <si>
    <t>1-4</t>
  </si>
  <si>
    <t>1-11</t>
  </si>
  <si>
    <t>1-24</t>
  </si>
  <si>
    <t>Bimbó u. felújítása</t>
  </si>
  <si>
    <t>Előző évi normatíva elszámolás</t>
  </si>
  <si>
    <t>Előző évi normatíva elszámolás szoc. Jogcímek</t>
  </si>
  <si>
    <t>7. Finanszírozási bevételek</t>
  </si>
  <si>
    <t>1-5. Informatikai fejlesztése, szolgáltatások</t>
  </si>
  <si>
    <t>1-6. Önkorm.elszámolasai a központi költségvetéssel</t>
  </si>
  <si>
    <t>1-7. Központi költségvetési befizetések</t>
  </si>
  <si>
    <t>1-8. Támogatási célú fianszírozási műveletek</t>
  </si>
  <si>
    <t>1-9. Hosszabb időtartamú közfoglalkoztatás</t>
  </si>
  <si>
    <t>1-10 Állat egészségügy</t>
  </si>
  <si>
    <t>1-11. Út, autópálya építése</t>
  </si>
  <si>
    <t>1-12. Közutak, hidak,alagutak üzemeltet.fenntart.</t>
  </si>
  <si>
    <t>1-13. Turizmus fejlesztési támogatások és tevékenységek</t>
  </si>
  <si>
    <t>1-14. Nem veszélyes hulladék begyűjtsée</t>
  </si>
  <si>
    <t>1-15. Nem veszélyes hulladék kezelése és ártalmatlanítása</t>
  </si>
  <si>
    <t>1-16. Szennyvíz gyűjtése, tisztítása, elhelyezése</t>
  </si>
  <si>
    <t>1-17. Közvilágítás</t>
  </si>
  <si>
    <t>1-18. Zöldterület-kezelés</t>
  </si>
  <si>
    <t>1-19. Város és községgazd.egyéb szolgáltatások</t>
  </si>
  <si>
    <t>1-20. Járóbetegek gyógyító szakellátsa</t>
  </si>
  <si>
    <t>1-21. Sportlétesítmények működtetése és fejlesztése</t>
  </si>
  <si>
    <t>1-22. Iskolai, diáksport-tevéeknység és támogatása</t>
  </si>
  <si>
    <t>1-24. Közművelődés-közösségi részvétel fejl.</t>
  </si>
  <si>
    <t>1-25. Civil szervezetek működési támogatása</t>
  </si>
  <si>
    <t>1-26. Óvodai nevelés, ellátás működtetési feladatok</t>
  </si>
  <si>
    <t>1-5. Informatikai fejlesztések, szolgáltatások</t>
  </si>
  <si>
    <t>1-10. Állat egészségügy</t>
  </si>
  <si>
    <t>I. félévi módosított előirányzat</t>
  </si>
  <si>
    <t xml:space="preserve">     Módosított előirányzat</t>
  </si>
  <si>
    <t xml:space="preserve">        Módosított előirányzat</t>
  </si>
  <si>
    <t>Módosított előirányzat</t>
  </si>
  <si>
    <t>Kötelező eredeti előirányzat</t>
  </si>
  <si>
    <t>Kötelező módosított előirányzat</t>
  </si>
  <si>
    <t>Önkéntes eredeti előirányzat</t>
  </si>
  <si>
    <t>Önkéntes módosított előirányzat</t>
  </si>
  <si>
    <t>Államigazgatási eredeti előirányzat</t>
  </si>
  <si>
    <t>Államigazgatási módosított előirányzat</t>
  </si>
  <si>
    <t xml:space="preserve">          Módosítás összesen</t>
  </si>
  <si>
    <t xml:space="preserve">Önkéntes eredeti előirányzat </t>
  </si>
  <si>
    <t>Államigazgatási eredeti előőirányzat</t>
  </si>
  <si>
    <t xml:space="preserve">         Módosított előirányzat</t>
  </si>
  <si>
    <t xml:space="preserve">          Módosított előirányzat</t>
  </si>
  <si>
    <t xml:space="preserve"> Dorog Város Önkormányzat</t>
  </si>
  <si>
    <t xml:space="preserve"> Működésre átadott pénzeszközök és</t>
  </si>
  <si>
    <t>egyéb támogatások</t>
  </si>
  <si>
    <t xml:space="preserve"> Önkormányzat által folyósított ellátások</t>
  </si>
  <si>
    <t xml:space="preserve"> Felhalmozási kiadások</t>
  </si>
  <si>
    <t xml:space="preserve"> BERUHÁZÁS</t>
  </si>
  <si>
    <t>FELÚJÍTÁS</t>
  </si>
  <si>
    <t>Felhalmozásra átadott pénzeszközök és</t>
  </si>
  <si>
    <t xml:space="preserve"> egyéb támogatások</t>
  </si>
  <si>
    <t xml:space="preserve">        Módosítás összesen</t>
  </si>
  <si>
    <t xml:space="preserve">         Módosítás összesen</t>
  </si>
  <si>
    <t xml:space="preserve">        Módosítás összesen:</t>
  </si>
  <si>
    <t>Hám ltp. parkolófelújítás</t>
  </si>
  <si>
    <t xml:space="preserve">Baross ltp.parkolófelújítás </t>
  </si>
  <si>
    <t>Szenyvízközmű felújítás Pataksor alsó (szivattyú)</t>
  </si>
  <si>
    <t>D.1518/12hrsz épület bontása</t>
  </si>
  <si>
    <t>1-5</t>
  </si>
  <si>
    <t xml:space="preserve">         Módosítás összesen:</t>
  </si>
  <si>
    <t>Eötvös iskola kézilabda terem felújítása (előző évi köt.)</t>
  </si>
  <si>
    <t>Inform eszköz beszerzés előző évről átúz.köt.</t>
  </si>
  <si>
    <t>ASP rendszer</t>
  </si>
  <si>
    <t>1-26</t>
  </si>
  <si>
    <t>Óvodai nevelés ellátás működtetési feladatok</t>
  </si>
  <si>
    <t>Játszótér fejlesztés Petőfi óvoda</t>
  </si>
  <si>
    <t>Pro urbe díj Német Nemzetiségi Önkormányzat</t>
  </si>
  <si>
    <t>Módosítás összesen</t>
  </si>
  <si>
    <t>Uszoda gépészet</t>
  </si>
  <si>
    <t>1-18</t>
  </si>
  <si>
    <t>Bécsi út zöldfelület fejlesztés</t>
  </si>
  <si>
    <t>3-5.</t>
  </si>
  <si>
    <t>Idősek Gondozási Központja</t>
  </si>
  <si>
    <t>Intézményi ellátottak pénzbeli juttatátása</t>
  </si>
  <si>
    <t>Buszmegálló fejlesztés</t>
  </si>
  <si>
    <t>Térfigyelő rendszer bővítése</t>
  </si>
  <si>
    <t>1-13</t>
  </si>
  <si>
    <t>1-19</t>
  </si>
  <si>
    <t>1-21</t>
  </si>
  <si>
    <t>1-16</t>
  </si>
  <si>
    <t>1-32</t>
  </si>
  <si>
    <t>1-8.</t>
  </si>
  <si>
    <t>Központi költségvetési befizetések</t>
  </si>
  <si>
    <t>1-13.</t>
  </si>
  <si>
    <t>1-19.</t>
  </si>
  <si>
    <t>1-20.</t>
  </si>
  <si>
    <t>1-25.</t>
  </si>
  <si>
    <t>1-40.</t>
  </si>
  <si>
    <t>Májusi normatíva növekedés térség</t>
  </si>
  <si>
    <t>Módosítások összesen</t>
  </si>
  <si>
    <t>1. Működési célú támogatások államháztarton belülről</t>
  </si>
  <si>
    <t>Tanácsterem légkondicionáló berendezés</t>
  </si>
  <si>
    <t>1-7.</t>
  </si>
  <si>
    <t>Város, községgazdálkodási egyéb szolgáltatások</t>
  </si>
  <si>
    <t>Civil szervezetek működési támogatása</t>
  </si>
  <si>
    <t>Család és gyermekjóléti szolgálat</t>
  </si>
  <si>
    <t>Informatikai fejlesztések, szolgáltatások</t>
  </si>
  <si>
    <t>11. Felhalmozási c. átvett pénzeszközök EU-s forrás</t>
  </si>
  <si>
    <t>10 Felhalmozási c. átvett pénzeszköz hazai forrás</t>
  </si>
  <si>
    <t>12 Felhalmozási bevételek összsen</t>
  </si>
  <si>
    <t>13. Személyi juttatás</t>
  </si>
  <si>
    <t>14. Munkaadói járulék</t>
  </si>
  <si>
    <t>15. Dologi kiadás</t>
  </si>
  <si>
    <t>16. Ellátottak pénzbeli juttatásai</t>
  </si>
  <si>
    <t>17. Egyéb működési célú kiadások</t>
  </si>
  <si>
    <t xml:space="preserve">18. Likviditási c. hitel törlesztés </t>
  </si>
  <si>
    <t>19. Működési kiadások összesen (12-17)</t>
  </si>
  <si>
    <t>20. Beruházás</t>
  </si>
  <si>
    <t>21. Felújítás</t>
  </si>
  <si>
    <t>22. Felhalmozási pénzeszköz átadás</t>
  </si>
  <si>
    <t>24. Finanszírozási kiadások</t>
  </si>
  <si>
    <t>25. KIADÁSOK ÖSSZESEN</t>
  </si>
  <si>
    <t>III. n.évi módosított előirányzat</t>
  </si>
  <si>
    <t>pénzügyi mérleg</t>
  </si>
  <si>
    <t xml:space="preserve">           Módosított előirányzat</t>
  </si>
  <si>
    <t xml:space="preserve">          Módosítás összesen:</t>
  </si>
  <si>
    <t xml:space="preserve">         III. n.évi módosított előirányzat</t>
  </si>
  <si>
    <t>III. n.évimódosított előirányzat</t>
  </si>
  <si>
    <t xml:space="preserve"> Dorog Város Önkormányzat </t>
  </si>
  <si>
    <t>III. n. évimódosított előirányzat</t>
  </si>
  <si>
    <t>III. n. évi módosított előirányzat</t>
  </si>
  <si>
    <t xml:space="preserve">        Személyi jellegű kifizetések ASP</t>
  </si>
  <si>
    <t xml:space="preserve">        Járulékok ASP</t>
  </si>
  <si>
    <t xml:space="preserve">        Szakértői szolgáltatás</t>
  </si>
  <si>
    <t xml:space="preserve">        Előző évi normatíva elszámolás</t>
  </si>
  <si>
    <t>1-27. Ált.iskolai oktatás 1-4.működtetés feladatai</t>
  </si>
  <si>
    <t>1-28. Ált.isk.oktatás5-8,működtetés feladatai</t>
  </si>
  <si>
    <t>1-27. Ált.iskola 1-4 működtetési feladatok</t>
  </si>
  <si>
    <t>1-28. Ált.iskola 5-8. működtetési feladatok</t>
  </si>
  <si>
    <t>Miniverzum támogatás céltartalék</t>
  </si>
  <si>
    <t>1-27</t>
  </si>
  <si>
    <t xml:space="preserve">         Közfoglalkoztatás eszközbeszerzések</t>
  </si>
  <si>
    <t xml:space="preserve">        Szünidei étkeztetés</t>
  </si>
  <si>
    <t>Miniverzum tervezési költség</t>
  </si>
  <si>
    <t>Passzív állomány</t>
  </si>
  <si>
    <t>Közhasznú foglalkoztatottak</t>
  </si>
  <si>
    <t xml:space="preserve">        Petőfi iskola magastető felújítás tervezés</t>
  </si>
  <si>
    <t xml:space="preserve">          Módosítás össszesen</t>
  </si>
  <si>
    <t>Képzőművészeti alkotás</t>
  </si>
  <si>
    <t xml:space="preserve">Perényi villa berendezési tárgyak </t>
  </si>
  <si>
    <t>1-9</t>
  </si>
  <si>
    <t>Hosszabb időtartamű közfoglalkoztatás</t>
  </si>
  <si>
    <t>Eszközbeszerzés</t>
  </si>
  <si>
    <t>Miniverzum előkészítési ktg(pály.tan.nyilv.közüz.csatl.</t>
  </si>
  <si>
    <t>Fásítási program (Baross parkoló, OTP előtti közter.)</t>
  </si>
  <si>
    <t>Ingatlanvásárlás D.1627 hrsz.</t>
  </si>
  <si>
    <t>Egyéb tárgyi eszköz beszerzés</t>
  </si>
  <si>
    <t>Iskola u. páros oldal járdafelújítás tervezés</t>
  </si>
  <si>
    <t>Radnóti játszótér felújítás</t>
  </si>
  <si>
    <t>Balatönföldvár üdülő felújítás</t>
  </si>
  <si>
    <t>10-es főút külter.utasváró felújítás</t>
  </si>
  <si>
    <t>Sportcsarnok felújítása önrész</t>
  </si>
  <si>
    <t>1-22</t>
  </si>
  <si>
    <t>Közművelődés-közösségi és társadalmirészvétel fejl.</t>
  </si>
  <si>
    <t>Német Nemzetidégi Tájház felújítása</t>
  </si>
  <si>
    <t>József. A  Műv.Ház terasz szigetelés</t>
  </si>
  <si>
    <t>Hétszínvirág energetiai felújítás tervezése</t>
  </si>
  <si>
    <t>Ált isk.1-4. működtetési feladatok</t>
  </si>
  <si>
    <t>Petőfi iskola magastető felújítás tervezés</t>
  </si>
  <si>
    <t>1-30</t>
  </si>
  <si>
    <t>Időskorúak tartós bentlakásos ellátása</t>
  </si>
  <si>
    <t>Mosonyi Gondozási központ felújítás</t>
  </si>
  <si>
    <t>Hétszínvirág bővítési terv</t>
  </si>
  <si>
    <t>Minimálbér emelés támogatás átadás térségnek</t>
  </si>
  <si>
    <t>Felhalmozási céltartalék miniverzum</t>
  </si>
  <si>
    <t>Kele Fodor Ákos könyvkiadás támogatás</t>
  </si>
  <si>
    <t>Bányász szakszervezet támogatása</t>
  </si>
  <si>
    <t>Ifjúmuzsikusok támogatása</t>
  </si>
  <si>
    <t>Sziklavár Alapítvány támogatása</t>
  </si>
  <si>
    <t>Felhalmozási céltartalék Zrínyi iskola támogatás</t>
  </si>
  <si>
    <t>Rákóczi u. EON oszlop kiváltás tervezése</t>
  </si>
  <si>
    <t>Református egyházköz.gyülekezési ház támog.</t>
  </si>
  <si>
    <t>Zrínyi óvoda eszközbeszerzés</t>
  </si>
  <si>
    <t>X.</t>
  </si>
  <si>
    <t>Felhalmozási célú céltartalék</t>
  </si>
  <si>
    <t>Zrínyi iskola energetikai felújítás támogatás céltartalék</t>
  </si>
  <si>
    <t>Előriányzat korrekció</t>
  </si>
  <si>
    <t>23. Felhalmozási célú céltartalék</t>
  </si>
  <si>
    <t>József A Műv.Ház öltozőfelújítás</t>
  </si>
  <si>
    <t>2017. évi költségvetésének IV. negyedévi módosítása</t>
  </si>
  <si>
    <t xml:space="preserve">        IV. n.évi módosított előirányzat</t>
  </si>
  <si>
    <t xml:space="preserve">        IV n.évi módosított előirányzat</t>
  </si>
  <si>
    <t>IV. n.évimódosított előirányzat</t>
  </si>
  <si>
    <t>IIV n. évimódosított előirányzat</t>
  </si>
  <si>
    <t>IV. n.évi módosított előirányzat</t>
  </si>
  <si>
    <t>IV. n. évi módosított előirányzat</t>
  </si>
  <si>
    <t xml:space="preserve">        IV.n.évi módosított előirányzat</t>
  </si>
  <si>
    <t xml:space="preserve">       IV. n. évi Módosított előirányzat</t>
  </si>
  <si>
    <t xml:space="preserve">          IV. n. évi módosított előirányzat</t>
  </si>
  <si>
    <t xml:space="preserve">        IV. n. évi módosított előirányzat</t>
  </si>
  <si>
    <t>Kötelező IV. n. évi módosított előirányzat</t>
  </si>
  <si>
    <t>Önkéntes IV. n.évi módosított előirányzat</t>
  </si>
  <si>
    <t>Államigazgatási IV. n. évi mód. előirányzat</t>
  </si>
  <si>
    <t>Kötelező IV.n.évi módosított előirányzat</t>
  </si>
  <si>
    <t>Önkéntes IV.n.évi módosított előirányzat</t>
  </si>
  <si>
    <t>Államigazgatási IV. n.évi módosított előirányzat</t>
  </si>
  <si>
    <t xml:space="preserve">        Temetőüzemeltetési bevétel</t>
  </si>
  <si>
    <t xml:space="preserve">        ingatlanértkéseítés</t>
  </si>
  <si>
    <t xml:space="preserve">        ASP támogatás</t>
  </si>
  <si>
    <t xml:space="preserve">        Állami támogatás</t>
  </si>
  <si>
    <t xml:space="preserve">        Állami megelőlegezés</t>
  </si>
  <si>
    <t xml:space="preserve">        Közfoglalkoztatás támogatása</t>
  </si>
  <si>
    <t xml:space="preserve">       Tárgyi eszköz bérbeadás</t>
  </si>
  <si>
    <t xml:space="preserve">        Égető alapítvány támogatás</t>
  </si>
  <si>
    <t xml:space="preserve">        földalapú támogatás</t>
  </si>
  <si>
    <t xml:space="preserve">        működési bevétel</t>
  </si>
  <si>
    <t xml:space="preserve">        lakosság kölcsön</t>
  </si>
  <si>
    <t xml:space="preserve">        támogatás</t>
  </si>
  <si>
    <t xml:space="preserve">        Erzsébet utalvány</t>
  </si>
  <si>
    <t xml:space="preserve">        jogtalan támogatás visszafizetés</t>
  </si>
  <si>
    <t xml:space="preserve">          adóbevétel</t>
  </si>
  <si>
    <t xml:space="preserve">          kamatbevétel</t>
  </si>
  <si>
    <t xml:space="preserve">          állampapír vásárlás</t>
  </si>
  <si>
    <t xml:space="preserve">        külső személyi juttatás</t>
  </si>
  <si>
    <t xml:space="preserve">        dologi kiadások</t>
  </si>
  <si>
    <t xml:space="preserve">        informatikai eszköz</t>
  </si>
  <si>
    <t xml:space="preserve">        jutalmazás mosonyi, német önk</t>
  </si>
  <si>
    <t xml:space="preserve">        postaköltség</t>
  </si>
  <si>
    <t xml:space="preserve">        zöldfelület</t>
  </si>
  <si>
    <t xml:space="preserve">        egyéb üzemeltetési anyag</t>
  </si>
  <si>
    <t xml:space="preserve">        Külterület vásárlása</t>
  </si>
  <si>
    <t xml:space="preserve">        Perényi villa</t>
  </si>
  <si>
    <t xml:space="preserve">        bérlakásfelújítás</t>
  </si>
  <si>
    <t xml:space="preserve">        bérlakáslemondás</t>
  </si>
  <si>
    <t xml:space="preserve">        Térségi támogatás</t>
  </si>
  <si>
    <t xml:space="preserve">         Közfoglalkoztatás bér, járulék</t>
  </si>
  <si>
    <t xml:space="preserve">         kisértékű gép beszerzés</t>
  </si>
  <si>
    <t xml:space="preserve">        egyéb üzemeltetési szolgáltatás</t>
  </si>
  <si>
    <t xml:space="preserve">         távhővezeték bontása és kapcs.beruh</t>
  </si>
  <si>
    <t xml:space="preserve">        egyéb üzemeltetési szolgáltaás</t>
  </si>
  <si>
    <t xml:space="preserve">         Határon átnyúló kerékpárút pe átad.</t>
  </si>
  <si>
    <t xml:space="preserve">        szemétszálllítás</t>
  </si>
  <si>
    <t xml:space="preserve">          szolgalmi jog bejegyzés</t>
  </si>
  <si>
    <t xml:space="preserve">          Szennycsatorna Pataksor</t>
  </si>
  <si>
    <t xml:space="preserve">         karbantartás, világítás fejlesztés</t>
  </si>
  <si>
    <t xml:space="preserve">          egyéb üzemeltetési szolg.</t>
  </si>
  <si>
    <t xml:space="preserve">          közterület zöldfelület fejlesztés</t>
  </si>
  <si>
    <t xml:space="preserve">          reprezentáció</t>
  </si>
  <si>
    <t xml:space="preserve">          homlokzatfelújítási pályázat</t>
  </si>
  <si>
    <t xml:space="preserve">          állami megelőlegezés</t>
  </si>
  <si>
    <t xml:space="preserve">          Gyermekorvosi helyettesítés</t>
  </si>
  <si>
    <t xml:space="preserve">           rendelő vízdíj</t>
  </si>
  <si>
    <t xml:space="preserve">          szakértői díj,száll.szolg.</t>
  </si>
  <si>
    <t xml:space="preserve">           birkózócsarnok</t>
  </si>
  <si>
    <t xml:space="preserve">          tanmedence hőcserélő</t>
  </si>
  <si>
    <t xml:space="preserve">           sportcsarnok felújítás önrész</t>
  </si>
  <si>
    <t>1-23. Versenysport tevékenység támogatása</t>
  </si>
  <si>
    <t xml:space="preserve">           reprezentáció</t>
  </si>
  <si>
    <t xml:space="preserve">          iparűzési adó átengedése test.hat</t>
  </si>
  <si>
    <t xml:space="preserve">          külső személyi jutalmazás dec.</t>
  </si>
  <si>
    <t xml:space="preserve">          személyszáll. Szolg.</t>
  </si>
  <si>
    <t xml:space="preserve">           megbízási díj</t>
  </si>
  <si>
    <t xml:space="preserve">           karbantartás, reklám, </t>
  </si>
  <si>
    <t xml:space="preserve">           zeneterem falburkolás</t>
  </si>
  <si>
    <t xml:space="preserve">           szivattyú beépítés műv.ház.</t>
  </si>
  <si>
    <t xml:space="preserve">           színházi öltoző felújítás</t>
  </si>
  <si>
    <t xml:space="preserve">          Civil szervezetek támogatása</t>
  </si>
  <si>
    <t xml:space="preserve">        karbantartás, üzemeltetési anyag</t>
  </si>
  <si>
    <t xml:space="preserve">        Hétszínvirág bővítésének tervezése</t>
  </si>
  <si>
    <t xml:space="preserve">        Hétszínvirág enregetika felújítás tervezése</t>
  </si>
  <si>
    <t xml:space="preserve">        Egyéb üzemeltetési szolg.</t>
  </si>
  <si>
    <t>1-29. Gimnáziumi nevelés oktatás</t>
  </si>
  <si>
    <t xml:space="preserve">        reklám anyag készítés</t>
  </si>
  <si>
    <t xml:space="preserve">        nyelvi labor</t>
  </si>
  <si>
    <t xml:space="preserve">        elamen konyha karbantartás</t>
  </si>
  <si>
    <t>1-30. Gyermekétkeztetés köznevelési intézményben</t>
  </si>
  <si>
    <t>1-31. Időskorúak tartós bentlakásos ellátása</t>
  </si>
  <si>
    <t>1-32. Demens betegek tartós bentlakásos ellátása</t>
  </si>
  <si>
    <t>1-33. Elhunyt személyek hátramaradott.pénzbeli elllátás</t>
  </si>
  <si>
    <t>1-34,. Intézményen kívüli szünidei gyermekétkeztetés</t>
  </si>
  <si>
    <t>1-35. Gyermekek bölcsődei ellátása</t>
  </si>
  <si>
    <t>1-36. Gyermekvéd. pénzbeli és természetbeni ellátások</t>
  </si>
  <si>
    <t xml:space="preserve">        karbantartás,</t>
  </si>
  <si>
    <t xml:space="preserve">        karbantartás</t>
  </si>
  <si>
    <t xml:space="preserve">         Tagsági hozzájárulás</t>
  </si>
  <si>
    <t>1-37.Lakóingatlan szociális célú bérbeadása, üzemeltetése</t>
  </si>
  <si>
    <t>1-38. Egyéb szociális pénzbeli ellátások, támogatások</t>
  </si>
  <si>
    <t xml:space="preserve">         karbantartás</t>
  </si>
  <si>
    <t xml:space="preserve">         ablakcsere</t>
  </si>
  <si>
    <t xml:space="preserve">         Ezsébet utalvány</t>
  </si>
  <si>
    <t xml:space="preserve">        közösköltség</t>
  </si>
  <si>
    <t xml:space="preserve">        Felsőoktatási támogatás, köztemetés,települési tám</t>
  </si>
  <si>
    <t>1-39. Szociális szolgáltatások igazgatása</t>
  </si>
  <si>
    <t>1-40. Idősek nappali ellátása</t>
  </si>
  <si>
    <t xml:space="preserve">          értékpapír kamat</t>
  </si>
  <si>
    <t>1-41. Szociális étkeztetés</t>
  </si>
  <si>
    <t>1-42. Házi Segítségnyújtás</t>
  </si>
  <si>
    <t>1-43.   Demens nappali elltás</t>
  </si>
  <si>
    <t>1-44.  Család és gyermekjóléti szolgálat</t>
  </si>
  <si>
    <t>1-45.  Központi költségvetés funkcióra nem sorolható bevétele</t>
  </si>
  <si>
    <t xml:space="preserve">1-46. Önkormányzatok funkcióra nem sorolható bevételei </t>
  </si>
  <si>
    <t>1-47. Forgatási célú és befektetési célú finanszírozási műveletek</t>
  </si>
  <si>
    <t xml:space="preserve">          IV. n. évi módsosított előirányzat</t>
  </si>
  <si>
    <t>28-</t>
  </si>
  <si>
    <t xml:space="preserve">        Céltartalék ASP</t>
  </si>
  <si>
    <t>1-33. Elhunyt személyek hátramaradott.pénzbeli ellátás</t>
  </si>
  <si>
    <t>1-34. Intézményen kívüli szünidei gyermekétkeztetés</t>
  </si>
  <si>
    <t>1-37. Lakóingatlan szociális célú bérbeadása, üzemeltetése</t>
  </si>
  <si>
    <t xml:space="preserve"> 2017. évi költségvetésének IV. negyedévi módosítása</t>
  </si>
  <si>
    <t>2017. évi költségvetésének IV. negyedévi  módosítása</t>
  </si>
  <si>
    <t xml:space="preserve">  2017. évi költésgvetésének IV. negyedévi módosítása</t>
  </si>
  <si>
    <t xml:space="preserve">                             2017. évi költségvetésének IV. negyedévi módosítása</t>
  </si>
  <si>
    <t>Általános iskola 1-4 működtetési feladatok</t>
  </si>
  <si>
    <t>1-40</t>
  </si>
  <si>
    <t>1-41</t>
  </si>
  <si>
    <t>1-43.</t>
  </si>
  <si>
    <t xml:space="preserve">1-39. </t>
  </si>
  <si>
    <t>Szociális szolgáltatás igazgatása</t>
  </si>
  <si>
    <t>Perényi villa járda</t>
  </si>
  <si>
    <t>Szennyvíz gyűjtése, tísztítása</t>
  </si>
  <si>
    <t>szorgalmi jog</t>
  </si>
  <si>
    <t>Kalandpark kialakítása</t>
  </si>
  <si>
    <t>Német tájház butorok, zöldfelület beruházás</t>
  </si>
  <si>
    <t>Művelődési ház szivattyú</t>
  </si>
  <si>
    <t>1-29.</t>
  </si>
  <si>
    <t>Gimnázium nevelés oktatás</t>
  </si>
  <si>
    <t>Nyelvi labor</t>
  </si>
  <si>
    <t>Demens betegek tartós bentlakásos ellátása</t>
  </si>
  <si>
    <t>Tanmedence hőcserélő</t>
  </si>
  <si>
    <t xml:space="preserve">           műfüves pálya</t>
  </si>
  <si>
    <t xml:space="preserve">           hőközpont fejlesztés</t>
  </si>
  <si>
    <t xml:space="preserve">           festményvásárlás</t>
  </si>
  <si>
    <t xml:space="preserve">        CO mérő</t>
  </si>
  <si>
    <t xml:space="preserve">          Balatonföldvár felújítás</t>
  </si>
  <si>
    <t xml:space="preserve">          Kézilabda terem Eötvös iskola</t>
  </si>
  <si>
    <t xml:space="preserve">           Német tájház</t>
  </si>
  <si>
    <t xml:space="preserve">        Zrínyi óvoda ablakcsere</t>
  </si>
  <si>
    <t xml:space="preserve">        Hétszín tetőfelújítás</t>
  </si>
  <si>
    <t>1-23.</t>
  </si>
  <si>
    <t>Versenysport tevékenység támogatása</t>
  </si>
  <si>
    <t>Iparűzési adó átengedése test.hat.</t>
  </si>
  <si>
    <t>Igazgatási feladatok</t>
  </si>
  <si>
    <t>Jutalmazás Mosonyi Gk, Német Nemzetiségi Önk.</t>
  </si>
  <si>
    <t>1-5.</t>
  </si>
  <si>
    <t>Informatikai fejlesztések</t>
  </si>
  <si>
    <t>ASP céltartalék</t>
  </si>
  <si>
    <t>1-36</t>
  </si>
  <si>
    <t>Erzsénbet utalvány</t>
  </si>
  <si>
    <t>ASP támogatás céltartalék</t>
  </si>
  <si>
    <t>2017. éves költségvetés IV. negyedéves módosítása</t>
  </si>
  <si>
    <t>Szlovák Nemz.Önk. támogatása</t>
  </si>
  <si>
    <t>Áfa bevétel</t>
  </si>
  <si>
    <t>Szlovák Nemz.Önk. Támogatása</t>
  </si>
  <si>
    <t>Előirányzat korrekció</t>
  </si>
  <si>
    <t>Saját bev. Korrekció</t>
  </si>
  <si>
    <t>Saját bev. korrekció</t>
  </si>
  <si>
    <t>Műk. c. egyéb tám. fejezettől (bérktg tám.)</t>
  </si>
  <si>
    <t>Dorogi Szénm. Sport A. műk. c. tám.</t>
  </si>
  <si>
    <t>Áh-n. átv. pe. korrekció</t>
  </si>
  <si>
    <t>TB finanszírozás korrekció</t>
  </si>
  <si>
    <t>2017. évi költségvetés IV. negyedéves módosítása</t>
  </si>
  <si>
    <r>
      <t xml:space="preserve">       -  </t>
    </r>
    <r>
      <rPr>
        <b/>
        <sz val="10"/>
        <rFont val="Arial CE"/>
        <charset val="238"/>
      </rPr>
      <t>Kincstári Szervezet</t>
    </r>
  </si>
  <si>
    <r>
      <t xml:space="preserve">     </t>
    </r>
    <r>
      <rPr>
        <b/>
        <u/>
        <sz val="10"/>
        <rFont val="Arial CE"/>
        <charset val="238"/>
      </rPr>
      <t xml:space="preserve"> -   Intézmény működtetés </t>
    </r>
  </si>
  <si>
    <t xml:space="preserve">         szoc.hj adó</t>
  </si>
  <si>
    <t xml:space="preserve">        finanszírozás csökkenés</t>
  </si>
  <si>
    <t xml:space="preserve">           - működési  tartalékok</t>
  </si>
  <si>
    <t xml:space="preserve">         bérleti díj, közv.szolg.szárm.bevétel</t>
  </si>
  <si>
    <t xml:space="preserve">           buszváró felújítás</t>
  </si>
  <si>
    <t xml:space="preserve">          reform.templom közműv.kiv.terv</t>
  </si>
  <si>
    <t xml:space="preserve">          Rákóczi u.eon oszlop kivált</t>
  </si>
  <si>
    <t xml:space="preserve">          játszótér fejlesztés</t>
  </si>
  <si>
    <t xml:space="preserve">          buszmegálló beruh.csök.</t>
  </si>
  <si>
    <t xml:space="preserve">          szállítási szolgáltatás</t>
  </si>
  <si>
    <t xml:space="preserve">          ügyvédi díj</t>
  </si>
  <si>
    <t xml:space="preserve">          egyéb szakmai szolgáltatás</t>
  </si>
  <si>
    <t xml:space="preserve">          egyéb különf.dologi kiadások</t>
  </si>
  <si>
    <t xml:space="preserve">           uszoda gépészet</t>
  </si>
  <si>
    <t xml:space="preserve">          Kézilabada terem Eötvös isk.önrész</t>
  </si>
  <si>
    <t xml:space="preserve">         Illetmény</t>
  </si>
  <si>
    <t xml:space="preserve">          EHO</t>
  </si>
  <si>
    <t xml:space="preserve">         Munkáltatót terhelő Szja</t>
  </si>
  <si>
    <t xml:space="preserve">         szakmai tevék.segítő szolg.</t>
  </si>
  <si>
    <t xml:space="preserve">         informatikai eszközbeszerzés</t>
  </si>
  <si>
    <t xml:space="preserve">          általános tartalék </t>
  </si>
  <si>
    <t>Kötelező IV.n.évi mód előirányzat</t>
  </si>
  <si>
    <t>Önkéntes IV.n.évi mód.előirányzat</t>
  </si>
  <si>
    <t>Államigazgatási IV. n. évi mód.előirányzat</t>
  </si>
  <si>
    <t>Önkéntes IV n.évi módosított előirányzat</t>
  </si>
  <si>
    <t>Államigazgatási IV. n. évi módosított előirányzat</t>
  </si>
  <si>
    <t>1-40 Idősek nappali ellátása</t>
  </si>
  <si>
    <t>1-43. Demens nappali</t>
  </si>
  <si>
    <t>1-45  Központi költségvetés funkcióra nem sorolható bevétele</t>
  </si>
  <si>
    <t xml:space="preserve">     IV.n.évi mód.előirányzat</t>
  </si>
  <si>
    <t xml:space="preserve">     IV.n.évi módosított előirányzat</t>
  </si>
  <si>
    <t>3. melléklet az 5/2018. (II.23.) önkormányzati rendelethez</t>
  </si>
  <si>
    <t>2. melléklet az 5/2018. (II.23.)  önkormányzati rendelethez</t>
  </si>
  <si>
    <t>4. melléklet az 5/2018. (II.23.) önkormányzati rendelethez</t>
  </si>
  <si>
    <t xml:space="preserve"> 4/1. melléklet a 1-43. Helyi önkormányzatok bevételei az 5./2018 (II.23.) önkormányzati rendelethez</t>
  </si>
  <si>
    <t>4/2. melléklet a 2-5. Polgármesteri Hivatal bevételei az 5/2018. (II.23.) önkormányzati rendelethez</t>
  </si>
  <si>
    <t>4/3. melléklet 3-9 Kincstári Szervezet bevételei az 5/2018. (II.23.)  önkormányzati rendelethez</t>
  </si>
  <si>
    <t>5. melléklet az 5/2018. (II.23.) önkormányzati rendelethez</t>
  </si>
  <si>
    <t>5/1. melléklet 1-43. Helyi önkormányzatok kiadásai az 5/2018. (II.23.)  önkormányzati rendelethez</t>
  </si>
  <si>
    <t>5/2. melléklet 1-5. Polgármesteri Hivatal kiadásai az 5/2018. (II.23.)  önkormányzati rendelethez</t>
  </si>
  <si>
    <t xml:space="preserve"> 5/3. melléklet a 3-9 Kincstári Szervezet kiadásai az 5/2018. (II.23.) önkormányzati rendelethez</t>
  </si>
  <si>
    <t>7. melléklet az 5/2018. (II.23.) önkormányzati rendelethez</t>
  </si>
  <si>
    <t>8. melléklet az 5/2018. (II.23.) számú önkormányzati rendelethez</t>
  </si>
  <si>
    <t>9/1. melléklet az 5/2018 (II.23.) önkormányzati rendelethez</t>
  </si>
  <si>
    <t>9/2.  melléklet az 5/2018. (II.23.) számú önkormányzati rendelethez</t>
  </si>
  <si>
    <t>9/3. melléklet az 5/2018. (II.23.) önkormmányzati rendelethez</t>
  </si>
  <si>
    <t>10. melléklet az 5/2018. (II.23) önkormányzati rendelethez</t>
  </si>
  <si>
    <t>11. melléklet az 5/2018. (II.23.) számú önkormányzati  rendelethez</t>
  </si>
  <si>
    <t>11/1. melléklet az 5/2018. (II.23.) önkormányzati rendelethez</t>
  </si>
  <si>
    <t>11/2. melléklet az 5/2018. (II.23.) számú önkormányzati rendelethez</t>
  </si>
  <si>
    <t xml:space="preserve">12. melléklet az 5/2018. (II.23.) önkormányzati rendelethez </t>
  </si>
</sst>
</file>

<file path=xl/styles.xml><?xml version="1.0" encoding="utf-8"?>
<styleSheet xmlns="http://schemas.openxmlformats.org/spreadsheetml/2006/main">
  <fonts count="49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MS Sans Serif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u/>
      <sz val="12"/>
      <name val="Arial CE"/>
      <family val="2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b/>
      <u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name val="MS Sans Serif"/>
      <family val="2"/>
      <charset val="238"/>
    </font>
    <font>
      <b/>
      <u/>
      <sz val="10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name val="Times New Roman CE"/>
      <family val="1"/>
      <charset val="238"/>
    </font>
    <font>
      <b/>
      <sz val="12"/>
      <name val="MS Sans Serif"/>
      <family val="2"/>
      <charset val="238"/>
    </font>
    <font>
      <b/>
      <u/>
      <sz val="10"/>
      <name val="MS Sans Serif"/>
      <family val="2"/>
      <charset val="238"/>
    </font>
    <font>
      <u/>
      <sz val="10"/>
      <name val="Arial CE"/>
      <family val="2"/>
      <charset val="238"/>
    </font>
    <font>
      <sz val="10"/>
      <name val="Times New Roman CE"/>
      <charset val="238"/>
    </font>
    <font>
      <u/>
      <sz val="10"/>
      <name val="Arial CE"/>
      <charset val="238"/>
    </font>
    <font>
      <u/>
      <sz val="10"/>
      <name val="MS Sans Serif"/>
      <family val="2"/>
      <charset val="238"/>
    </font>
    <font>
      <i/>
      <sz val="10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0"/>
      <name val="MS Sans Serif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  <font>
      <b/>
      <u/>
      <sz val="10"/>
      <name val="Arial CE"/>
      <charset val="238"/>
    </font>
    <font>
      <b/>
      <sz val="10"/>
      <color indexed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83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3" fillId="0" borderId="1" xfId="0" applyFont="1" applyBorder="1"/>
    <xf numFmtId="0" fontId="13" fillId="0" borderId="4" xfId="0" applyFont="1" applyBorder="1"/>
    <xf numFmtId="0" fontId="14" fillId="0" borderId="3" xfId="0" applyFont="1" applyBorder="1"/>
    <xf numFmtId="0" fontId="14" fillId="0" borderId="1" xfId="0" applyFont="1" applyBorder="1"/>
    <xf numFmtId="0" fontId="14" fillId="0" borderId="2" xfId="0" applyFont="1" applyBorder="1"/>
    <xf numFmtId="0" fontId="13" fillId="0" borderId="2" xfId="0" applyFont="1" applyBorder="1"/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4" xfId="0" applyFont="1" applyBorder="1"/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/>
    <xf numFmtId="0" fontId="14" fillId="0" borderId="9" xfId="0" applyFont="1" applyBorder="1"/>
    <xf numFmtId="0" fontId="13" fillId="0" borderId="10" xfId="0" applyFont="1" applyBorder="1"/>
    <xf numFmtId="0" fontId="13" fillId="0" borderId="0" xfId="0" applyFont="1" applyAlignment="1">
      <alignment horizontal="center"/>
    </xf>
    <xf numFmtId="0" fontId="13" fillId="0" borderId="11" xfId="0" applyFont="1" applyBorder="1"/>
    <xf numFmtId="0" fontId="14" fillId="0" borderId="10" xfId="0" applyFont="1" applyBorder="1"/>
    <xf numFmtId="0" fontId="16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6" fillId="0" borderId="0" xfId="0" applyFont="1"/>
    <xf numFmtId="0" fontId="13" fillId="0" borderId="0" xfId="0" applyFont="1" applyBorder="1" applyAlignment="1">
      <alignment horizontal="right"/>
    </xf>
    <xf numFmtId="0" fontId="13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15" fillId="0" borderId="1" xfId="0" applyFont="1" applyBorder="1"/>
    <xf numFmtId="0" fontId="13" fillId="0" borderId="3" xfId="0" applyFont="1" applyBorder="1"/>
    <xf numFmtId="0" fontId="17" fillId="0" borderId="4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2" xfId="0" applyFont="1" applyBorder="1"/>
    <xf numFmtId="0" fontId="19" fillId="0" borderId="1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6" xfId="0" applyFont="1" applyBorder="1"/>
    <xf numFmtId="0" fontId="19" fillId="0" borderId="7" xfId="0" applyFont="1" applyBorder="1" applyAlignment="1">
      <alignment horizontal="center"/>
    </xf>
    <xf numFmtId="0" fontId="19" fillId="0" borderId="12" xfId="0" applyFont="1" applyBorder="1"/>
    <xf numFmtId="0" fontId="19" fillId="0" borderId="3" xfId="0" applyFont="1" applyBorder="1" applyAlignment="1">
      <alignment horizontal="center"/>
    </xf>
    <xf numFmtId="0" fontId="19" fillId="0" borderId="1" xfId="0" applyFont="1" applyBorder="1"/>
    <xf numFmtId="0" fontId="19" fillId="0" borderId="3" xfId="0" applyFont="1" applyBorder="1"/>
    <xf numFmtId="0" fontId="15" fillId="0" borderId="0" xfId="0" applyFont="1" applyBorder="1"/>
    <xf numFmtId="0" fontId="19" fillId="0" borderId="4" xfId="0" applyFont="1" applyBorder="1"/>
    <xf numFmtId="0" fontId="20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1" fillId="0" borderId="0" xfId="0" applyFont="1" applyBorder="1"/>
    <xf numFmtId="0" fontId="20" fillId="0" borderId="0" xfId="0" applyFont="1" applyBorder="1" applyAlignment="1">
      <alignment horizontal="center"/>
    </xf>
    <xf numFmtId="0" fontId="19" fillId="0" borderId="0" xfId="0" applyFont="1" applyBorder="1"/>
    <xf numFmtId="0" fontId="0" fillId="0" borderId="0" xfId="0" applyBorder="1"/>
    <xf numFmtId="0" fontId="17" fillId="0" borderId="0" xfId="0" applyFont="1" applyAlignment="1">
      <alignment horizontal="left"/>
    </xf>
    <xf numFmtId="0" fontId="19" fillId="0" borderId="0" xfId="0" applyFont="1"/>
    <xf numFmtId="0" fontId="15" fillId="0" borderId="9" xfId="0" applyFont="1" applyBorder="1"/>
    <xf numFmtId="0" fontId="19" fillId="0" borderId="3" xfId="0" applyFont="1" applyBorder="1" applyAlignment="1">
      <alignment vertical="center"/>
    </xf>
    <xf numFmtId="0" fontId="13" fillId="0" borderId="11" xfId="0" applyFont="1" applyBorder="1" applyAlignment="1">
      <alignment horizontal="center"/>
    </xf>
    <xf numFmtId="0" fontId="14" fillId="0" borderId="6" xfId="0" applyFont="1" applyBorder="1"/>
    <xf numFmtId="49" fontId="19" fillId="0" borderId="9" xfId="0" applyNumberFormat="1" applyFont="1" applyBorder="1" applyAlignment="1">
      <alignment horizontal="center"/>
    </xf>
    <xf numFmtId="49" fontId="19" fillId="0" borderId="11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7" fillId="0" borderId="15" xfId="0" applyFont="1" applyBorder="1"/>
    <xf numFmtId="0" fontId="13" fillId="0" borderId="15" xfId="0" applyFont="1" applyBorder="1"/>
    <xf numFmtId="0" fontId="13" fillId="0" borderId="16" xfId="0" applyFont="1" applyBorder="1"/>
    <xf numFmtId="0" fontId="19" fillId="0" borderId="17" xfId="0" applyFont="1" applyBorder="1"/>
    <xf numFmtId="0" fontId="17" fillId="0" borderId="2" xfId="0" applyFont="1" applyBorder="1" applyAlignment="1">
      <alignment horizontal="right"/>
    </xf>
    <xf numFmtId="49" fontId="19" fillId="0" borderId="10" xfId="0" applyNumberFormat="1" applyFont="1" applyBorder="1" applyAlignment="1">
      <alignment horizontal="center"/>
    </xf>
    <xf numFmtId="49" fontId="19" fillId="0" borderId="6" xfId="0" applyNumberFormat="1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49" fontId="19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2" xfId="0" applyNumberFormat="1" applyFont="1" applyBorder="1" applyAlignment="1">
      <alignment horizontal="center"/>
    </xf>
    <xf numFmtId="0" fontId="23" fillId="0" borderId="1" xfId="0" applyFont="1" applyBorder="1"/>
    <xf numFmtId="3" fontId="13" fillId="0" borderId="4" xfId="0" applyNumberFormat="1" applyFont="1" applyBorder="1"/>
    <xf numFmtId="3" fontId="14" fillId="0" borderId="3" xfId="0" applyNumberFormat="1" applyFont="1" applyBorder="1"/>
    <xf numFmtId="3" fontId="14" fillId="0" borderId="12" xfId="0" applyNumberFormat="1" applyFont="1" applyBorder="1"/>
    <xf numFmtId="3" fontId="19" fillId="0" borderId="3" xfId="0" applyNumberFormat="1" applyFont="1" applyBorder="1"/>
    <xf numFmtId="0" fontId="23" fillId="0" borderId="1" xfId="0" applyFont="1" applyBorder="1" applyAlignment="1">
      <alignment vertical="center"/>
    </xf>
    <xf numFmtId="0" fontId="23" fillId="0" borderId="11" xfId="0" applyFont="1" applyBorder="1"/>
    <xf numFmtId="0" fontId="17" fillId="0" borderId="11" xfId="0" applyFont="1" applyBorder="1"/>
    <xf numFmtId="0" fontId="14" fillId="0" borderId="0" xfId="0" applyFont="1"/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18" fillId="0" borderId="0" xfId="0" applyFont="1" applyBorder="1"/>
    <xf numFmtId="0" fontId="18" fillId="0" borderId="0" xfId="0" applyFont="1" applyBorder="1" applyAlignment="1">
      <alignment horizontal="left"/>
    </xf>
    <xf numFmtId="49" fontId="21" fillId="0" borderId="1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horizontal="right"/>
    </xf>
    <xf numFmtId="3" fontId="23" fillId="0" borderId="1" xfId="0" applyNumberFormat="1" applyFont="1" applyBorder="1" applyAlignment="1">
      <alignment vertical="center"/>
    </xf>
    <xf numFmtId="3" fontId="23" fillId="0" borderId="1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3" fontId="15" fillId="0" borderId="1" xfId="0" applyNumberFormat="1" applyFont="1" applyBorder="1"/>
    <xf numFmtId="3" fontId="15" fillId="0" borderId="18" xfId="0" applyNumberFormat="1" applyFont="1" applyBorder="1"/>
    <xf numFmtId="3" fontId="17" fillId="0" borderId="19" xfId="0" applyNumberFormat="1" applyFont="1" applyBorder="1"/>
    <xf numFmtId="3" fontId="13" fillId="0" borderId="13" xfId="0" applyNumberFormat="1" applyFont="1" applyBorder="1"/>
    <xf numFmtId="3" fontId="13" fillId="0" borderId="19" xfId="0" applyNumberFormat="1" applyFont="1" applyBorder="1"/>
    <xf numFmtId="3" fontId="17" fillId="0" borderId="2" xfId="0" applyNumberFormat="1" applyFont="1" applyBorder="1"/>
    <xf numFmtId="3" fontId="13" fillId="0" borderId="2" xfId="0" applyNumberFormat="1" applyFont="1" applyBorder="1"/>
    <xf numFmtId="3" fontId="13" fillId="0" borderId="1" xfId="0" applyNumberFormat="1" applyFont="1" applyBorder="1"/>
    <xf numFmtId="3" fontId="13" fillId="0" borderId="0" xfId="0" applyNumberFormat="1" applyFont="1"/>
    <xf numFmtId="3" fontId="13" fillId="0" borderId="18" xfId="0" applyNumberFormat="1" applyFont="1" applyBorder="1"/>
    <xf numFmtId="3" fontId="13" fillId="0" borderId="9" xfId="0" applyNumberFormat="1" applyFont="1" applyBorder="1"/>
    <xf numFmtId="3" fontId="13" fillId="0" borderId="5" xfId="0" applyNumberFormat="1" applyFont="1" applyBorder="1"/>
    <xf numFmtId="3" fontId="13" fillId="0" borderId="10" xfId="0" applyNumberFormat="1" applyFont="1" applyBorder="1"/>
    <xf numFmtId="3" fontId="13" fillId="0" borderId="8" xfId="0" applyNumberFormat="1" applyFont="1" applyBorder="1"/>
    <xf numFmtId="3" fontId="13" fillId="0" borderId="0" xfId="0" applyNumberFormat="1" applyFont="1" applyBorder="1"/>
    <xf numFmtId="3" fontId="13" fillId="0" borderId="5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4" fillId="0" borderId="4" xfId="0" applyNumberFormat="1" applyFont="1" applyBorder="1"/>
    <xf numFmtId="3" fontId="14" fillId="0" borderId="0" xfId="0" applyNumberFormat="1" applyFont="1" applyBorder="1"/>
    <xf numFmtId="3" fontId="14" fillId="0" borderId="11" xfId="0" applyNumberFormat="1" applyFont="1" applyBorder="1"/>
    <xf numFmtId="3" fontId="14" fillId="0" borderId="19" xfId="0" applyNumberFormat="1" applyFont="1" applyBorder="1"/>
    <xf numFmtId="3" fontId="14" fillId="0" borderId="13" xfId="0" applyNumberFormat="1" applyFont="1" applyBorder="1"/>
    <xf numFmtId="3" fontId="14" fillId="0" borderId="2" xfId="0" applyNumberFormat="1" applyFont="1" applyBorder="1"/>
    <xf numFmtId="3" fontId="14" fillId="0" borderId="1" xfId="0" applyNumberFormat="1" applyFont="1" applyBorder="1"/>
    <xf numFmtId="3" fontId="13" fillId="0" borderId="11" xfId="0" applyNumberFormat="1" applyFont="1" applyBorder="1"/>
    <xf numFmtId="3" fontId="14" fillId="0" borderId="5" xfId="0" applyNumberFormat="1" applyFont="1" applyBorder="1"/>
    <xf numFmtId="3" fontId="14" fillId="0" borderId="9" xfId="0" applyNumberFormat="1" applyFont="1" applyBorder="1"/>
    <xf numFmtId="3" fontId="14" fillId="0" borderId="18" xfId="0" applyNumberFormat="1" applyFont="1" applyBorder="1"/>
    <xf numFmtId="3" fontId="17" fillId="0" borderId="4" xfId="0" applyNumberFormat="1" applyFont="1" applyBorder="1"/>
    <xf numFmtId="3" fontId="14" fillId="0" borderId="10" xfId="0" applyNumberFormat="1" applyFont="1" applyBorder="1"/>
    <xf numFmtId="3" fontId="21" fillId="0" borderId="3" xfId="0" applyNumberFormat="1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3" fontId="19" fillId="0" borderId="3" xfId="0" applyNumberFormat="1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3" fontId="13" fillId="0" borderId="20" xfId="0" applyNumberFormat="1" applyFont="1" applyBorder="1"/>
    <xf numFmtId="3" fontId="13" fillId="0" borderId="15" xfId="0" applyNumberFormat="1" applyFont="1" applyBorder="1"/>
    <xf numFmtId="3" fontId="13" fillId="0" borderId="16" xfId="0" applyNumberFormat="1" applyFont="1" applyBorder="1"/>
    <xf numFmtId="3" fontId="13" fillId="0" borderId="21" xfId="0" applyNumberFormat="1" applyFont="1" applyBorder="1"/>
    <xf numFmtId="3" fontId="19" fillId="0" borderId="17" xfId="0" applyNumberFormat="1" applyFont="1" applyBorder="1"/>
    <xf numFmtId="0" fontId="17" fillId="0" borderId="3" xfId="0" applyFont="1" applyBorder="1"/>
    <xf numFmtId="3" fontId="0" fillId="0" borderId="0" xfId="0" applyNumberFormat="1"/>
    <xf numFmtId="49" fontId="21" fillId="0" borderId="3" xfId="0" applyNumberFormat="1" applyFont="1" applyBorder="1" applyAlignment="1">
      <alignment horizontal="center" vertical="center"/>
    </xf>
    <xf numFmtId="3" fontId="23" fillId="0" borderId="1" xfId="0" applyNumberFormat="1" applyFont="1" applyBorder="1"/>
    <xf numFmtId="3" fontId="17" fillId="0" borderId="2" xfId="0" applyNumberFormat="1" applyFont="1" applyBorder="1" applyAlignment="1">
      <alignment horizontal="right"/>
    </xf>
    <xf numFmtId="3" fontId="26" fillId="0" borderId="5" xfId="0" applyNumberFormat="1" applyFont="1" applyBorder="1"/>
    <xf numFmtId="0" fontId="13" fillId="0" borderId="0" xfId="0" applyFont="1" applyBorder="1" applyAlignment="1">
      <alignment vertical="center"/>
    </xf>
    <xf numFmtId="3" fontId="9" fillId="0" borderId="0" xfId="0" applyNumberFormat="1" applyFont="1"/>
    <xf numFmtId="0" fontId="7" fillId="0" borderId="0" xfId="0" applyFont="1"/>
    <xf numFmtId="3" fontId="14" fillId="0" borderId="0" xfId="0" applyNumberFormat="1" applyFont="1"/>
    <xf numFmtId="0" fontId="27" fillId="0" borderId="0" xfId="0" applyFont="1"/>
    <xf numFmtId="0" fontId="23" fillId="0" borderId="5" xfId="0" applyFont="1" applyBorder="1"/>
    <xf numFmtId="0" fontId="1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3" fontId="23" fillId="0" borderId="4" xfId="0" applyNumberFormat="1" applyFont="1" applyBorder="1" applyAlignment="1">
      <alignment horizontal="right"/>
    </xf>
    <xf numFmtId="3" fontId="23" fillId="0" borderId="5" xfId="0" applyNumberFormat="1" applyFont="1" applyBorder="1" applyAlignment="1">
      <alignment horizontal="right"/>
    </xf>
    <xf numFmtId="0" fontId="19" fillId="0" borderId="11" xfId="0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49" fontId="21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vertical="center"/>
    </xf>
    <xf numFmtId="3" fontId="17" fillId="0" borderId="8" xfId="0" applyNumberFormat="1" applyFont="1" applyBorder="1" applyAlignment="1">
      <alignment vertical="center"/>
    </xf>
    <xf numFmtId="3" fontId="13" fillId="0" borderId="2" xfId="0" applyNumberFormat="1" applyFont="1" applyFill="1" applyBorder="1"/>
    <xf numFmtId="3" fontId="13" fillId="0" borderId="4" xfId="0" applyNumberFormat="1" applyFont="1" applyFill="1" applyBorder="1"/>
    <xf numFmtId="16" fontId="9" fillId="0" borderId="0" xfId="0" applyNumberFormat="1" applyFont="1"/>
    <xf numFmtId="3" fontId="17" fillId="0" borderId="19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30" fillId="0" borderId="0" xfId="0" applyFont="1"/>
    <xf numFmtId="0" fontId="19" fillId="0" borderId="2" xfId="0" applyFont="1" applyBorder="1" applyAlignment="1">
      <alignment horizontal="right"/>
    </xf>
    <xf numFmtId="3" fontId="23" fillId="0" borderId="3" xfId="0" applyNumberFormat="1" applyFont="1" applyBorder="1"/>
    <xf numFmtId="0" fontId="17" fillId="0" borderId="0" xfId="0" applyFont="1" applyBorder="1" applyAlignment="1">
      <alignment vertical="center"/>
    </xf>
    <xf numFmtId="0" fontId="24" fillId="0" borderId="4" xfId="0" applyFont="1" applyBorder="1" applyAlignment="1">
      <alignment horizontal="left"/>
    </xf>
    <xf numFmtId="3" fontId="23" fillId="0" borderId="0" xfId="0" applyNumberFormat="1" applyFont="1" applyBorder="1" applyAlignment="1">
      <alignment horizontal="right"/>
    </xf>
    <xf numFmtId="49" fontId="17" fillId="0" borderId="4" xfId="0" applyNumberFormat="1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right"/>
    </xf>
    <xf numFmtId="3" fontId="17" fillId="0" borderId="4" xfId="0" applyNumberFormat="1" applyFont="1" applyBorder="1" applyAlignment="1">
      <alignment horizontal="right"/>
    </xf>
    <xf numFmtId="3" fontId="17" fillId="0" borderId="8" xfId="0" applyNumberFormat="1" applyFont="1" applyBorder="1" applyAlignment="1">
      <alignment horizontal="right"/>
    </xf>
    <xf numFmtId="3" fontId="14" fillId="0" borderId="3" xfId="0" applyNumberFormat="1" applyFont="1" applyBorder="1" applyAlignment="1">
      <alignment vertical="center"/>
    </xf>
    <xf numFmtId="0" fontId="23" fillId="0" borderId="1" xfId="2" applyFont="1" applyFill="1" applyBorder="1"/>
    <xf numFmtId="3" fontId="13" fillId="0" borderId="5" xfId="1" applyNumberFormat="1" applyFont="1" applyFill="1" applyBorder="1"/>
    <xf numFmtId="3" fontId="13" fillId="0" borderId="1" xfId="1" applyNumberFormat="1" applyFont="1" applyFill="1" applyBorder="1"/>
    <xf numFmtId="3" fontId="13" fillId="0" borderId="4" xfId="1" applyNumberFormat="1" applyFont="1" applyFill="1" applyBorder="1"/>
    <xf numFmtId="3" fontId="13" fillId="0" borderId="2" xfId="1" applyNumberFormat="1" applyFont="1" applyFill="1" applyBorder="1"/>
    <xf numFmtId="3" fontId="13" fillId="0" borderId="0" xfId="1" applyNumberFormat="1" applyFont="1" applyFill="1" applyBorder="1"/>
    <xf numFmtId="0" fontId="23" fillId="0" borderId="1" xfId="1" applyFont="1" applyFill="1" applyBorder="1"/>
    <xf numFmtId="3" fontId="13" fillId="0" borderId="10" xfId="1" applyNumberFormat="1" applyFont="1" applyFill="1" applyBorder="1"/>
    <xf numFmtId="0" fontId="13" fillId="0" borderId="2" xfId="2" applyFont="1" applyFill="1" applyBorder="1"/>
    <xf numFmtId="0" fontId="19" fillId="0" borderId="4" xfId="2" applyFont="1" applyFill="1" applyBorder="1" applyAlignment="1"/>
    <xf numFmtId="3" fontId="13" fillId="0" borderId="0" xfId="2" applyNumberFormat="1" applyFont="1" applyFill="1" applyBorder="1"/>
    <xf numFmtId="3" fontId="13" fillId="0" borderId="4" xfId="2" applyNumberFormat="1" applyFont="1" applyFill="1" applyBorder="1"/>
    <xf numFmtId="0" fontId="19" fillId="0" borderId="4" xfId="2" applyFont="1" applyFill="1" applyBorder="1"/>
    <xf numFmtId="0" fontId="18" fillId="0" borderId="0" xfId="1" applyFont="1" applyFill="1"/>
    <xf numFmtId="0" fontId="13" fillId="0" borderId="0" xfId="1" applyFont="1" applyFill="1"/>
    <xf numFmtId="0" fontId="13" fillId="0" borderId="0" xfId="2" applyFont="1" applyFill="1"/>
    <xf numFmtId="0" fontId="13" fillId="0" borderId="0" xfId="2" applyFont="1" applyFill="1" applyBorder="1"/>
    <xf numFmtId="0" fontId="13" fillId="0" borderId="4" xfId="2" applyFont="1" applyFill="1" applyBorder="1"/>
    <xf numFmtId="0" fontId="19" fillId="0" borderId="9" xfId="0" applyFont="1" applyBorder="1"/>
    <xf numFmtId="3" fontId="26" fillId="0" borderId="4" xfId="0" applyNumberFormat="1" applyFont="1" applyBorder="1"/>
    <xf numFmtId="0" fontId="1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6" fontId="3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3" fillId="0" borderId="18" xfId="0" applyFont="1" applyBorder="1" applyAlignment="1">
      <alignment horizontal="center"/>
    </xf>
    <xf numFmtId="0" fontId="14" fillId="0" borderId="3" xfId="1" applyFont="1" applyFill="1" applyBorder="1"/>
    <xf numFmtId="49" fontId="13" fillId="0" borderId="11" xfId="0" applyNumberFormat="1" applyFont="1" applyBorder="1" applyAlignment="1">
      <alignment horizontal="center"/>
    </xf>
    <xf numFmtId="0" fontId="29" fillId="0" borderId="0" xfId="0" applyFont="1"/>
    <xf numFmtId="0" fontId="19" fillId="0" borderId="10" xfId="0" applyFont="1" applyBorder="1"/>
    <xf numFmtId="0" fontId="8" fillId="0" borderId="0" xfId="0" applyFont="1"/>
    <xf numFmtId="0" fontId="32" fillId="0" borderId="0" xfId="0" applyFont="1"/>
    <xf numFmtId="0" fontId="23" fillId="0" borderId="2" xfId="0" applyFont="1" applyBorder="1" applyAlignment="1">
      <alignment horizontal="center"/>
    </xf>
    <xf numFmtId="0" fontId="23" fillId="0" borderId="13" xfId="0" applyFont="1" applyBorder="1"/>
    <xf numFmtId="0" fontId="15" fillId="0" borderId="7" xfId="0" applyFont="1" applyBorder="1"/>
    <xf numFmtId="3" fontId="15" fillId="0" borderId="3" xfId="0" applyNumberFormat="1" applyFont="1" applyBorder="1"/>
    <xf numFmtId="49" fontId="13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4" fillId="0" borderId="3" xfId="0" applyFont="1" applyBorder="1" applyAlignment="1"/>
    <xf numFmtId="0" fontId="23" fillId="0" borderId="4" xfId="1" applyFont="1" applyFill="1" applyBorder="1"/>
    <xf numFmtId="0" fontId="25" fillId="0" borderId="3" xfId="0" applyFont="1" applyBorder="1" applyAlignment="1">
      <alignment horizontal="left"/>
    </xf>
    <xf numFmtId="3" fontId="14" fillId="0" borderId="2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3" fontId="13" fillId="2" borderId="4" xfId="0" applyNumberFormat="1" applyFont="1" applyFill="1" applyBorder="1"/>
    <xf numFmtId="0" fontId="14" fillId="0" borderId="4" xfId="0" applyFont="1" applyBorder="1" applyAlignment="1">
      <alignment horizontal="right"/>
    </xf>
    <xf numFmtId="0" fontId="23" fillId="0" borderId="9" xfId="0" applyFont="1" applyBorder="1"/>
    <xf numFmtId="3" fontId="15" fillId="0" borderId="18" xfId="0" applyNumberFormat="1" applyFont="1" applyBorder="1" applyAlignment="1">
      <alignment vertical="center"/>
    </xf>
    <xf numFmtId="49" fontId="17" fillId="0" borderId="11" xfId="0" applyNumberFormat="1" applyFont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/>
    </xf>
    <xf numFmtId="0" fontId="33" fillId="0" borderId="0" xfId="0" applyFont="1"/>
    <xf numFmtId="0" fontId="15" fillId="0" borderId="11" xfId="0" applyFont="1" applyBorder="1"/>
    <xf numFmtId="3" fontId="15" fillId="0" borderId="4" xfId="0" applyNumberFormat="1" applyFont="1" applyBorder="1"/>
    <xf numFmtId="49" fontId="17" fillId="0" borderId="10" xfId="0" applyNumberFormat="1" applyFont="1" applyBorder="1" applyAlignment="1">
      <alignment horizontal="center"/>
    </xf>
    <xf numFmtId="0" fontId="17" fillId="0" borderId="10" xfId="0" applyFont="1" applyBorder="1"/>
    <xf numFmtId="0" fontId="12" fillId="0" borderId="0" xfId="0" applyFont="1" applyProtection="1">
      <protection locked="0"/>
    </xf>
    <xf numFmtId="3" fontId="23" fillId="0" borderId="12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3" fontId="17" fillId="0" borderId="19" xfId="0" applyNumberFormat="1" applyFont="1" applyBorder="1" applyAlignment="1">
      <alignment horizontal="right"/>
    </xf>
    <xf numFmtId="3" fontId="19" fillId="0" borderId="3" xfId="0" applyNumberFormat="1" applyFont="1" applyBorder="1" applyAlignment="1">
      <alignment horizontal="right"/>
    </xf>
    <xf numFmtId="3" fontId="23" fillId="0" borderId="2" xfId="0" applyNumberFormat="1" applyFont="1" applyBorder="1"/>
    <xf numFmtId="0" fontId="19" fillId="2" borderId="9" xfId="0" applyFont="1" applyFill="1" applyBorder="1"/>
    <xf numFmtId="0" fontId="15" fillId="0" borderId="22" xfId="0" applyFont="1" applyBorder="1"/>
    <xf numFmtId="0" fontId="15" fillId="0" borderId="21" xfId="0" applyFont="1" applyBorder="1"/>
    <xf numFmtId="0" fontId="15" fillId="0" borderId="16" xfId="0" applyFont="1" applyBorder="1"/>
    <xf numFmtId="3" fontId="15" fillId="0" borderId="16" xfId="0" applyNumberFormat="1" applyFont="1" applyBorder="1"/>
    <xf numFmtId="3" fontId="15" fillId="0" borderId="0" xfId="0" applyNumberFormat="1" applyFont="1" applyBorder="1"/>
    <xf numFmtId="0" fontId="15" fillId="0" borderId="0" xfId="0" applyFont="1"/>
    <xf numFmtId="0" fontId="14" fillId="0" borderId="17" xfId="0" applyFont="1" applyBorder="1"/>
    <xf numFmtId="3" fontId="14" fillId="0" borderId="17" xfId="0" applyNumberFormat="1" applyFont="1" applyBorder="1"/>
    <xf numFmtId="0" fontId="15" fillId="0" borderId="15" xfId="0" applyFont="1" applyBorder="1"/>
    <xf numFmtId="3" fontId="23" fillId="0" borderId="16" xfId="0" applyNumberFormat="1" applyFont="1" applyBorder="1"/>
    <xf numFmtId="3" fontId="15" fillId="0" borderId="15" xfId="0" applyNumberFormat="1" applyFont="1" applyBorder="1"/>
    <xf numFmtId="3" fontId="15" fillId="0" borderId="8" xfId="0" applyNumberFormat="1" applyFont="1" applyBorder="1"/>
    <xf numFmtId="0" fontId="15" fillId="0" borderId="8" xfId="0" applyFont="1" applyBorder="1"/>
    <xf numFmtId="0" fontId="33" fillId="0" borderId="8" xfId="0" applyFont="1" applyBorder="1"/>
    <xf numFmtId="0" fontId="13" fillId="0" borderId="21" xfId="0" applyFont="1" applyBorder="1"/>
    <xf numFmtId="0" fontId="23" fillId="0" borderId="23" xfId="0" applyFont="1" applyBorder="1"/>
    <xf numFmtId="3" fontId="23" fillId="0" borderId="24" xfId="0" applyNumberFormat="1" applyFont="1" applyBorder="1"/>
    <xf numFmtId="0" fontId="13" fillId="0" borderId="1" xfId="0" applyFont="1" applyBorder="1" applyAlignment="1">
      <alignment horizontal="center"/>
    </xf>
    <xf numFmtId="3" fontId="14" fillId="0" borderId="4" xfId="0" applyNumberFormat="1" applyFont="1" applyBorder="1" applyAlignment="1">
      <alignment horizontal="right"/>
    </xf>
    <xf numFmtId="0" fontId="23" fillId="0" borderId="6" xfId="0" applyFont="1" applyBorder="1"/>
    <xf numFmtId="0" fontId="17" fillId="0" borderId="4" xfId="0" applyFont="1" applyBorder="1" applyAlignment="1">
      <alignment horizontal="left"/>
    </xf>
    <xf numFmtId="0" fontId="7" fillId="0" borderId="6" xfId="0" applyFont="1" applyBorder="1"/>
    <xf numFmtId="3" fontId="7" fillId="0" borderId="12" xfId="0" applyNumberFormat="1" applyFont="1" applyBorder="1"/>
    <xf numFmtId="0" fontId="19" fillId="0" borderId="3" xfId="0" applyFont="1" applyFill="1" applyBorder="1"/>
    <xf numFmtId="0" fontId="23" fillId="0" borderId="11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23" fillId="0" borderId="1" xfId="0" applyFont="1" applyBorder="1" applyAlignment="1">
      <alignment horizontal="right"/>
    </xf>
    <xf numFmtId="49" fontId="17" fillId="0" borderId="2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3" fontId="23" fillId="0" borderId="19" xfId="0" applyNumberFormat="1" applyFont="1" applyBorder="1" applyAlignment="1">
      <alignment horizontal="right"/>
    </xf>
    <xf numFmtId="49" fontId="23" fillId="0" borderId="6" xfId="0" applyNumberFormat="1" applyFont="1" applyBorder="1" applyAlignment="1">
      <alignment horizontal="center" vertical="center"/>
    </xf>
    <xf numFmtId="3" fontId="23" fillId="0" borderId="3" xfId="0" applyNumberFormat="1" applyFont="1" applyBorder="1" applyAlignment="1">
      <alignment horizontal="right"/>
    </xf>
    <xf numFmtId="3" fontId="34" fillId="0" borderId="0" xfId="0" applyNumberFormat="1" applyFont="1"/>
    <xf numFmtId="3" fontId="13" fillId="2" borderId="2" xfId="1" applyNumberFormat="1" applyFont="1" applyFill="1" applyBorder="1"/>
    <xf numFmtId="3" fontId="19" fillId="0" borderId="4" xfId="1" applyNumberFormat="1" applyFont="1" applyFill="1" applyBorder="1"/>
    <xf numFmtId="0" fontId="14" fillId="0" borderId="0" xfId="1" applyFont="1" applyFill="1" applyBorder="1"/>
    <xf numFmtId="0" fontId="19" fillId="2" borderId="1" xfId="0" applyFont="1" applyFill="1" applyBorder="1"/>
    <xf numFmtId="0" fontId="12" fillId="0" borderId="0" xfId="0" applyFont="1" applyAlignment="1">
      <alignment horizontal="center"/>
    </xf>
    <xf numFmtId="0" fontId="17" fillId="0" borderId="1" xfId="2" applyFont="1" applyFill="1" applyBorder="1"/>
    <xf numFmtId="0" fontId="19" fillId="0" borderId="4" xfId="1" applyFont="1" applyFill="1" applyBorder="1"/>
    <xf numFmtId="0" fontId="17" fillId="0" borderId="2" xfId="2" applyFont="1" applyFill="1" applyBorder="1"/>
    <xf numFmtId="0" fontId="17" fillId="0" borderId="4" xfId="2" applyFont="1" applyFill="1" applyBorder="1"/>
    <xf numFmtId="0" fontId="23" fillId="0" borderId="4" xfId="2" applyFont="1" applyFill="1" applyBorder="1"/>
    <xf numFmtId="0" fontId="23" fillId="0" borderId="4" xfId="2" applyFont="1" applyFill="1" applyBorder="1" applyAlignment="1"/>
    <xf numFmtId="0" fontId="14" fillId="0" borderId="4" xfId="1" applyFont="1" applyFill="1" applyBorder="1"/>
    <xf numFmtId="3" fontId="19" fillId="0" borderId="19" xfId="1" applyNumberFormat="1" applyFont="1" applyFill="1" applyBorder="1"/>
    <xf numFmtId="0" fontId="13" fillId="0" borderId="8" xfId="0" applyFont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0" fontId="23" fillId="0" borderId="4" xfId="0" applyFont="1" applyBorder="1" applyAlignment="1">
      <alignment horizontal="left"/>
    </xf>
    <xf numFmtId="0" fontId="17" fillId="0" borderId="4" xfId="0" applyFont="1" applyBorder="1" applyAlignment="1">
      <alignment horizontal="right"/>
    </xf>
    <xf numFmtId="49" fontId="21" fillId="0" borderId="10" xfId="0" applyNumberFormat="1" applyFont="1" applyBorder="1" applyAlignment="1">
      <alignment horizontal="center" vertical="center"/>
    </xf>
    <xf numFmtId="3" fontId="17" fillId="0" borderId="2" xfId="0" applyNumberFormat="1" applyFont="1" applyBorder="1" applyAlignment="1">
      <alignment vertical="center"/>
    </xf>
    <xf numFmtId="3" fontId="23" fillId="0" borderId="5" xfId="0" applyNumberFormat="1" applyFont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3" fontId="23" fillId="0" borderId="4" xfId="0" applyNumberFormat="1" applyFont="1" applyBorder="1" applyAlignment="1">
      <alignment vertical="center"/>
    </xf>
    <xf numFmtId="0" fontId="28" fillId="0" borderId="4" xfId="0" applyFont="1" applyBorder="1" applyAlignment="1">
      <alignment horizontal="left"/>
    </xf>
    <xf numFmtId="3" fontId="15" fillId="0" borderId="4" xfId="0" applyNumberFormat="1" applyFont="1" applyBorder="1" applyAlignment="1">
      <alignment vertical="center"/>
    </xf>
    <xf numFmtId="3" fontId="23" fillId="2" borderId="4" xfId="0" applyNumberFormat="1" applyFont="1" applyFill="1" applyBorder="1" applyAlignment="1">
      <alignment horizontal="right"/>
    </xf>
    <xf numFmtId="3" fontId="19" fillId="0" borderId="4" xfId="0" applyNumberFormat="1" applyFont="1" applyBorder="1" applyAlignment="1">
      <alignment horizontal="right"/>
    </xf>
    <xf numFmtId="0" fontId="17" fillId="0" borderId="2" xfId="0" applyFont="1" applyBorder="1"/>
    <xf numFmtId="3" fontId="23" fillId="0" borderId="18" xfId="0" applyNumberFormat="1" applyFont="1" applyBorder="1"/>
    <xf numFmtId="49" fontId="19" fillId="0" borderId="3" xfId="0" applyNumberFormat="1" applyFont="1" applyBorder="1" applyAlignment="1">
      <alignment horizontal="center"/>
    </xf>
    <xf numFmtId="3" fontId="17" fillId="0" borderId="13" xfId="0" applyNumberFormat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/>
    </xf>
    <xf numFmtId="49" fontId="19" fillId="0" borderId="1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3" fontId="23" fillId="0" borderId="18" xfId="0" applyNumberFormat="1" applyFont="1" applyBorder="1" applyAlignment="1">
      <alignment horizontal="right"/>
    </xf>
    <xf numFmtId="49" fontId="23" fillId="0" borderId="11" xfId="0" applyNumberFormat="1" applyFont="1" applyBorder="1" applyAlignment="1">
      <alignment horizontal="center"/>
    </xf>
    <xf numFmtId="0" fontId="13" fillId="2" borderId="2" xfId="0" applyFont="1" applyFill="1" applyBorder="1"/>
    <xf numFmtId="0" fontId="24" fillId="0" borderId="2" xfId="0" applyFont="1" applyBorder="1" applyAlignment="1">
      <alignment horizontal="left"/>
    </xf>
    <xf numFmtId="0" fontId="0" fillId="0" borderId="4" xfId="0" applyBorder="1"/>
    <xf numFmtId="3" fontId="14" fillId="2" borderId="4" xfId="0" applyNumberFormat="1" applyFont="1" applyFill="1" applyBorder="1" applyAlignment="1">
      <alignment horizontal="right"/>
    </xf>
    <xf numFmtId="3" fontId="26" fillId="0" borderId="0" xfId="0" applyNumberFormat="1" applyFont="1" applyBorder="1"/>
    <xf numFmtId="0" fontId="19" fillId="2" borderId="11" xfId="0" applyFont="1" applyFill="1" applyBorder="1"/>
    <xf numFmtId="0" fontId="14" fillId="2" borderId="4" xfId="0" applyFont="1" applyFill="1" applyBorder="1"/>
    <xf numFmtId="0" fontId="19" fillId="0" borderId="2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3" fontId="13" fillId="0" borderId="0" xfId="0" applyNumberFormat="1" applyFont="1" applyFill="1" applyBorder="1"/>
    <xf numFmtId="0" fontId="19" fillId="0" borderId="11" xfId="0" applyFont="1" applyBorder="1"/>
    <xf numFmtId="0" fontId="17" fillId="0" borderId="1" xfId="0" applyFont="1" applyBorder="1"/>
    <xf numFmtId="3" fontId="19" fillId="0" borderId="1" xfId="0" applyNumberFormat="1" applyFont="1" applyBorder="1" applyAlignment="1">
      <alignment horizontal="right"/>
    </xf>
    <xf numFmtId="3" fontId="17" fillId="0" borderId="0" xfId="0" applyNumberFormat="1" applyFont="1" applyBorder="1"/>
    <xf numFmtId="0" fontId="9" fillId="0" borderId="0" xfId="0" applyFont="1" applyBorder="1"/>
    <xf numFmtId="3" fontId="24" fillId="0" borderId="2" xfId="0" applyNumberFormat="1" applyFont="1" applyBorder="1"/>
    <xf numFmtId="3" fontId="13" fillId="2" borderId="1" xfId="0" applyNumberFormat="1" applyFont="1" applyFill="1" applyBorder="1"/>
    <xf numFmtId="0" fontId="35" fillId="0" borderId="1" xfId="0" applyFont="1" applyBorder="1"/>
    <xf numFmtId="3" fontId="9" fillId="0" borderId="1" xfId="0" applyNumberFormat="1" applyFont="1" applyBorder="1"/>
    <xf numFmtId="0" fontId="9" fillId="0" borderId="1" xfId="0" applyFont="1" applyBorder="1"/>
    <xf numFmtId="3" fontId="19" fillId="0" borderId="11" xfId="0" applyNumberFormat="1" applyFont="1" applyBorder="1" applyAlignment="1">
      <alignment horizontal="right"/>
    </xf>
    <xf numFmtId="3" fontId="17" fillId="0" borderId="4" xfId="0" applyNumberFormat="1" applyFont="1" applyFill="1" applyBorder="1" applyAlignment="1">
      <alignment vertical="center"/>
    </xf>
    <xf numFmtId="3" fontId="13" fillId="0" borderId="4" xfId="0" applyNumberFormat="1" applyFont="1" applyFill="1" applyBorder="1" applyAlignment="1">
      <alignment vertical="center"/>
    </xf>
    <xf numFmtId="49" fontId="17" fillId="0" borderId="4" xfId="0" applyNumberFormat="1" applyFont="1" applyBorder="1" applyAlignment="1">
      <alignment horizontal="center"/>
    </xf>
    <xf numFmtId="0" fontId="13" fillId="2" borderId="4" xfId="0" applyFont="1" applyFill="1" applyBorder="1"/>
    <xf numFmtId="3" fontId="17" fillId="0" borderId="1" xfId="0" applyNumberFormat="1" applyFont="1" applyBorder="1" applyAlignment="1">
      <alignment vertical="center"/>
    </xf>
    <xf numFmtId="3" fontId="17" fillId="0" borderId="5" xfId="0" applyNumberFormat="1" applyFont="1" applyBorder="1" applyAlignment="1">
      <alignment vertical="center"/>
    </xf>
    <xf numFmtId="3" fontId="19" fillId="0" borderId="13" xfId="0" applyNumberFormat="1" applyFont="1" applyBorder="1"/>
    <xf numFmtId="3" fontId="19" fillId="0" borderId="2" xfId="0" applyNumberFormat="1" applyFont="1" applyBorder="1"/>
    <xf numFmtId="0" fontId="19" fillId="2" borderId="4" xfId="0" applyFont="1" applyFill="1" applyBorder="1"/>
    <xf numFmtId="0" fontId="13" fillId="0" borderId="11" xfId="2" applyFont="1" applyFill="1" applyBorder="1"/>
    <xf numFmtId="3" fontId="13" fillId="2" borderId="4" xfId="1" applyNumberFormat="1" applyFont="1" applyFill="1" applyBorder="1"/>
    <xf numFmtId="3" fontId="13" fillId="0" borderId="11" xfId="1" applyNumberFormat="1" applyFont="1" applyFill="1" applyBorder="1"/>
    <xf numFmtId="3" fontId="19" fillId="0" borderId="0" xfId="1" applyNumberFormat="1" applyFont="1" applyFill="1" applyBorder="1"/>
    <xf numFmtId="3" fontId="17" fillId="0" borderId="19" xfId="1" applyNumberFormat="1" applyFont="1" applyFill="1" applyBorder="1"/>
    <xf numFmtId="0" fontId="14" fillId="0" borderId="1" xfId="1" applyFont="1" applyFill="1" applyBorder="1"/>
    <xf numFmtId="3" fontId="13" fillId="0" borderId="19" xfId="0" applyNumberFormat="1" applyFont="1" applyBorder="1" applyAlignment="1">
      <alignment vertical="center"/>
    </xf>
    <xf numFmtId="0" fontId="14" fillId="0" borderId="4" xfId="0" applyFont="1" applyFill="1" applyBorder="1"/>
    <xf numFmtId="0" fontId="14" fillId="0" borderId="1" xfId="0" applyFont="1" applyFill="1" applyBorder="1"/>
    <xf numFmtId="0" fontId="13" fillId="0" borderId="4" xfId="0" applyFont="1" applyFill="1" applyBorder="1"/>
    <xf numFmtId="0" fontId="0" fillId="0" borderId="4" xfId="0" applyBorder="1"/>
    <xf numFmtId="3" fontId="13" fillId="0" borderId="19" xfId="0" applyNumberFormat="1" applyFont="1" applyFill="1" applyBorder="1"/>
    <xf numFmtId="0" fontId="17" fillId="0" borderId="4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left"/>
    </xf>
    <xf numFmtId="0" fontId="0" fillId="0" borderId="10" xfId="0" applyBorder="1"/>
    <xf numFmtId="0" fontId="14" fillId="0" borderId="3" xfId="0" applyFont="1" applyBorder="1" applyAlignment="1">
      <alignment vertical="center"/>
    </xf>
    <xf numFmtId="16" fontId="9" fillId="0" borderId="0" xfId="0" applyNumberFormat="1" applyFont="1" applyBorder="1"/>
    <xf numFmtId="0" fontId="19" fillId="0" borderId="5" xfId="0" applyFont="1" applyBorder="1"/>
    <xf numFmtId="0" fontId="19" fillId="0" borderId="8" xfId="0" applyFont="1" applyBorder="1"/>
    <xf numFmtId="0" fontId="17" fillId="0" borderId="9" xfId="0" applyFont="1" applyBorder="1"/>
    <xf numFmtId="0" fontId="13" fillId="0" borderId="5" xfId="0" applyFont="1" applyBorder="1"/>
    <xf numFmtId="0" fontId="0" fillId="0" borderId="3" xfId="0" applyBorder="1"/>
    <xf numFmtId="3" fontId="24" fillId="0" borderId="8" xfId="0" applyNumberFormat="1" applyFont="1" applyBorder="1"/>
    <xf numFmtId="0" fontId="35" fillId="0" borderId="4" xfId="0" applyFont="1" applyBorder="1"/>
    <xf numFmtId="3" fontId="9" fillId="0" borderId="4" xfId="0" applyNumberFormat="1" applyFont="1" applyBorder="1"/>
    <xf numFmtId="0" fontId="9" fillId="0" borderId="4" xfId="0" applyFont="1" applyBorder="1"/>
    <xf numFmtId="0" fontId="0" fillId="0" borderId="4" xfId="0" applyBorder="1"/>
    <xf numFmtId="0" fontId="0" fillId="0" borderId="2" xfId="0" applyBorder="1"/>
    <xf numFmtId="3" fontId="13" fillId="2" borderId="2" xfId="0" applyNumberFormat="1" applyFont="1" applyFill="1" applyBorder="1"/>
    <xf numFmtId="3" fontId="17" fillId="2" borderId="4" xfId="0" applyNumberFormat="1" applyFont="1" applyFill="1" applyBorder="1" applyAlignment="1">
      <alignment horizontal="right"/>
    </xf>
    <xf numFmtId="0" fontId="24" fillId="0" borderId="1" xfId="0" applyFont="1" applyBorder="1"/>
    <xf numFmtId="0" fontId="24" fillId="0" borderId="4" xfId="0" applyFont="1" applyBorder="1"/>
    <xf numFmtId="0" fontId="0" fillId="0" borderId="4" xfId="0" applyBorder="1"/>
    <xf numFmtId="0" fontId="0" fillId="0" borderId="2" xfId="0" applyBorder="1"/>
    <xf numFmtId="0" fontId="9" fillId="0" borderId="8" xfId="0" applyFont="1" applyBorder="1"/>
    <xf numFmtId="3" fontId="9" fillId="0" borderId="8" xfId="0" applyNumberFormat="1" applyFont="1" applyBorder="1"/>
    <xf numFmtId="3" fontId="36" fillId="0" borderId="4" xfId="0" applyNumberFormat="1" applyFont="1" applyBorder="1" applyAlignment="1">
      <alignment vertical="center"/>
    </xf>
    <xf numFmtId="3" fontId="36" fillId="0" borderId="0" xfId="0" applyNumberFormat="1" applyFont="1" applyBorder="1" applyAlignment="1">
      <alignment vertical="center"/>
    </xf>
    <xf numFmtId="0" fontId="37" fillId="0" borderId="0" xfId="0" applyFont="1"/>
    <xf numFmtId="49" fontId="17" fillId="0" borderId="2" xfId="0" applyNumberFormat="1" applyFont="1" applyBorder="1" applyAlignment="1">
      <alignment horizontal="center"/>
    </xf>
    <xf numFmtId="3" fontId="34" fillId="0" borderId="4" xfId="0" applyNumberFormat="1" applyFont="1" applyBorder="1" applyAlignment="1">
      <alignment vertical="center"/>
    </xf>
    <xf numFmtId="49" fontId="36" fillId="0" borderId="4" xfId="0" applyNumberFormat="1" applyFont="1" applyBorder="1" applyAlignment="1">
      <alignment horizontal="center"/>
    </xf>
    <xf numFmtId="0" fontId="17" fillId="2" borderId="13" xfId="0" applyFont="1" applyFill="1" applyBorder="1" applyAlignment="1">
      <alignment horizontal="left" vertical="center" wrapText="1"/>
    </xf>
    <xf numFmtId="0" fontId="0" fillId="0" borderId="1" xfId="0" applyBorder="1"/>
    <xf numFmtId="0" fontId="24" fillId="2" borderId="4" xfId="0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3" fontId="24" fillId="0" borderId="4" xfId="0" applyNumberFormat="1" applyFont="1" applyBorder="1" applyAlignment="1">
      <alignment horizontal="right" vertical="center" wrapText="1"/>
    </xf>
    <xf numFmtId="49" fontId="36" fillId="0" borderId="11" xfId="0" applyNumberFormat="1" applyFont="1" applyBorder="1" applyAlignment="1">
      <alignment horizontal="center" vertical="center"/>
    </xf>
    <xf numFmtId="3" fontId="24" fillId="0" borderId="13" xfId="0" applyNumberFormat="1" applyFont="1" applyBorder="1"/>
    <xf numFmtId="0" fontId="14" fillId="0" borderId="6" xfId="0" applyFont="1" applyBorder="1" applyAlignment="1">
      <alignment horizontal="center"/>
    </xf>
    <xf numFmtId="0" fontId="17" fillId="2" borderId="4" xfId="0" applyFont="1" applyFill="1" applyBorder="1"/>
    <xf numFmtId="0" fontId="13" fillId="0" borderId="4" xfId="2" applyFont="1" applyFill="1" applyBorder="1" applyAlignment="1">
      <alignment wrapText="1"/>
    </xf>
    <xf numFmtId="0" fontId="38" fillId="0" borderId="4" xfId="2" applyFont="1" applyFill="1" applyBorder="1"/>
    <xf numFmtId="0" fontId="24" fillId="0" borderId="2" xfId="0" applyFont="1" applyBorder="1"/>
    <xf numFmtId="3" fontId="9" fillId="0" borderId="2" xfId="0" applyNumberFormat="1" applyFont="1" applyBorder="1"/>
    <xf numFmtId="0" fontId="35" fillId="0" borderId="5" xfId="0" applyFont="1" applyBorder="1"/>
    <xf numFmtId="0" fontId="35" fillId="0" borderId="0" xfId="0" applyFont="1" applyBorder="1"/>
    <xf numFmtId="3" fontId="9" fillId="0" borderId="5" xfId="0" applyNumberFormat="1" applyFont="1" applyBorder="1"/>
    <xf numFmtId="3" fontId="9" fillId="0" borderId="0" xfId="0" applyNumberFormat="1" applyFont="1" applyBorder="1"/>
    <xf numFmtId="3" fontId="19" fillId="0" borderId="5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3" fontId="14" fillId="0" borderId="8" xfId="0" applyNumberFormat="1" applyFont="1" applyBorder="1" applyAlignment="1">
      <alignment horizontal="right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1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42" fillId="0" borderId="3" xfId="0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2" fillId="0" borderId="1" xfId="0" applyFont="1" applyBorder="1"/>
    <xf numFmtId="3" fontId="40" fillId="0" borderId="18" xfId="0" applyNumberFormat="1" applyFont="1" applyBorder="1"/>
    <xf numFmtId="3" fontId="40" fillId="0" borderId="1" xfId="0" applyNumberFormat="1" applyFont="1" applyBorder="1"/>
    <xf numFmtId="3" fontId="40" fillId="0" borderId="5" xfId="0" applyNumberFormat="1" applyFont="1" applyBorder="1"/>
    <xf numFmtId="3" fontId="40" fillId="0" borderId="9" xfId="0" applyNumberFormat="1" applyFont="1" applyBorder="1"/>
    <xf numFmtId="0" fontId="41" fillId="0" borderId="0" xfId="0" applyFont="1" applyBorder="1"/>
    <xf numFmtId="0" fontId="40" fillId="0" borderId="4" xfId="0" applyFont="1" applyBorder="1"/>
    <xf numFmtId="0" fontId="40" fillId="0" borderId="4" xfId="0" applyFont="1" applyBorder="1" applyAlignment="1">
      <alignment horizontal="center"/>
    </xf>
    <xf numFmtId="3" fontId="40" fillId="0" borderId="4" xfId="0" applyNumberFormat="1" applyFont="1" applyBorder="1"/>
    <xf numFmtId="3" fontId="40" fillId="0" borderId="19" xfId="0" applyNumberFormat="1" applyFont="1" applyBorder="1"/>
    <xf numFmtId="3" fontId="40" fillId="0" borderId="0" xfId="0" applyNumberFormat="1" applyFont="1" applyBorder="1"/>
    <xf numFmtId="3" fontId="40" fillId="2" borderId="4" xfId="0" applyNumberFormat="1" applyFont="1" applyFill="1" applyBorder="1"/>
    <xf numFmtId="3" fontId="40" fillId="0" borderId="11" xfId="0" applyNumberFormat="1" applyFont="1" applyBorder="1"/>
    <xf numFmtId="3" fontId="41" fillId="0" borderId="0" xfId="0" applyNumberFormat="1" applyFont="1"/>
    <xf numFmtId="0" fontId="40" fillId="0" borderId="2" xfId="0" applyFont="1" applyBorder="1"/>
    <xf numFmtId="0" fontId="40" fillId="0" borderId="2" xfId="0" applyFont="1" applyBorder="1" applyAlignment="1">
      <alignment horizontal="center"/>
    </xf>
    <xf numFmtId="0" fontId="43" fillId="0" borderId="1" xfId="0" applyFont="1" applyBorder="1"/>
    <xf numFmtId="0" fontId="40" fillId="0" borderId="1" xfId="0" applyFont="1" applyBorder="1" applyAlignment="1">
      <alignment horizontal="center"/>
    </xf>
    <xf numFmtId="3" fontId="40" fillId="2" borderId="1" xfId="0" applyNumberFormat="1" applyFont="1" applyFill="1" applyBorder="1"/>
    <xf numFmtId="3" fontId="40" fillId="0" borderId="2" xfId="0" applyNumberFormat="1" applyFont="1" applyBorder="1"/>
    <xf numFmtId="3" fontId="40" fillId="0" borderId="8" xfId="0" applyNumberFormat="1" applyFont="1" applyBorder="1"/>
    <xf numFmtId="3" fontId="40" fillId="0" borderId="10" xfId="0" applyNumberFormat="1" applyFont="1" applyBorder="1"/>
    <xf numFmtId="0" fontId="42" fillId="0" borderId="1" xfId="0" applyFont="1" applyFill="1" applyBorder="1"/>
    <xf numFmtId="0" fontId="42" fillId="2" borderId="1" xfId="0" applyFont="1" applyFill="1" applyBorder="1" applyAlignment="1">
      <alignment horizontal="center"/>
    </xf>
    <xf numFmtId="3" fontId="40" fillId="2" borderId="18" xfId="0" applyNumberFormat="1" applyFont="1" applyFill="1" applyBorder="1"/>
    <xf numFmtId="3" fontId="40" fillId="2" borderId="5" xfId="0" applyNumberFormat="1" applyFont="1" applyFill="1" applyBorder="1"/>
    <xf numFmtId="3" fontId="40" fillId="2" borderId="9" xfId="0" applyNumberFormat="1" applyFont="1" applyFill="1" applyBorder="1"/>
    <xf numFmtId="0" fontId="40" fillId="0" borderId="4" xfId="0" applyFont="1" applyFill="1" applyBorder="1"/>
    <xf numFmtId="0" fontId="40" fillId="2" borderId="4" xfId="0" applyFont="1" applyFill="1" applyBorder="1" applyAlignment="1">
      <alignment horizontal="center"/>
    </xf>
    <xf numFmtId="3" fontId="40" fillId="2" borderId="19" xfId="0" applyNumberFormat="1" applyFont="1" applyFill="1" applyBorder="1"/>
    <xf numFmtId="3" fontId="40" fillId="2" borderId="0" xfId="0" applyNumberFormat="1" applyFont="1" applyFill="1" applyBorder="1"/>
    <xf numFmtId="3" fontId="40" fillId="2" borderId="11" xfId="0" applyNumberFormat="1" applyFont="1" applyFill="1" applyBorder="1"/>
    <xf numFmtId="3" fontId="40" fillId="0" borderId="4" xfId="0" applyNumberFormat="1" applyFont="1" applyFill="1" applyBorder="1"/>
    <xf numFmtId="0" fontId="40" fillId="2" borderId="2" xfId="0" applyFont="1" applyFill="1" applyBorder="1" applyAlignment="1">
      <alignment horizontal="center"/>
    </xf>
    <xf numFmtId="0" fontId="42" fillId="0" borderId="4" xfId="0" applyFont="1" applyBorder="1"/>
    <xf numFmtId="3" fontId="40" fillId="0" borderId="5" xfId="0" applyNumberFormat="1" applyFont="1" applyBorder="1" applyAlignment="1">
      <alignment horizontal="right"/>
    </xf>
    <xf numFmtId="3" fontId="40" fillId="0" borderId="0" xfId="0" applyNumberFormat="1" applyFont="1"/>
    <xf numFmtId="0" fontId="44" fillId="0" borderId="0" xfId="0" applyFont="1"/>
    <xf numFmtId="0" fontId="44" fillId="0" borderId="0" xfId="0" applyFont="1" applyBorder="1"/>
    <xf numFmtId="3" fontId="40" fillId="0" borderId="13" xfId="0" applyNumberFormat="1" applyFont="1" applyBorder="1"/>
    <xf numFmtId="0" fontId="43" fillId="0" borderId="1" xfId="0" applyFont="1" applyBorder="1" applyAlignment="1">
      <alignment horizontal="center"/>
    </xf>
    <xf numFmtId="0" fontId="43" fillId="2" borderId="1" xfId="0" applyFont="1" applyFill="1" applyBorder="1"/>
    <xf numFmtId="0" fontId="43" fillId="0" borderId="4" xfId="0" applyFont="1" applyBorder="1"/>
    <xf numFmtId="0" fontId="43" fillId="0" borderId="4" xfId="0" applyFont="1" applyBorder="1" applyAlignment="1">
      <alignment horizontal="center"/>
    </xf>
    <xf numFmtId="0" fontId="40" fillId="0" borderId="19" xfId="0" applyFont="1" applyBorder="1" applyAlignment="1">
      <alignment horizontal="center"/>
    </xf>
    <xf numFmtId="0" fontId="42" fillId="0" borderId="9" xfId="0" applyFont="1" applyBorder="1"/>
    <xf numFmtId="0" fontId="40" fillId="0" borderId="1" xfId="0" applyFont="1" applyBorder="1"/>
    <xf numFmtId="0" fontId="40" fillId="0" borderId="11" xfId="0" applyFont="1" applyBorder="1"/>
    <xf numFmtId="0" fontId="45" fillId="0" borderId="18" xfId="0" applyFont="1" applyBorder="1" applyAlignment="1">
      <alignment horizontal="center"/>
    </xf>
    <xf numFmtId="3" fontId="40" fillId="0" borderId="1" xfId="0" applyNumberFormat="1" applyFont="1" applyFill="1" applyBorder="1"/>
    <xf numFmtId="0" fontId="43" fillId="0" borderId="9" xfId="0" applyFont="1" applyBorder="1" applyAlignment="1">
      <alignment horizontal="center"/>
    </xf>
    <xf numFmtId="0" fontId="46" fillId="0" borderId="1" xfId="0" applyFont="1" applyBorder="1"/>
    <xf numFmtId="0" fontId="40" fillId="0" borderId="11" xfId="0" applyFont="1" applyBorder="1" applyAlignment="1">
      <alignment horizontal="center"/>
    </xf>
    <xf numFmtId="0" fontId="42" fillId="2" borderId="1" xfId="0" applyFont="1" applyFill="1" applyBorder="1"/>
    <xf numFmtId="0" fontId="46" fillId="0" borderId="4" xfId="0" applyFont="1" applyBorder="1"/>
    <xf numFmtId="3" fontId="42" fillId="0" borderId="19" xfId="0" applyNumberFormat="1" applyFont="1" applyBorder="1"/>
    <xf numFmtId="3" fontId="42" fillId="0" borderId="4" xfId="0" applyNumberFormat="1" applyFont="1" applyBorder="1"/>
    <xf numFmtId="3" fontId="42" fillId="0" borderId="0" xfId="0" applyNumberFormat="1" applyFont="1" applyBorder="1"/>
    <xf numFmtId="3" fontId="42" fillId="0" borderId="11" xfId="0" applyNumberFormat="1" applyFont="1" applyBorder="1"/>
    <xf numFmtId="3" fontId="42" fillId="2" borderId="19" xfId="0" applyNumberFormat="1" applyFont="1" applyFill="1" applyBorder="1"/>
    <xf numFmtId="3" fontId="42" fillId="0" borderId="13" xfId="0" applyNumberFormat="1" applyFont="1" applyBorder="1"/>
    <xf numFmtId="0" fontId="40" fillId="0" borderId="1" xfId="0" applyFont="1" applyFill="1" applyBorder="1"/>
    <xf numFmtId="3" fontId="47" fillId="0" borderId="1" xfId="0" applyNumberFormat="1" applyFont="1" applyBorder="1"/>
    <xf numFmtId="3" fontId="47" fillId="0" borderId="4" xfId="0" applyNumberFormat="1" applyFont="1" applyBorder="1"/>
    <xf numFmtId="0" fontId="41" fillId="0" borderId="0" xfId="0" applyFont="1" applyFill="1"/>
    <xf numFmtId="0" fontId="40" fillId="0" borderId="9" xfId="0" applyFont="1" applyFill="1" applyBorder="1"/>
    <xf numFmtId="3" fontId="47" fillId="0" borderId="5" xfId="0" applyNumberFormat="1" applyFont="1" applyBorder="1"/>
    <xf numFmtId="0" fontId="40" fillId="0" borderId="11" xfId="0" applyFont="1" applyFill="1" applyBorder="1"/>
    <xf numFmtId="3" fontId="47" fillId="0" borderId="0" xfId="0" applyNumberFormat="1" applyFont="1" applyBorder="1"/>
    <xf numFmtId="3" fontId="41" fillId="0" borderId="0" xfId="0" applyNumberFormat="1" applyFont="1" applyFill="1"/>
    <xf numFmtId="0" fontId="40" fillId="0" borderId="2" xfId="0" applyFont="1" applyFill="1" applyBorder="1"/>
    <xf numFmtId="3" fontId="47" fillId="0" borderId="8" xfId="0" applyNumberFormat="1" applyFont="1" applyBorder="1"/>
    <xf numFmtId="0" fontId="48" fillId="0" borderId="0" xfId="0" applyFont="1"/>
    <xf numFmtId="16" fontId="48" fillId="0" borderId="0" xfId="0" applyNumberFormat="1" applyFont="1" applyAlignment="1">
      <alignment horizontal="left"/>
    </xf>
    <xf numFmtId="3" fontId="48" fillId="0" borderId="0" xfId="0" applyNumberFormat="1" applyFont="1"/>
    <xf numFmtId="0" fontId="48" fillId="0" borderId="0" xfId="0" applyFont="1" applyBorder="1"/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4" xfId="0" applyBorder="1"/>
    <xf numFmtId="0" fontId="0" fillId="0" borderId="2" xfId="0" applyBorder="1"/>
    <xf numFmtId="3" fontId="14" fillId="2" borderId="19" xfId="0" applyNumberFormat="1" applyFont="1" applyFill="1" applyBorder="1"/>
    <xf numFmtId="3" fontId="40" fillId="0" borderId="19" xfId="0" applyNumberFormat="1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4" fillId="2" borderId="1" xfId="0" applyFont="1" applyFill="1" applyBorder="1"/>
    <xf numFmtId="3" fontId="42" fillId="0" borderId="2" xfId="0" applyNumberFormat="1" applyFont="1" applyBorder="1"/>
    <xf numFmtId="3" fontId="17" fillId="4" borderId="19" xfId="0" applyNumberFormat="1" applyFont="1" applyFill="1" applyBorder="1" applyAlignment="1">
      <alignment horizontal="right"/>
    </xf>
    <xf numFmtId="0" fontId="23" fillId="0" borderId="4" xfId="0" applyFont="1" applyBorder="1"/>
    <xf numFmtId="3" fontId="23" fillId="0" borderId="4" xfId="0" applyNumberFormat="1" applyFont="1" applyBorder="1"/>
    <xf numFmtId="3" fontId="23" fillId="0" borderId="9" xfId="0" applyNumberFormat="1" applyFont="1" applyBorder="1" applyAlignment="1">
      <alignment vertical="center"/>
    </xf>
    <xf numFmtId="49" fontId="23" fillId="0" borderId="9" xfId="0" applyNumberFormat="1" applyFont="1" applyBorder="1" applyAlignment="1">
      <alignment horizontal="center" vertical="center"/>
    </xf>
    <xf numFmtId="0" fontId="37" fillId="0" borderId="0" xfId="0" applyFont="1" applyBorder="1"/>
    <xf numFmtId="49" fontId="23" fillId="0" borderId="1" xfId="0" applyNumberFormat="1" applyFont="1" applyBorder="1" applyAlignment="1">
      <alignment horizontal="center" vertical="center"/>
    </xf>
    <xf numFmtId="3" fontId="23" fillId="0" borderId="19" xfId="0" applyNumberFormat="1" applyFont="1" applyBorder="1"/>
    <xf numFmtId="49" fontId="23" fillId="0" borderId="9" xfId="0" applyNumberFormat="1" applyFont="1" applyBorder="1" applyAlignment="1">
      <alignment horizontal="center"/>
    </xf>
    <xf numFmtId="3" fontId="17" fillId="0" borderId="13" xfId="0" applyNumberFormat="1" applyFont="1" applyBorder="1"/>
    <xf numFmtId="0" fontId="18" fillId="0" borderId="0" xfId="1" applyFont="1" applyFill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right" vertical="center" wrapText="1"/>
    </xf>
    <xf numFmtId="0" fontId="12" fillId="0" borderId="0" xfId="9" applyFont="1"/>
    <xf numFmtId="0" fontId="12" fillId="0" borderId="0" xfId="9" applyFont="1" applyFill="1" applyAlignment="1">
      <alignment horizontal="center"/>
    </xf>
    <xf numFmtId="3" fontId="1" fillId="3" borderId="0" xfId="9" applyNumberFormat="1" applyFill="1"/>
    <xf numFmtId="0" fontId="1" fillId="0" borderId="0" xfId="9" applyFill="1"/>
    <xf numFmtId="0" fontId="1" fillId="2" borderId="0" xfId="9" applyFill="1"/>
    <xf numFmtId="0" fontId="14" fillId="0" borderId="1" xfId="9" applyFont="1" applyBorder="1" applyAlignment="1">
      <alignment horizontal="center"/>
    </xf>
    <xf numFmtId="0" fontId="14" fillId="0" borderId="4" xfId="9" applyFont="1" applyBorder="1" applyAlignment="1">
      <alignment horizontal="center"/>
    </xf>
    <xf numFmtId="0" fontId="14" fillId="0" borderId="2" xfId="9" applyFont="1" applyBorder="1" applyAlignment="1">
      <alignment horizontal="center"/>
    </xf>
    <xf numFmtId="0" fontId="14" fillId="0" borderId="3" xfId="9" applyFont="1" applyBorder="1" applyAlignment="1"/>
    <xf numFmtId="0" fontId="14" fillId="0" borderId="3" xfId="9" applyFont="1" applyBorder="1" applyAlignment="1">
      <alignment horizontal="center"/>
    </xf>
    <xf numFmtId="3" fontId="1" fillId="0" borderId="0" xfId="9" applyNumberFormat="1" applyFill="1"/>
    <xf numFmtId="3" fontId="1" fillId="0" borderId="0" xfId="9" applyNumberFormat="1" applyFill="1" applyBorder="1"/>
    <xf numFmtId="0" fontId="1" fillId="0" borderId="0" xfId="9" applyFill="1" applyBorder="1"/>
    <xf numFmtId="0" fontId="15" fillId="0" borderId="11" xfId="9" applyFont="1" applyFill="1" applyBorder="1"/>
    <xf numFmtId="3" fontId="17" fillId="0" borderId="0" xfId="9" applyNumberFormat="1" applyFont="1" applyFill="1" applyBorder="1"/>
    <xf numFmtId="3" fontId="17" fillId="0" borderId="4" xfId="9" applyNumberFormat="1" applyFont="1" applyFill="1" applyBorder="1"/>
    <xf numFmtId="0" fontId="1" fillId="0" borderId="4" xfId="9" applyFill="1" applyBorder="1"/>
    <xf numFmtId="0" fontId="17" fillId="0" borderId="11" xfId="9" applyFont="1" applyFill="1" applyBorder="1" applyAlignment="1">
      <alignment horizontal="left"/>
    </xf>
    <xf numFmtId="3" fontId="13" fillId="0" borderId="4" xfId="9" applyNumberFormat="1" applyFont="1" applyFill="1" applyBorder="1"/>
    <xf numFmtId="0" fontId="17" fillId="0" borderId="10" xfId="9" applyFont="1" applyFill="1" applyBorder="1" applyAlignment="1">
      <alignment horizontal="left"/>
    </xf>
    <xf numFmtId="3" fontId="13" fillId="0" borderId="2" xfId="9" applyNumberFormat="1" applyFont="1" applyFill="1" applyBorder="1"/>
    <xf numFmtId="0" fontId="14" fillId="0" borderId="11" xfId="9" applyFont="1" applyFill="1" applyBorder="1"/>
    <xf numFmtId="0" fontId="17" fillId="0" borderId="4" xfId="9" applyFont="1" applyFill="1" applyBorder="1" applyAlignment="1">
      <alignment horizontal="left"/>
    </xf>
    <xf numFmtId="0" fontId="17" fillId="0" borderId="2" xfId="9" applyFont="1" applyFill="1" applyBorder="1" applyAlignment="1">
      <alignment horizontal="left"/>
    </xf>
    <xf numFmtId="0" fontId="19" fillId="0" borderId="4" xfId="9" applyFont="1" applyFill="1" applyBorder="1" applyAlignment="1">
      <alignment horizontal="left"/>
    </xf>
    <xf numFmtId="0" fontId="17" fillId="2" borderId="4" xfId="9" applyFont="1" applyFill="1" applyBorder="1" applyAlignment="1">
      <alignment horizontal="left"/>
    </xf>
    <xf numFmtId="3" fontId="17" fillId="2" borderId="0" xfId="9" applyNumberFormat="1" applyFont="1" applyFill="1" applyBorder="1"/>
    <xf numFmtId="3" fontId="17" fillId="2" borderId="4" xfId="9" applyNumberFormat="1" applyFont="1" applyFill="1" applyBorder="1"/>
    <xf numFmtId="0" fontId="1" fillId="2" borderId="4" xfId="9" applyFill="1" applyBorder="1"/>
    <xf numFmtId="0" fontId="1" fillId="2" borderId="0" xfId="9" applyFill="1" applyBorder="1"/>
    <xf numFmtId="0" fontId="17" fillId="2" borderId="2" xfId="9" applyFont="1" applyFill="1" applyBorder="1" applyAlignment="1">
      <alignment horizontal="left"/>
    </xf>
    <xf numFmtId="0" fontId="25" fillId="0" borderId="0" xfId="9" applyFont="1" applyFill="1" applyBorder="1"/>
    <xf numFmtId="0" fontId="1" fillId="0" borderId="1" xfId="9" applyFill="1" applyBorder="1"/>
    <xf numFmtId="3" fontId="24" fillId="0" borderId="1" xfId="9" applyNumberFormat="1" applyFont="1" applyFill="1" applyBorder="1"/>
    <xf numFmtId="3" fontId="24" fillId="0" borderId="4" xfId="9" applyNumberFormat="1" applyFont="1" applyFill="1" applyBorder="1"/>
    <xf numFmtId="0" fontId="1" fillId="0" borderId="3" xfId="9" applyFill="1" applyBorder="1"/>
    <xf numFmtId="0" fontId="24" fillId="0" borderId="3" xfId="9" applyFont="1" applyFill="1" applyBorder="1"/>
    <xf numFmtId="3" fontId="24" fillId="0" borderId="19" xfId="9" applyNumberFormat="1" applyFont="1" applyFill="1" applyBorder="1"/>
    <xf numFmtId="0" fontId="13" fillId="0" borderId="0" xfId="9" applyFont="1"/>
    <xf numFmtId="3" fontId="13" fillId="0" borderId="0" xfId="2" applyNumberFormat="1" applyFont="1" applyFill="1"/>
    <xf numFmtId="0" fontId="19" fillId="0" borderId="1" xfId="2" applyFont="1" applyFill="1" applyBorder="1"/>
    <xf numFmtId="3" fontId="13" fillId="0" borderId="5" xfId="2" applyNumberFormat="1" applyFont="1" applyFill="1" applyBorder="1"/>
    <xf numFmtId="3" fontId="13" fillId="0" borderId="1" xfId="2" applyNumberFormat="1" applyFont="1" applyFill="1" applyBorder="1"/>
    <xf numFmtId="3" fontId="13" fillId="0" borderId="2" xfId="2" applyNumberFormat="1" applyFont="1" applyFill="1" applyBorder="1"/>
    <xf numFmtId="3" fontId="13" fillId="0" borderId="19" xfId="2" applyNumberFormat="1" applyFont="1" applyFill="1" applyBorder="1"/>
    <xf numFmtId="0" fontId="15" fillId="0" borderId="4" xfId="9" applyFont="1" applyFill="1" applyBorder="1"/>
    <xf numFmtId="3" fontId="17" fillId="0" borderId="19" xfId="9" applyNumberFormat="1" applyFont="1" applyFill="1" applyBorder="1"/>
    <xf numFmtId="0" fontId="24" fillId="0" borderId="4" xfId="9" applyFont="1" applyFill="1" applyBorder="1"/>
    <xf numFmtId="0" fontId="24" fillId="0" borderId="0" xfId="9" applyFont="1" applyFill="1"/>
    <xf numFmtId="0" fontId="14" fillId="0" borderId="4" xfId="9" applyFont="1" applyFill="1" applyBorder="1"/>
    <xf numFmtId="3" fontId="13" fillId="0" borderId="0" xfId="9" applyNumberFormat="1" applyFont="1" applyFill="1" applyBorder="1"/>
    <xf numFmtId="0" fontId="1" fillId="0" borderId="8" xfId="9" applyFill="1" applyBorder="1"/>
    <xf numFmtId="0" fontId="23" fillId="0" borderId="1" xfId="9" applyFont="1" applyFill="1" applyBorder="1" applyAlignment="1">
      <alignment horizontal="left"/>
    </xf>
    <xf numFmtId="3" fontId="13" fillId="0" borderId="5" xfId="9" applyNumberFormat="1" applyFont="1" applyFill="1" applyBorder="1"/>
    <xf numFmtId="3" fontId="17" fillId="0" borderId="1" xfId="9" applyNumberFormat="1" applyFont="1" applyFill="1" applyBorder="1"/>
    <xf numFmtId="3" fontId="17" fillId="0" borderId="5" xfId="9" applyNumberFormat="1" applyFont="1" applyFill="1" applyBorder="1"/>
    <xf numFmtId="3" fontId="17" fillId="0" borderId="18" xfId="9" applyNumberFormat="1" applyFont="1" applyFill="1" applyBorder="1"/>
    <xf numFmtId="3" fontId="13" fillId="0" borderId="1" xfId="9" applyNumberFormat="1" applyFont="1" applyFill="1" applyBorder="1"/>
    <xf numFmtId="3" fontId="13" fillId="2" borderId="4" xfId="2" applyNumberFormat="1" applyFont="1" applyFill="1" applyBorder="1"/>
    <xf numFmtId="3" fontId="13" fillId="2" borderId="0" xfId="9" applyNumberFormat="1" applyFont="1" applyFill="1" applyBorder="1"/>
    <xf numFmtId="3" fontId="13" fillId="2" borderId="4" xfId="9" applyNumberFormat="1" applyFont="1" applyFill="1" applyBorder="1"/>
    <xf numFmtId="3" fontId="13" fillId="2" borderId="2" xfId="2" applyNumberFormat="1" applyFont="1" applyFill="1" applyBorder="1"/>
    <xf numFmtId="3" fontId="19" fillId="0" borderId="0" xfId="2" applyNumberFormat="1" applyFont="1" applyFill="1" applyBorder="1"/>
    <xf numFmtId="3" fontId="19" fillId="0" borderId="4" xfId="2" applyNumberFormat="1" applyFont="1" applyFill="1" applyBorder="1"/>
    <xf numFmtId="0" fontId="1" fillId="0" borderId="5" xfId="9" applyFill="1" applyBorder="1"/>
    <xf numFmtId="3" fontId="17" fillId="0" borderId="4" xfId="1" applyNumberFormat="1" applyFont="1" applyFill="1" applyBorder="1"/>
    <xf numFmtId="3" fontId="24" fillId="0" borderId="18" xfId="9" applyNumberFormat="1" applyFont="1" applyFill="1" applyBorder="1"/>
    <xf numFmtId="0" fontId="24" fillId="0" borderId="12" xfId="9" applyFont="1" applyFill="1" applyBorder="1"/>
    <xf numFmtId="0" fontId="24" fillId="0" borderId="0" xfId="9" applyFont="1" applyFill="1" applyBorder="1"/>
    <xf numFmtId="3" fontId="24" fillId="0" borderId="0" xfId="9" applyNumberFormat="1" applyFont="1" applyFill="1"/>
    <xf numFmtId="0" fontId="17" fillId="4" borderId="4" xfId="0" applyFont="1" applyFill="1" applyBorder="1" applyAlignment="1">
      <alignment vertical="center"/>
    </xf>
    <xf numFmtId="3" fontId="40" fillId="0" borderId="0" xfId="0" applyNumberFormat="1" applyFont="1" applyFill="1" applyBorder="1"/>
    <xf numFmtId="0" fontId="13" fillId="2" borderId="11" xfId="0" applyFont="1" applyFill="1" applyBorder="1"/>
    <xf numFmtId="0" fontId="40" fillId="2" borderId="4" xfId="0" applyFont="1" applyFill="1" applyBorder="1"/>
    <xf numFmtId="0" fontId="13" fillId="0" borderId="10" xfId="0" applyFont="1" applyFill="1" applyBorder="1"/>
    <xf numFmtId="0" fontId="1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9" xfId="0" applyFont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14" fillId="0" borderId="1" xfId="9" applyFont="1" applyBorder="1" applyAlignment="1">
      <alignment horizontal="center" vertical="center" wrapText="1"/>
    </xf>
    <xf numFmtId="0" fontId="1" fillId="0" borderId="4" xfId="9" applyBorder="1" applyAlignment="1">
      <alignment horizontal="center" vertical="center" wrapText="1"/>
    </xf>
    <xf numFmtId="0" fontId="1" fillId="0" borderId="2" xfId="9" applyBorder="1" applyAlignment="1">
      <alignment horizontal="center" vertical="center" wrapText="1"/>
    </xf>
    <xf numFmtId="0" fontId="18" fillId="0" borderId="0" xfId="1" applyFont="1" applyFill="1" applyAlignment="1">
      <alignment horizontal="center"/>
    </xf>
    <xf numFmtId="0" fontId="12" fillId="0" borderId="0" xfId="2" applyFont="1" applyFill="1" applyAlignment="1">
      <alignment horizontal="center"/>
    </xf>
    <xf numFmtId="0" fontId="13" fillId="0" borderId="8" xfId="1" applyFont="1" applyFill="1" applyBorder="1" applyAlignment="1">
      <alignment horizontal="center"/>
    </xf>
    <xf numFmtId="0" fontId="14" fillId="0" borderId="4" xfId="9" applyFont="1" applyBorder="1" applyAlignment="1">
      <alignment horizontal="center" vertical="center" wrapText="1"/>
    </xf>
    <xf numFmtId="0" fontId="14" fillId="0" borderId="2" xfId="9" applyFont="1" applyBorder="1" applyAlignment="1">
      <alignment horizontal="center" vertical="center" wrapText="1"/>
    </xf>
    <xf numFmtId="0" fontId="14" fillId="0" borderId="6" xfId="9" applyFont="1" applyBorder="1" applyAlignment="1">
      <alignment horizontal="center"/>
    </xf>
    <xf numFmtId="0" fontId="1" fillId="0" borderId="12" xfId="9" applyBorder="1" applyAlignment="1">
      <alignment horizontal="center"/>
    </xf>
    <xf numFmtId="0" fontId="14" fillId="0" borderId="9" xfId="9" applyFont="1" applyBorder="1" applyAlignment="1">
      <alignment horizontal="center" wrapText="1"/>
    </xf>
    <xf numFmtId="0" fontId="14" fillId="0" borderId="18" xfId="9" applyFont="1" applyBorder="1" applyAlignment="1">
      <alignment horizontal="center" wrapText="1"/>
    </xf>
    <xf numFmtId="0" fontId="14" fillId="0" borderId="11" xfId="9" applyFont="1" applyBorder="1" applyAlignment="1">
      <alignment horizontal="center" wrapText="1"/>
    </xf>
    <xf numFmtId="0" fontId="14" fillId="0" borderId="19" xfId="9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12" xfId="0" applyBorder="1" applyAlignment="1"/>
    <xf numFmtId="0" fontId="14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41" fillId="0" borderId="0" xfId="0" applyFont="1" applyAlignment="1"/>
    <xf numFmtId="0" fontId="42" fillId="0" borderId="1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wrapText="1"/>
    </xf>
    <xf numFmtId="0" fontId="41" fillId="0" borderId="4" xfId="0" applyFont="1" applyBorder="1" applyAlignment="1">
      <alignment horizontal="center" wrapText="1"/>
    </xf>
    <xf numFmtId="0" fontId="41" fillId="0" borderId="2" xfId="0" applyFont="1" applyBorder="1" applyAlignment="1">
      <alignment horizontal="center" wrapText="1"/>
    </xf>
    <xf numFmtId="0" fontId="42" fillId="0" borderId="9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0" fontId="41" fillId="0" borderId="7" xfId="0" applyFont="1" applyBorder="1" applyAlignment="1"/>
    <xf numFmtId="0" fontId="41" fillId="0" borderId="12" xfId="0" applyFont="1" applyBorder="1" applyAlignment="1"/>
    <xf numFmtId="0" fontId="0" fillId="0" borderId="0" xfId="0" applyAlignment="1"/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right"/>
    </xf>
    <xf numFmtId="0" fontId="14" fillId="0" borderId="18" xfId="9" applyFont="1" applyBorder="1" applyAlignment="1">
      <alignment horizontal="center" vertical="center" wrapText="1"/>
    </xf>
    <xf numFmtId="0" fontId="14" fillId="0" borderId="19" xfId="9" applyFont="1" applyBorder="1" applyAlignment="1">
      <alignment horizontal="center" vertical="center" wrapText="1"/>
    </xf>
    <xf numFmtId="0" fontId="14" fillId="0" borderId="13" xfId="9" applyFont="1" applyBorder="1" applyAlignment="1">
      <alignment horizontal="center" vertical="center" wrapText="1"/>
    </xf>
    <xf numFmtId="0" fontId="14" fillId="0" borderId="6" xfId="9" applyFont="1" applyBorder="1" applyAlignment="1">
      <alignment horizontal="center" vertical="center"/>
    </xf>
    <xf numFmtId="0" fontId="1" fillId="0" borderId="7" xfId="9" applyBorder="1" applyAlignment="1">
      <alignment horizontal="center" vertical="center"/>
    </xf>
    <xf numFmtId="0" fontId="1" fillId="0" borderId="12" xfId="9" applyBorder="1" applyAlignment="1">
      <alignment horizontal="center" vertical="center"/>
    </xf>
    <xf numFmtId="0" fontId="14" fillId="0" borderId="7" xfId="9" applyFont="1" applyBorder="1" applyAlignment="1">
      <alignment horizontal="center" vertical="center"/>
    </xf>
    <xf numFmtId="0" fontId="1" fillId="0" borderId="7" xfId="9" applyBorder="1" applyAlignment="1">
      <alignment vertical="center"/>
    </xf>
    <xf numFmtId="0" fontId="14" fillId="0" borderId="9" xfId="9" applyFont="1" applyBorder="1" applyAlignment="1">
      <alignment horizontal="center" vertical="center" wrapText="1"/>
    </xf>
    <xf numFmtId="0" fontId="1" fillId="0" borderId="11" xfId="9" applyBorder="1" applyAlignment="1">
      <alignment horizontal="center" vertical="center" wrapText="1"/>
    </xf>
    <xf numFmtId="0" fontId="1" fillId="0" borderId="10" xfId="9" applyBorder="1" applyAlignment="1">
      <alignment horizontal="center" vertical="center" wrapText="1"/>
    </xf>
    <xf numFmtId="0" fontId="1" fillId="0" borderId="19" xfId="9" applyBorder="1" applyAlignment="1">
      <alignment horizontal="center" vertical="center" wrapText="1"/>
    </xf>
    <xf numFmtId="0" fontId="1" fillId="0" borderId="13" xfId="9" applyBorder="1" applyAlignment="1">
      <alignment horizontal="center" vertical="center" wrapText="1"/>
    </xf>
    <xf numFmtId="0" fontId="18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2" fontId="19" fillId="0" borderId="1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</cellXfs>
  <cellStyles count="10">
    <cellStyle name="Normál" xfId="0" builtinId="0"/>
    <cellStyle name="Normál 2" xfId="4"/>
    <cellStyle name="Normál 3" xfId="5"/>
    <cellStyle name="Normál 4" xfId="6"/>
    <cellStyle name="Normál 4 2" xfId="7"/>
    <cellStyle name="Normál 4 3" xfId="8"/>
    <cellStyle name="Normál 4 4" xfId="9"/>
    <cellStyle name="Normál_Munka1" xfId="1"/>
    <cellStyle name="Normál_Munka2" xfId="2"/>
    <cellStyle name="Százalék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incst&#225;r%20IV.%20n.%20&#233;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01;va/Documents/Test&#252;leti2017/0210/1.%20K&#246;lts&#233;gvet&#233;s/Kincst&#225;r_eredeti_2017%2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-3.mell"/>
      <sheetName val="4.mell"/>
      <sheetName val="4.1"/>
      <sheetName val="4.2"/>
      <sheetName val="4.3"/>
      <sheetName val="5.mell"/>
      <sheetName val="5.1"/>
      <sheetName val="5.2"/>
      <sheetName val="5.3"/>
      <sheetName val="6.mell."/>
      <sheetName val="7-8.mell."/>
      <sheetName val="9.1-9.2"/>
      <sheetName val="9.3. mell."/>
      <sheetName val="10 mell"/>
      <sheetName val="11-11.2"/>
      <sheetName val="12 mell"/>
      <sheetName val="13 mell."/>
      <sheetName val="14 mell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3">
          <cell r="C13">
            <v>139027</v>
          </cell>
        </row>
        <row r="14">
          <cell r="C14">
            <v>145949</v>
          </cell>
        </row>
        <row r="15">
          <cell r="C15">
            <v>50</v>
          </cell>
        </row>
        <row r="16">
          <cell r="C16">
            <v>1342</v>
          </cell>
        </row>
        <row r="17">
          <cell r="C17">
            <v>1392</v>
          </cell>
        </row>
        <row r="18">
          <cell r="C18">
            <v>147341</v>
          </cell>
        </row>
        <row r="20">
          <cell r="C20">
            <v>120943</v>
          </cell>
        </row>
        <row r="21">
          <cell r="C21">
            <v>123377</v>
          </cell>
        </row>
        <row r="22">
          <cell r="C22">
            <v>50</v>
          </cell>
        </row>
        <row r="24">
          <cell r="C24">
            <v>1436</v>
          </cell>
        </row>
        <row r="25">
          <cell r="C25">
            <v>1486</v>
          </cell>
        </row>
        <row r="28">
          <cell r="C28">
            <v>60991</v>
          </cell>
        </row>
        <row r="29">
          <cell r="C29">
            <v>68000</v>
          </cell>
        </row>
        <row r="30">
          <cell r="C30">
            <v>50</v>
          </cell>
        </row>
        <row r="32">
          <cell r="C32">
            <v>670</v>
          </cell>
        </row>
        <row r="33">
          <cell r="C33">
            <v>720</v>
          </cell>
        </row>
        <row r="34">
          <cell r="C34">
            <v>68720</v>
          </cell>
        </row>
        <row r="36">
          <cell r="C36">
            <v>31024</v>
          </cell>
        </row>
        <row r="37">
          <cell r="C37">
            <v>31794</v>
          </cell>
        </row>
        <row r="38">
          <cell r="C38">
            <v>-120</v>
          </cell>
        </row>
        <row r="39">
          <cell r="C39">
            <v>1421</v>
          </cell>
        </row>
        <row r="40">
          <cell r="C40">
            <v>1301</v>
          </cell>
        </row>
        <row r="41">
          <cell r="C41">
            <v>33095</v>
          </cell>
        </row>
        <row r="43">
          <cell r="C43">
            <v>174336</v>
          </cell>
        </row>
        <row r="44">
          <cell r="C44">
            <v>186463</v>
          </cell>
        </row>
        <row r="45">
          <cell r="C45">
            <v>-2708</v>
          </cell>
        </row>
        <row r="46">
          <cell r="C46">
            <v>183755</v>
          </cell>
        </row>
        <row r="48">
          <cell r="C48">
            <v>103702</v>
          </cell>
        </row>
        <row r="49">
          <cell r="C49">
            <v>110701</v>
          </cell>
        </row>
        <row r="50">
          <cell r="C50">
            <v>-1866</v>
          </cell>
        </row>
        <row r="52">
          <cell r="C52">
            <v>-1866</v>
          </cell>
        </row>
        <row r="53">
          <cell r="C53">
            <v>108835</v>
          </cell>
        </row>
        <row r="55">
          <cell r="C55">
            <v>70634</v>
          </cell>
        </row>
        <row r="56">
          <cell r="C56">
            <v>75762</v>
          </cell>
        </row>
        <row r="57">
          <cell r="C57">
            <v>-842</v>
          </cell>
        </row>
        <row r="59">
          <cell r="C59">
            <v>-842</v>
          </cell>
        </row>
        <row r="60">
          <cell r="C60">
            <v>74920</v>
          </cell>
        </row>
        <row r="62">
          <cell r="C62">
            <v>49392</v>
          </cell>
        </row>
        <row r="63">
          <cell r="C63">
            <v>51044</v>
          </cell>
        </row>
        <row r="64">
          <cell r="C64">
            <v>669</v>
          </cell>
        </row>
        <row r="65">
          <cell r="C65">
            <v>1152</v>
          </cell>
        </row>
        <row r="66">
          <cell r="C66">
            <v>287</v>
          </cell>
        </row>
        <row r="67">
          <cell r="C67">
            <v>2108</v>
          </cell>
        </row>
        <row r="68">
          <cell r="C68">
            <v>53152</v>
          </cell>
        </row>
        <row r="70">
          <cell r="C70">
            <v>149893</v>
          </cell>
        </row>
        <row r="71">
          <cell r="C71">
            <v>158436</v>
          </cell>
        </row>
        <row r="72">
          <cell r="C72">
            <v>-931</v>
          </cell>
        </row>
        <row r="73">
          <cell r="C73">
            <v>157505</v>
          </cell>
        </row>
        <row r="75">
          <cell r="C75">
            <v>70498</v>
          </cell>
        </row>
        <row r="76">
          <cell r="C76">
            <v>73241</v>
          </cell>
        </row>
        <row r="77">
          <cell r="C77">
            <v>-2800</v>
          </cell>
        </row>
        <row r="78">
          <cell r="C78">
            <v>-2800</v>
          </cell>
        </row>
        <row r="79">
          <cell r="C79">
            <v>70441</v>
          </cell>
        </row>
        <row r="81">
          <cell r="C81">
            <v>10806</v>
          </cell>
        </row>
        <row r="82">
          <cell r="C82">
            <v>10806</v>
          </cell>
        </row>
        <row r="83">
          <cell r="C83">
            <v>1489</v>
          </cell>
        </row>
        <row r="84">
          <cell r="C84">
            <v>1489</v>
          </cell>
        </row>
        <row r="85">
          <cell r="C85">
            <v>12295</v>
          </cell>
        </row>
        <row r="87">
          <cell r="C87">
            <v>11418</v>
          </cell>
        </row>
        <row r="88">
          <cell r="C88">
            <v>11418</v>
          </cell>
        </row>
        <row r="89">
          <cell r="C89">
            <v>200</v>
          </cell>
        </row>
        <row r="90">
          <cell r="C90">
            <v>135</v>
          </cell>
        </row>
        <row r="91">
          <cell r="C91">
            <v>335</v>
          </cell>
        </row>
        <row r="92">
          <cell r="C92">
            <v>11753</v>
          </cell>
        </row>
        <row r="94">
          <cell r="C94">
            <v>57171</v>
          </cell>
        </row>
        <row r="95">
          <cell r="C95">
            <v>62971</v>
          </cell>
        </row>
        <row r="96">
          <cell r="C96">
            <v>45</v>
          </cell>
        </row>
        <row r="98">
          <cell r="C98">
            <v>45</v>
          </cell>
        </row>
        <row r="99">
          <cell r="C99">
            <v>63016</v>
          </cell>
        </row>
        <row r="101">
          <cell r="C101">
            <v>49624</v>
          </cell>
        </row>
        <row r="102">
          <cell r="C102">
            <v>52595</v>
          </cell>
        </row>
        <row r="103">
          <cell r="C103">
            <v>855</v>
          </cell>
        </row>
        <row r="104">
          <cell r="C104">
            <v>855</v>
          </cell>
        </row>
        <row r="105">
          <cell r="C105">
            <v>53450</v>
          </cell>
        </row>
        <row r="107">
          <cell r="C107">
            <v>391261</v>
          </cell>
        </row>
        <row r="108">
          <cell r="C108">
            <v>433963</v>
          </cell>
        </row>
        <row r="109">
          <cell r="C109">
            <v>-34171</v>
          </cell>
        </row>
        <row r="110">
          <cell r="C110">
            <v>399792</v>
          </cell>
        </row>
        <row r="112">
          <cell r="C112">
            <v>38362</v>
          </cell>
        </row>
        <row r="113">
          <cell r="C113">
            <v>49005</v>
          </cell>
        </row>
        <row r="114">
          <cell r="C114">
            <v>117</v>
          </cell>
        </row>
        <row r="115">
          <cell r="C115">
            <v>78</v>
          </cell>
        </row>
        <row r="116">
          <cell r="C116">
            <v>-3500</v>
          </cell>
        </row>
        <row r="117">
          <cell r="C117">
            <v>-3305</v>
          </cell>
        </row>
        <row r="118">
          <cell r="C118">
            <v>45700</v>
          </cell>
        </row>
        <row r="120">
          <cell r="C120">
            <v>26935</v>
          </cell>
        </row>
        <row r="121">
          <cell r="C121">
            <v>29099</v>
          </cell>
        </row>
        <row r="122">
          <cell r="C122">
            <v>639</v>
          </cell>
        </row>
        <row r="123">
          <cell r="C123">
            <v>100</v>
          </cell>
        </row>
        <row r="124">
          <cell r="C124">
            <v>13</v>
          </cell>
        </row>
        <row r="125">
          <cell r="C125">
            <v>752</v>
          </cell>
        </row>
        <row r="126">
          <cell r="C126">
            <v>29851</v>
          </cell>
        </row>
        <row r="128">
          <cell r="C128">
            <v>325964</v>
          </cell>
        </row>
        <row r="129">
          <cell r="C129">
            <v>355859</v>
          </cell>
        </row>
        <row r="130">
          <cell r="C130">
            <v>-31618</v>
          </cell>
        </row>
        <row r="131">
          <cell r="C131">
            <v>324241</v>
          </cell>
        </row>
        <row r="133">
          <cell r="C133">
            <v>27731</v>
          </cell>
        </row>
        <row r="134">
          <cell r="C134">
            <v>28891</v>
          </cell>
        </row>
        <row r="135">
          <cell r="C135">
            <v>882</v>
          </cell>
        </row>
        <row r="136">
          <cell r="C136">
            <v>-2400</v>
          </cell>
        </row>
        <row r="137">
          <cell r="C137">
            <v>-1518</v>
          </cell>
        </row>
        <row r="138">
          <cell r="C138">
            <v>27373</v>
          </cell>
        </row>
        <row r="140">
          <cell r="C140">
            <v>6065</v>
          </cell>
        </row>
        <row r="141">
          <cell r="C141">
            <v>6065</v>
          </cell>
        </row>
        <row r="142">
          <cell r="C142">
            <v>-1400</v>
          </cell>
        </row>
        <row r="143">
          <cell r="C143">
            <v>-1400</v>
          </cell>
        </row>
        <row r="144">
          <cell r="C144">
            <v>4665</v>
          </cell>
        </row>
        <row r="146">
          <cell r="C146">
            <v>8906</v>
          </cell>
        </row>
        <row r="147">
          <cell r="C147">
            <v>8906</v>
          </cell>
        </row>
        <row r="148">
          <cell r="C148">
            <v>500</v>
          </cell>
        </row>
        <row r="149">
          <cell r="C149">
            <v>500</v>
          </cell>
        </row>
        <row r="150">
          <cell r="C150">
            <v>9406</v>
          </cell>
        </row>
        <row r="152">
          <cell r="C152">
            <v>8015</v>
          </cell>
        </row>
        <row r="153">
          <cell r="C153">
            <v>8015</v>
          </cell>
        </row>
        <row r="155">
          <cell r="C155">
            <v>0</v>
          </cell>
        </row>
        <row r="156">
          <cell r="C156">
            <v>8015</v>
          </cell>
        </row>
        <row r="158">
          <cell r="C158">
            <v>11450</v>
          </cell>
        </row>
        <row r="159">
          <cell r="C159">
            <v>11450</v>
          </cell>
        </row>
        <row r="160">
          <cell r="C160">
            <v>0</v>
          </cell>
        </row>
        <row r="161">
          <cell r="C161">
            <v>11450</v>
          </cell>
        </row>
        <row r="163">
          <cell r="C163">
            <v>24907</v>
          </cell>
        </row>
        <row r="164">
          <cell r="C164">
            <v>34216</v>
          </cell>
        </row>
        <row r="165">
          <cell r="C165">
            <v>2068</v>
          </cell>
        </row>
        <row r="166">
          <cell r="C166">
            <v>-1000</v>
          </cell>
        </row>
        <row r="167">
          <cell r="C167">
            <v>1068</v>
          </cell>
        </row>
        <row r="168">
          <cell r="C168">
            <v>35284</v>
          </cell>
        </row>
        <row r="170">
          <cell r="C170">
            <v>29694</v>
          </cell>
        </row>
        <row r="171">
          <cell r="C171">
            <v>30427</v>
          </cell>
        </row>
        <row r="172">
          <cell r="C172">
            <v>1535</v>
          </cell>
        </row>
        <row r="173">
          <cell r="C173">
            <v>-5000</v>
          </cell>
        </row>
        <row r="174">
          <cell r="C174">
            <v>-3465</v>
          </cell>
        </row>
        <row r="175">
          <cell r="C175">
            <v>26962</v>
          </cell>
        </row>
        <row r="177">
          <cell r="C177">
            <v>42880</v>
          </cell>
        </row>
        <row r="178">
          <cell r="C178">
            <v>46573</v>
          </cell>
        </row>
        <row r="179">
          <cell r="C179">
            <v>2467</v>
          </cell>
        </row>
        <row r="180">
          <cell r="C180">
            <v>-5000</v>
          </cell>
        </row>
        <row r="181">
          <cell r="C181">
            <v>-2533</v>
          </cell>
        </row>
        <row r="182">
          <cell r="C182">
            <v>44040</v>
          </cell>
        </row>
        <row r="184">
          <cell r="C184">
            <v>432</v>
          </cell>
        </row>
        <row r="185">
          <cell r="C185">
            <v>432</v>
          </cell>
        </row>
        <row r="186">
          <cell r="C186">
            <v>-228</v>
          </cell>
        </row>
        <row r="187">
          <cell r="C187">
            <v>-228</v>
          </cell>
        </row>
        <row r="188">
          <cell r="C188">
            <v>204</v>
          </cell>
        </row>
        <row r="190">
          <cell r="C190">
            <v>7053</v>
          </cell>
        </row>
        <row r="191">
          <cell r="C191">
            <v>7053</v>
          </cell>
        </row>
        <row r="192">
          <cell r="C192">
            <v>-1000</v>
          </cell>
        </row>
        <row r="193">
          <cell r="C193">
            <v>-1000</v>
          </cell>
        </row>
        <row r="194">
          <cell r="C194">
            <v>6053</v>
          </cell>
        </row>
        <row r="196">
          <cell r="C196">
            <v>14416</v>
          </cell>
        </row>
        <row r="197">
          <cell r="C197">
            <v>14416</v>
          </cell>
        </row>
        <row r="198">
          <cell r="C198">
            <v>-3000</v>
          </cell>
        </row>
        <row r="199">
          <cell r="C199">
            <v>-3000</v>
          </cell>
        </row>
        <row r="200">
          <cell r="C200">
            <v>11416</v>
          </cell>
        </row>
        <row r="202">
          <cell r="C202">
            <v>32126</v>
          </cell>
        </row>
        <row r="203">
          <cell r="C203">
            <v>33126</v>
          </cell>
        </row>
        <row r="204">
          <cell r="C204">
            <v>-4700</v>
          </cell>
        </row>
        <row r="205">
          <cell r="C205">
            <v>-4700</v>
          </cell>
        </row>
        <row r="206">
          <cell r="C206">
            <v>28426</v>
          </cell>
        </row>
        <row r="208">
          <cell r="C208">
            <v>12121</v>
          </cell>
        </row>
        <row r="209">
          <cell r="C209">
            <v>12321</v>
          </cell>
        </row>
        <row r="210">
          <cell r="C210">
            <v>-1850</v>
          </cell>
        </row>
        <row r="211">
          <cell r="C211">
            <v>-1850</v>
          </cell>
        </row>
        <row r="212">
          <cell r="C212">
            <v>10471</v>
          </cell>
        </row>
        <row r="214">
          <cell r="C214">
            <v>630</v>
          </cell>
        </row>
        <row r="215">
          <cell r="C215">
            <v>630</v>
          </cell>
        </row>
        <row r="216">
          <cell r="C216">
            <v>-200</v>
          </cell>
        </row>
        <row r="217">
          <cell r="C217">
            <v>-200</v>
          </cell>
        </row>
        <row r="218">
          <cell r="C218">
            <v>430</v>
          </cell>
        </row>
        <row r="220">
          <cell r="C220">
            <v>15508</v>
          </cell>
        </row>
        <row r="221">
          <cell r="C221">
            <v>15508</v>
          </cell>
        </row>
        <row r="222">
          <cell r="C222">
            <v>100</v>
          </cell>
        </row>
        <row r="223">
          <cell r="C223">
            <v>100</v>
          </cell>
        </row>
        <row r="224">
          <cell r="C224">
            <v>15608</v>
          </cell>
        </row>
        <row r="226">
          <cell r="C226">
            <v>7307</v>
          </cell>
        </row>
        <row r="227">
          <cell r="C227">
            <v>7307</v>
          </cell>
        </row>
        <row r="228">
          <cell r="C228">
            <v>-1121</v>
          </cell>
        </row>
        <row r="229">
          <cell r="C229">
            <v>-1121</v>
          </cell>
        </row>
        <row r="230">
          <cell r="C230">
            <v>6186</v>
          </cell>
        </row>
        <row r="232">
          <cell r="C232">
            <v>49508</v>
          </cell>
        </row>
        <row r="233">
          <cell r="C233">
            <v>52008</v>
          </cell>
        </row>
        <row r="234">
          <cell r="C234">
            <v>-2100</v>
          </cell>
        </row>
        <row r="235">
          <cell r="C235">
            <v>-2100</v>
          </cell>
        </row>
        <row r="236">
          <cell r="C236">
            <v>49908</v>
          </cell>
        </row>
        <row r="238">
          <cell r="C238">
            <v>14218</v>
          </cell>
        </row>
        <row r="239">
          <cell r="C239">
            <v>25518</v>
          </cell>
        </row>
        <row r="240">
          <cell r="C240">
            <v>-12000</v>
          </cell>
        </row>
        <row r="241">
          <cell r="C241">
            <v>-12000</v>
          </cell>
        </row>
        <row r="242">
          <cell r="C242">
            <v>13518</v>
          </cell>
        </row>
        <row r="244">
          <cell r="C244">
            <v>4513</v>
          </cell>
        </row>
        <row r="245">
          <cell r="C245">
            <v>4513</v>
          </cell>
        </row>
        <row r="246">
          <cell r="C246">
            <v>1487</v>
          </cell>
        </row>
        <row r="247">
          <cell r="C247">
            <v>1487</v>
          </cell>
        </row>
        <row r="248">
          <cell r="C248">
            <v>6000</v>
          </cell>
        </row>
        <row r="250">
          <cell r="C250">
            <v>62</v>
          </cell>
        </row>
        <row r="251">
          <cell r="C251">
            <v>62</v>
          </cell>
        </row>
        <row r="252">
          <cell r="C252">
            <v>48</v>
          </cell>
        </row>
        <row r="253">
          <cell r="C253">
            <v>48</v>
          </cell>
        </row>
        <row r="254">
          <cell r="C254">
            <v>110</v>
          </cell>
        </row>
        <row r="256">
          <cell r="C256">
            <v>76</v>
          </cell>
        </row>
        <row r="257">
          <cell r="C257">
            <v>76</v>
          </cell>
        </row>
        <row r="258">
          <cell r="C258">
            <v>0</v>
          </cell>
        </row>
        <row r="259">
          <cell r="C259">
            <v>76</v>
          </cell>
        </row>
        <row r="261">
          <cell r="C261">
            <v>6706</v>
          </cell>
        </row>
        <row r="262">
          <cell r="C262">
            <v>6706</v>
          </cell>
        </row>
        <row r="263">
          <cell r="C263">
            <v>294</v>
          </cell>
        </row>
        <row r="264">
          <cell r="C264">
            <v>294</v>
          </cell>
        </row>
        <row r="265">
          <cell r="C265">
            <v>7000</v>
          </cell>
        </row>
        <row r="267">
          <cell r="C267">
            <v>1640</v>
          </cell>
        </row>
        <row r="268">
          <cell r="C268">
            <v>1640</v>
          </cell>
        </row>
        <row r="269">
          <cell r="C269">
            <v>0</v>
          </cell>
        </row>
        <row r="270">
          <cell r="C270">
            <v>1640</v>
          </cell>
        </row>
        <row r="272">
          <cell r="C272">
            <v>1166491</v>
          </cell>
        </row>
        <row r="273">
          <cell r="C273">
            <v>1251621</v>
          </cell>
        </row>
        <row r="274">
          <cell r="C274">
            <v>-29948</v>
          </cell>
        </row>
        <row r="275">
          <cell r="C275">
            <v>1221673</v>
          </cell>
        </row>
        <row r="277">
          <cell r="C277">
            <v>827902</v>
          </cell>
        </row>
        <row r="278">
          <cell r="C278">
            <v>894462</v>
          </cell>
        </row>
        <row r="279">
          <cell r="C279">
            <v>-15790</v>
          </cell>
        </row>
        <row r="280">
          <cell r="C280">
            <v>878672</v>
          </cell>
        </row>
        <row r="282">
          <cell r="C282">
            <v>338589</v>
          </cell>
        </row>
        <row r="283">
          <cell r="C283">
            <v>357159</v>
          </cell>
        </row>
        <row r="284">
          <cell r="C284">
            <v>-14158</v>
          </cell>
        </row>
        <row r="285">
          <cell r="C285">
            <v>343001</v>
          </cell>
        </row>
        <row r="286">
          <cell r="C286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iad"/>
      <sheetName val="bev."/>
      <sheetName val="létsz"/>
      <sheetName val="kedv."/>
    </sheetNames>
    <sheetDataSet>
      <sheetData sheetId="0" refreshError="1">
        <row r="13">
          <cell r="C13">
            <v>139010</v>
          </cell>
        </row>
        <row r="31">
          <cell r="C31">
            <v>70498</v>
          </cell>
        </row>
        <row r="33">
          <cell r="C33">
            <v>10806</v>
          </cell>
        </row>
        <row r="35">
          <cell r="C35">
            <v>11418</v>
          </cell>
        </row>
        <row r="49">
          <cell r="C49">
            <v>27731</v>
          </cell>
        </row>
        <row r="51">
          <cell r="C51">
            <v>6065</v>
          </cell>
        </row>
        <row r="59">
          <cell r="C59">
            <v>24907</v>
          </cell>
        </row>
        <row r="63">
          <cell r="C63">
            <v>42880</v>
          </cell>
        </row>
        <row r="71">
          <cell r="C71">
            <v>32126</v>
          </cell>
        </row>
        <row r="73">
          <cell r="C73">
            <v>12121</v>
          </cell>
        </row>
        <row r="79">
          <cell r="C79">
            <v>7307</v>
          </cell>
        </row>
        <row r="81">
          <cell r="C81">
            <v>49508</v>
          </cell>
        </row>
        <row r="87">
          <cell r="C87">
            <v>62</v>
          </cell>
        </row>
        <row r="93">
          <cell r="C93">
            <v>1640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7"/>
  <sheetViews>
    <sheetView view="pageBreakPreview" topLeftCell="A46" zoomScaleNormal="100" workbookViewId="0"/>
  </sheetViews>
  <sheetFormatPr defaultRowHeight="12.75"/>
  <cols>
    <col min="1" max="1" width="6.7109375" customWidth="1"/>
    <col min="2" max="2" width="53.5703125" customWidth="1"/>
    <col min="3" max="3" width="14.85546875" customWidth="1"/>
    <col min="4" max="4" width="16.7109375" customWidth="1"/>
    <col min="5" max="5" width="12.7109375" customWidth="1"/>
    <col min="6" max="6" width="11.140625" customWidth="1"/>
    <col min="7" max="7" width="31.7109375" customWidth="1"/>
    <col min="8" max="10" width="11.7109375" customWidth="1"/>
  </cols>
  <sheetData>
    <row r="1" spans="1:10" ht="15.75">
      <c r="A1" s="26" t="s">
        <v>780</v>
      </c>
      <c r="B1" s="26"/>
      <c r="C1" s="26"/>
      <c r="D1" s="24"/>
      <c r="E1" s="24"/>
      <c r="F1" s="26"/>
      <c r="G1" s="26"/>
      <c r="H1" s="26"/>
      <c r="I1" s="24"/>
      <c r="J1" s="24"/>
    </row>
    <row r="2" spans="1:10" ht="15.75">
      <c r="A2" s="26"/>
      <c r="B2" s="26"/>
      <c r="C2" s="26"/>
      <c r="D2" s="24"/>
      <c r="E2" s="24"/>
      <c r="F2" s="26"/>
      <c r="G2" s="26"/>
      <c r="H2" s="26"/>
      <c r="I2" s="24"/>
      <c r="J2" s="24"/>
    </row>
    <row r="3" spans="1:10" ht="15.75">
      <c r="A3" s="603" t="s">
        <v>437</v>
      </c>
      <c r="B3" s="604"/>
      <c r="C3" s="604"/>
      <c r="D3" s="604"/>
      <c r="E3" s="604"/>
      <c r="F3" s="39"/>
      <c r="G3" s="4"/>
      <c r="H3" s="39"/>
      <c r="I3" s="29"/>
      <c r="J3" s="20"/>
    </row>
    <row r="4" spans="1:10" ht="15.75">
      <c r="A4" s="605" t="s">
        <v>693</v>
      </c>
      <c r="B4" s="604"/>
      <c r="C4" s="604"/>
      <c r="D4" s="604"/>
      <c r="E4" s="604"/>
      <c r="F4" s="39"/>
      <c r="G4" s="39"/>
      <c r="H4" s="39"/>
      <c r="I4" s="20"/>
      <c r="J4" s="25"/>
    </row>
    <row r="5" spans="1:10" ht="15.75">
      <c r="A5" s="605" t="s">
        <v>508</v>
      </c>
      <c r="B5" s="604"/>
      <c r="C5" s="604"/>
      <c r="D5" s="604"/>
      <c r="E5" s="604"/>
      <c r="F5" s="39"/>
      <c r="G5" s="39"/>
      <c r="H5" s="39"/>
      <c r="I5" s="35"/>
      <c r="J5" s="25"/>
    </row>
    <row r="6" spans="1:10" ht="15.75">
      <c r="A6" s="39"/>
      <c r="B6" s="39"/>
      <c r="C6" s="39"/>
      <c r="D6" s="35"/>
      <c r="E6" s="25"/>
      <c r="F6" s="39"/>
      <c r="G6" s="39"/>
      <c r="H6" s="39"/>
      <c r="I6" s="35"/>
      <c r="J6" s="25"/>
    </row>
    <row r="7" spans="1:10" ht="14.1" customHeight="1">
      <c r="A7" s="4" t="s">
        <v>0</v>
      </c>
      <c r="B7" s="4"/>
      <c r="C7" s="5" t="s">
        <v>1</v>
      </c>
      <c r="D7" s="5"/>
      <c r="E7" s="5"/>
      <c r="F7" s="4"/>
      <c r="G7" s="4"/>
      <c r="H7" s="4"/>
      <c r="I7" s="5"/>
      <c r="J7" s="5"/>
    </row>
    <row r="8" spans="1:10" ht="14.1" customHeight="1">
      <c r="A8" s="7" t="s">
        <v>2</v>
      </c>
      <c r="B8" s="16" t="s">
        <v>3</v>
      </c>
      <c r="C8" s="601" t="s">
        <v>47</v>
      </c>
      <c r="D8" s="601" t="s">
        <v>422</v>
      </c>
      <c r="E8" s="601" t="s">
        <v>507</v>
      </c>
      <c r="F8" s="601" t="s">
        <v>579</v>
      </c>
      <c r="G8" s="20"/>
      <c r="H8" s="20"/>
    </row>
    <row r="9" spans="1:10" ht="23.25" customHeight="1">
      <c r="A9" s="19" t="s">
        <v>5</v>
      </c>
      <c r="B9" s="20"/>
      <c r="C9" s="602"/>
      <c r="D9" s="602"/>
      <c r="E9" s="602"/>
      <c r="F9" s="602"/>
      <c r="G9" s="20"/>
      <c r="H9" s="20"/>
    </row>
    <row r="10" spans="1:10" s="217" customFormat="1" ht="18" customHeight="1">
      <c r="A10" s="17" t="s">
        <v>55</v>
      </c>
      <c r="B10" s="70" t="s">
        <v>174</v>
      </c>
      <c r="C10" s="89">
        <v>616198</v>
      </c>
      <c r="D10" s="89">
        <v>639962</v>
      </c>
      <c r="E10" s="89">
        <v>692566</v>
      </c>
      <c r="F10" s="89">
        <v>677319</v>
      </c>
      <c r="G10" s="25"/>
      <c r="H10" s="25"/>
    </row>
    <row r="11" spans="1:10" s="215" customFormat="1" ht="18" customHeight="1">
      <c r="A11" s="17" t="s">
        <v>175</v>
      </c>
      <c r="B11" s="70" t="s">
        <v>176</v>
      </c>
      <c r="C11" s="89">
        <v>0</v>
      </c>
      <c r="D11" s="89">
        <v>0</v>
      </c>
      <c r="E11" s="89">
        <v>0</v>
      </c>
      <c r="F11" s="89">
        <v>0</v>
      </c>
      <c r="G11" s="24"/>
      <c r="H11" s="24"/>
    </row>
    <row r="12" spans="1:10" s="215" customFormat="1" ht="18" customHeight="1">
      <c r="A12" s="22" t="s">
        <v>57</v>
      </c>
      <c r="B12" s="251" t="s">
        <v>142</v>
      </c>
      <c r="C12" s="107">
        <f>SUM(C13:C19)</f>
        <v>1600072</v>
      </c>
      <c r="D12" s="107">
        <f>SUM(D13:D19)</f>
        <v>1600072</v>
      </c>
      <c r="E12" s="107">
        <f>SUM(E13:E19)</f>
        <v>1600072</v>
      </c>
      <c r="F12" s="107">
        <f>SUM(F13:F19)</f>
        <v>1583342</v>
      </c>
      <c r="G12" s="24"/>
      <c r="H12" s="24"/>
    </row>
    <row r="13" spans="1:10" ht="18" customHeight="1">
      <c r="A13" s="214"/>
      <c r="B13" s="30" t="s">
        <v>177</v>
      </c>
      <c r="C13" s="88">
        <v>28000</v>
      </c>
      <c r="D13" s="88">
        <v>28000</v>
      </c>
      <c r="E13" s="88">
        <v>28000</v>
      </c>
      <c r="F13" s="88">
        <v>29601</v>
      </c>
      <c r="G13" s="121"/>
      <c r="H13" s="25"/>
    </row>
    <row r="14" spans="1:10" ht="18" customHeight="1">
      <c r="A14" s="214"/>
      <c r="B14" s="30" t="s">
        <v>178</v>
      </c>
      <c r="C14" s="88">
        <v>271000</v>
      </c>
      <c r="D14" s="88">
        <v>271000</v>
      </c>
      <c r="E14" s="88">
        <v>271000</v>
      </c>
      <c r="F14" s="88">
        <v>271097</v>
      </c>
      <c r="G14" s="25"/>
      <c r="H14" s="25"/>
    </row>
    <row r="15" spans="1:10" ht="18" customHeight="1">
      <c r="A15" s="214"/>
      <c r="B15" s="30" t="s">
        <v>179</v>
      </c>
      <c r="C15" s="88">
        <v>1047000</v>
      </c>
      <c r="D15" s="88">
        <v>1047000</v>
      </c>
      <c r="E15" s="88">
        <v>1047000</v>
      </c>
      <c r="F15" s="88">
        <v>1138825</v>
      </c>
      <c r="G15" s="25"/>
      <c r="H15" s="25"/>
    </row>
    <row r="16" spans="1:10" ht="18" customHeight="1">
      <c r="A16" s="214"/>
      <c r="B16" s="30" t="s">
        <v>343</v>
      </c>
      <c r="C16" s="88">
        <v>246165</v>
      </c>
      <c r="D16" s="88">
        <v>246165</v>
      </c>
      <c r="E16" s="88">
        <v>246165</v>
      </c>
      <c r="F16" s="88">
        <v>138498</v>
      </c>
      <c r="G16" s="25"/>
      <c r="H16" s="25"/>
    </row>
    <row r="17" spans="1:10" ht="18" customHeight="1">
      <c r="A17" s="214"/>
      <c r="B17" s="30" t="s">
        <v>344</v>
      </c>
      <c r="C17" s="88">
        <v>183</v>
      </c>
      <c r="D17" s="88">
        <v>183</v>
      </c>
      <c r="E17" s="88">
        <v>183</v>
      </c>
      <c r="F17" s="88">
        <v>315</v>
      </c>
      <c r="G17" s="25"/>
      <c r="H17" s="25"/>
    </row>
    <row r="18" spans="1:10" ht="18" customHeight="1">
      <c r="A18" s="214"/>
      <c r="B18" s="30" t="s">
        <v>345</v>
      </c>
      <c r="C18" s="88">
        <v>1000</v>
      </c>
      <c r="D18" s="88">
        <v>1000</v>
      </c>
      <c r="E18" s="88">
        <v>1000</v>
      </c>
      <c r="F18" s="88">
        <v>3453</v>
      </c>
      <c r="G18" s="25"/>
      <c r="H18" s="25"/>
    </row>
    <row r="19" spans="1:10" ht="18" customHeight="1">
      <c r="A19" s="223"/>
      <c r="B19" s="28" t="s">
        <v>180</v>
      </c>
      <c r="C19" s="113">
        <v>6724</v>
      </c>
      <c r="D19" s="113">
        <v>6724</v>
      </c>
      <c r="E19" s="113">
        <v>6724</v>
      </c>
      <c r="F19" s="113">
        <v>1553</v>
      </c>
      <c r="G19" s="25"/>
      <c r="H19" s="25"/>
    </row>
    <row r="20" spans="1:10" s="217" customFormat="1" ht="18" customHeight="1">
      <c r="A20" s="17" t="s">
        <v>93</v>
      </c>
      <c r="B20" s="70" t="s">
        <v>181</v>
      </c>
      <c r="C20" s="89">
        <v>355138</v>
      </c>
      <c r="D20" s="89">
        <v>365337</v>
      </c>
      <c r="E20" s="89">
        <v>379972</v>
      </c>
      <c r="F20" s="89">
        <v>423568</v>
      </c>
      <c r="G20" s="25"/>
      <c r="H20" s="25"/>
    </row>
    <row r="21" spans="1:10" s="215" customFormat="1" ht="18" customHeight="1">
      <c r="A21" s="17" t="s">
        <v>182</v>
      </c>
      <c r="B21" s="70" t="s">
        <v>183</v>
      </c>
      <c r="C21" s="179">
        <v>46449</v>
      </c>
      <c r="D21" s="179">
        <v>46449</v>
      </c>
      <c r="E21" s="179">
        <v>46449</v>
      </c>
      <c r="F21" s="179">
        <v>25859</v>
      </c>
      <c r="G21" s="24"/>
      <c r="H21" s="24"/>
    </row>
    <row r="22" spans="1:10" ht="18" customHeight="1">
      <c r="A22" s="71" t="s">
        <v>95</v>
      </c>
      <c r="B22" s="206" t="s">
        <v>184</v>
      </c>
      <c r="C22" s="152">
        <f>SUM(C23:C24)</f>
        <v>103030</v>
      </c>
      <c r="D22" s="152">
        <f>SUM(D23:D24)</f>
        <v>81184</v>
      </c>
      <c r="E22" s="152">
        <f>SUM(E23:E24)</f>
        <v>57671</v>
      </c>
      <c r="F22" s="152">
        <f>SUM(F23:F24)</f>
        <v>66668</v>
      </c>
      <c r="G22" s="25"/>
      <c r="H22" s="25"/>
    </row>
    <row r="23" spans="1:10" ht="18" customHeight="1">
      <c r="A23" s="214"/>
      <c r="B23" s="30" t="s">
        <v>194</v>
      </c>
      <c r="C23" s="88">
        <v>103030</v>
      </c>
      <c r="D23" s="88">
        <v>81184</v>
      </c>
      <c r="E23" s="88">
        <v>57671</v>
      </c>
      <c r="F23" s="88">
        <v>59369</v>
      </c>
      <c r="G23" s="25"/>
      <c r="H23" s="25"/>
    </row>
    <row r="24" spans="1:10" ht="18" customHeight="1">
      <c r="A24" s="223"/>
      <c r="B24" s="28" t="s">
        <v>196</v>
      </c>
      <c r="C24" s="113">
        <v>0</v>
      </c>
      <c r="D24" s="113">
        <v>0</v>
      </c>
      <c r="E24" s="113">
        <v>0</v>
      </c>
      <c r="F24" s="113">
        <v>7299</v>
      </c>
      <c r="G24" s="25"/>
      <c r="H24" s="25"/>
    </row>
    <row r="25" spans="1:10" ht="18" customHeight="1">
      <c r="A25" s="71" t="s">
        <v>96</v>
      </c>
      <c r="B25" s="206" t="s">
        <v>185</v>
      </c>
      <c r="C25" s="152">
        <f>SUM(C26:C27)</f>
        <v>72814</v>
      </c>
      <c r="D25" s="152">
        <f>SUM(D26:D27)</f>
        <v>81814</v>
      </c>
      <c r="E25" s="152">
        <f>SUM(E26:E27)</f>
        <v>481994</v>
      </c>
      <c r="F25" s="152">
        <f>SUM(F26:F27)</f>
        <v>404467</v>
      </c>
      <c r="G25" s="25"/>
      <c r="H25" s="25"/>
    </row>
    <row r="26" spans="1:10" ht="18" customHeight="1">
      <c r="A26" s="214"/>
      <c r="B26" s="30" t="s">
        <v>194</v>
      </c>
      <c r="C26" s="88">
        <v>72814</v>
      </c>
      <c r="D26" s="88">
        <v>72814</v>
      </c>
      <c r="E26" s="88">
        <v>72994</v>
      </c>
      <c r="F26" s="88">
        <v>2766</v>
      </c>
      <c r="G26" s="25"/>
      <c r="H26" s="25"/>
    </row>
    <row r="27" spans="1:10" ht="18" customHeight="1">
      <c r="A27" s="223"/>
      <c r="B27" s="28" t="s">
        <v>196</v>
      </c>
      <c r="C27" s="113"/>
      <c r="D27" s="113">
        <v>9000</v>
      </c>
      <c r="E27" s="113">
        <v>409000</v>
      </c>
      <c r="F27" s="113">
        <v>401701</v>
      </c>
      <c r="G27" s="25"/>
      <c r="H27" s="25"/>
    </row>
    <row r="28" spans="1:10" ht="18" customHeight="1">
      <c r="A28" s="82" t="s">
        <v>125</v>
      </c>
      <c r="B28" s="49" t="s">
        <v>186</v>
      </c>
      <c r="C28" s="91">
        <v>417601</v>
      </c>
      <c r="D28" s="91">
        <v>1080553</v>
      </c>
      <c r="E28" s="91">
        <v>1080553</v>
      </c>
      <c r="F28" s="91">
        <v>705356</v>
      </c>
      <c r="G28" s="55"/>
      <c r="H28" s="55"/>
    </row>
    <row r="29" spans="1:10" ht="21.75" customHeight="1">
      <c r="A29" s="9"/>
      <c r="B29" s="221" t="s">
        <v>195</v>
      </c>
      <c r="C29" s="222">
        <f>SUM(C10,C12,C11,C20:C22,C25,C28)</f>
        <v>3211302</v>
      </c>
      <c r="D29" s="222">
        <f>SUM(D10,D12,D11,D20:D22,D25,D28)</f>
        <v>3895371</v>
      </c>
      <c r="E29" s="222">
        <f>SUM(E10,E12,E11,E20:E22,E25,E28)</f>
        <v>4339277</v>
      </c>
      <c r="F29" s="222">
        <f>SUM(F10,F12,F11,F20:F22,F25,F28)</f>
        <v>3886579</v>
      </c>
      <c r="G29" s="36"/>
      <c r="H29" s="36"/>
    </row>
    <row r="30" spans="1:10" ht="12.75" customHeight="1">
      <c r="A30" s="20"/>
      <c r="B30" s="24"/>
      <c r="C30" s="24"/>
      <c r="D30" s="24"/>
      <c r="E30" s="24"/>
      <c r="F30" s="36"/>
      <c r="G30" s="36"/>
      <c r="H30" s="36"/>
      <c r="I30" s="36"/>
      <c r="J30" s="36"/>
    </row>
    <row r="31" spans="1:10" ht="15.75">
      <c r="A31" s="26" t="s">
        <v>779</v>
      </c>
      <c r="B31" s="26"/>
      <c r="C31" s="26"/>
      <c r="D31" s="24"/>
      <c r="E31" s="24"/>
      <c r="F31" s="36"/>
      <c r="G31" s="36"/>
      <c r="H31" s="36"/>
      <c r="I31" s="36"/>
      <c r="J31" s="36"/>
    </row>
    <row r="32" spans="1:10" ht="15.75">
      <c r="A32" s="35"/>
      <c r="B32" s="20"/>
      <c r="C32" s="20"/>
      <c r="D32" s="20"/>
      <c r="E32" s="20"/>
      <c r="F32" s="36"/>
      <c r="G32" s="36"/>
      <c r="H32" s="36"/>
      <c r="I32" s="36"/>
      <c r="J32" s="36"/>
    </row>
    <row r="33" spans="1:10" ht="15.75">
      <c r="A33" s="603" t="s">
        <v>437</v>
      </c>
      <c r="B33" s="604"/>
      <c r="C33" s="604"/>
      <c r="D33" s="604"/>
      <c r="E33" s="604"/>
      <c r="F33" s="36"/>
      <c r="G33" s="36"/>
      <c r="H33" s="36"/>
      <c r="I33" s="36"/>
      <c r="J33" s="36"/>
    </row>
    <row r="34" spans="1:10" ht="15.75">
      <c r="A34" s="605" t="s">
        <v>693</v>
      </c>
      <c r="B34" s="604"/>
      <c r="C34" s="604"/>
      <c r="D34" s="604"/>
      <c r="E34" s="604"/>
      <c r="F34" s="36"/>
      <c r="G34" s="36"/>
      <c r="H34" s="36"/>
      <c r="I34" s="36"/>
      <c r="J34" s="36"/>
    </row>
    <row r="35" spans="1:10" ht="15.75">
      <c r="A35" s="605" t="s">
        <v>508</v>
      </c>
      <c r="B35" s="604"/>
      <c r="C35" s="604"/>
      <c r="D35" s="604"/>
      <c r="E35" s="604"/>
      <c r="F35" s="36"/>
      <c r="G35" s="36"/>
      <c r="H35" s="36"/>
      <c r="I35" s="36"/>
      <c r="J35" s="36"/>
    </row>
    <row r="36" spans="1:10" ht="15" customHeight="1">
      <c r="A36" s="20"/>
      <c r="B36" s="20"/>
      <c r="C36" s="20"/>
      <c r="D36" s="20"/>
      <c r="E36" s="20"/>
      <c r="F36" s="36"/>
      <c r="G36" s="36"/>
      <c r="H36" s="36"/>
      <c r="I36" s="36"/>
      <c r="J36" s="36"/>
    </row>
    <row r="37" spans="1:10" ht="15" customHeight="1">
      <c r="A37" s="4" t="s">
        <v>18</v>
      </c>
      <c r="B37" s="4"/>
      <c r="C37" s="5" t="s">
        <v>19</v>
      </c>
      <c r="D37" s="5"/>
      <c r="E37" s="5"/>
      <c r="F37" s="36"/>
      <c r="G37" s="36"/>
      <c r="H37" s="36"/>
      <c r="I37" s="36"/>
      <c r="J37" s="36"/>
    </row>
    <row r="38" spans="1:10" ht="18" customHeight="1">
      <c r="A38" s="7" t="s">
        <v>2</v>
      </c>
      <c r="B38" s="7" t="s">
        <v>3</v>
      </c>
      <c r="C38" s="601" t="s">
        <v>47</v>
      </c>
      <c r="D38" s="601" t="s">
        <v>422</v>
      </c>
      <c r="E38" s="601" t="s">
        <v>507</v>
      </c>
      <c r="F38" s="601" t="s">
        <v>579</v>
      </c>
      <c r="G38" s="36"/>
      <c r="H38" s="36"/>
    </row>
    <row r="39" spans="1:10" ht="21" customHeight="1">
      <c r="A39" s="19" t="s">
        <v>5</v>
      </c>
      <c r="B39" s="19"/>
      <c r="C39" s="602"/>
      <c r="D39" s="602"/>
      <c r="E39" s="602"/>
      <c r="F39" s="602"/>
      <c r="G39" s="36"/>
      <c r="H39" s="36"/>
    </row>
    <row r="40" spans="1:10" s="217" customFormat="1" ht="18" customHeight="1">
      <c r="A40" s="22" t="s">
        <v>55</v>
      </c>
      <c r="B40" s="27" t="s">
        <v>75</v>
      </c>
      <c r="C40" s="130">
        <f>SUM('5.mell'!C60)</f>
        <v>823435</v>
      </c>
      <c r="D40" s="130">
        <v>829530</v>
      </c>
      <c r="E40" s="130">
        <v>829100</v>
      </c>
      <c r="F40" s="130">
        <v>798897</v>
      </c>
      <c r="G40" s="3"/>
      <c r="H40" s="3"/>
    </row>
    <row r="41" spans="1:10" s="215" customFormat="1" ht="18" customHeight="1">
      <c r="A41" s="17" t="s">
        <v>56</v>
      </c>
      <c r="B41" s="70" t="s">
        <v>76</v>
      </c>
      <c r="C41" s="89">
        <f>SUM('5.mell'!D60)</f>
        <v>177190</v>
      </c>
      <c r="D41" s="89">
        <v>178800</v>
      </c>
      <c r="E41" s="89">
        <v>180784</v>
      </c>
      <c r="F41" s="89">
        <v>176058</v>
      </c>
      <c r="G41" s="218"/>
      <c r="H41" s="218"/>
    </row>
    <row r="42" spans="1:10" s="215" customFormat="1" ht="18" customHeight="1">
      <c r="A42" s="17" t="s">
        <v>57</v>
      </c>
      <c r="B42" s="70" t="s">
        <v>97</v>
      </c>
      <c r="C42" s="89">
        <f>SUM('5.mell'!E60)</f>
        <v>861069</v>
      </c>
      <c r="D42" s="89">
        <v>944417</v>
      </c>
      <c r="E42" s="89">
        <v>1002866</v>
      </c>
      <c r="F42" s="89">
        <v>965925</v>
      </c>
      <c r="G42" s="218"/>
      <c r="H42" s="218"/>
    </row>
    <row r="43" spans="1:10" s="215" customFormat="1" ht="18" customHeight="1">
      <c r="A43" s="17" t="s">
        <v>93</v>
      </c>
      <c r="B43" s="70" t="s">
        <v>187</v>
      </c>
      <c r="C43" s="89">
        <f>SUM('5.mell'!F60)</f>
        <v>14244</v>
      </c>
      <c r="D43" s="89">
        <v>14394</v>
      </c>
      <c r="E43" s="89">
        <v>12894</v>
      </c>
      <c r="F43" s="89">
        <v>10662</v>
      </c>
      <c r="G43" s="218"/>
      <c r="H43" s="218"/>
    </row>
    <row r="44" spans="1:10" s="215" customFormat="1" ht="18" customHeight="1">
      <c r="A44" s="22" t="s">
        <v>94</v>
      </c>
      <c r="B44" s="27" t="s">
        <v>188</v>
      </c>
      <c r="C44" s="107">
        <f>SUM(C45:C46)</f>
        <v>373807</v>
      </c>
      <c r="D44" s="107">
        <f>SUM(D45:D46)</f>
        <v>442372</v>
      </c>
      <c r="E44" s="107">
        <f>SUM(E45:E46)</f>
        <v>262103</v>
      </c>
      <c r="F44" s="107">
        <f>SUM(F45:F46)</f>
        <v>251398</v>
      </c>
      <c r="G44" s="218"/>
      <c r="H44" s="218"/>
    </row>
    <row r="45" spans="1:10" s="217" customFormat="1" ht="18" customHeight="1">
      <c r="A45" s="69"/>
      <c r="B45" s="30" t="s">
        <v>298</v>
      </c>
      <c r="C45" s="88">
        <v>226687</v>
      </c>
      <c r="D45" s="88">
        <v>230912</v>
      </c>
      <c r="E45" s="88">
        <v>257103</v>
      </c>
      <c r="F45" s="88">
        <v>244904</v>
      </c>
      <c r="G45" s="3"/>
      <c r="H45" s="3"/>
    </row>
    <row r="46" spans="1:10" ht="18" customHeight="1">
      <c r="A46" s="224"/>
      <c r="B46" s="28" t="s">
        <v>750</v>
      </c>
      <c r="C46" s="113">
        <v>147120</v>
      </c>
      <c r="D46" s="113">
        <v>211460</v>
      </c>
      <c r="E46" s="113">
        <v>5000</v>
      </c>
      <c r="F46" s="113">
        <v>6494</v>
      </c>
      <c r="G46" s="3"/>
      <c r="H46" s="3"/>
    </row>
    <row r="47" spans="1:10" ht="18" customHeight="1">
      <c r="A47" s="400" t="s">
        <v>95</v>
      </c>
      <c r="B47" s="216" t="s">
        <v>569</v>
      </c>
      <c r="C47" s="349"/>
      <c r="D47" s="349"/>
      <c r="E47" s="349">
        <v>468007</v>
      </c>
      <c r="F47" s="349">
        <v>468007</v>
      </c>
      <c r="G47" s="3"/>
      <c r="H47" s="3"/>
    </row>
    <row r="48" spans="1:10" s="215" customFormat="1" ht="18" customHeight="1">
      <c r="A48" s="400" t="s">
        <v>189</v>
      </c>
      <c r="B48" s="70" t="s">
        <v>99</v>
      </c>
      <c r="C48" s="89">
        <f>SUM('5.mell'!H60)</f>
        <v>399163</v>
      </c>
      <c r="D48" s="89">
        <v>494294</v>
      </c>
      <c r="E48" s="89">
        <v>513106</v>
      </c>
      <c r="F48" s="89">
        <v>244108</v>
      </c>
      <c r="G48" s="218"/>
      <c r="H48" s="218"/>
    </row>
    <row r="49" spans="1:10" s="217" customFormat="1" ht="18" customHeight="1">
      <c r="A49" s="400" t="s">
        <v>125</v>
      </c>
      <c r="B49" s="70" t="s">
        <v>98</v>
      </c>
      <c r="C49" s="89">
        <f>SUM('5.mell'!I60)</f>
        <v>127000</v>
      </c>
      <c r="D49" s="89">
        <v>150335</v>
      </c>
      <c r="E49" s="89">
        <v>218788</v>
      </c>
      <c r="F49" s="89">
        <v>170280</v>
      </c>
      <c r="G49" s="3"/>
      <c r="H49" s="3"/>
    </row>
    <row r="50" spans="1:10" s="215" customFormat="1" ht="18" customHeight="1">
      <c r="A50" s="23" t="s">
        <v>191</v>
      </c>
      <c r="B50" s="70" t="s">
        <v>190</v>
      </c>
      <c r="C50" s="89">
        <f>SUM('5.mell'!J60)</f>
        <v>17793</v>
      </c>
      <c r="D50" s="89">
        <v>2793</v>
      </c>
      <c r="E50" s="89">
        <v>17793</v>
      </c>
      <c r="F50" s="89">
        <v>15500</v>
      </c>
      <c r="G50" s="218"/>
      <c r="H50" s="218"/>
    </row>
    <row r="51" spans="1:10" s="215" customFormat="1" ht="18" customHeight="1">
      <c r="A51" s="23" t="s">
        <v>568</v>
      </c>
      <c r="B51" s="31" t="s">
        <v>192</v>
      </c>
      <c r="C51" s="129">
        <f>SUM('5.mell'!K60)</f>
        <v>417601</v>
      </c>
      <c r="D51" s="129">
        <v>838436</v>
      </c>
      <c r="E51" s="129">
        <v>833836</v>
      </c>
      <c r="F51" s="129">
        <v>785744</v>
      </c>
      <c r="G51" s="218"/>
      <c r="H51" s="218"/>
    </row>
    <row r="52" spans="1:10" ht="18" customHeight="1">
      <c r="A52" s="219"/>
      <c r="B52" s="220" t="s">
        <v>20</v>
      </c>
      <c r="C52" s="250">
        <f>SUM(C40,C41,C42,C43,C44,C48,C49,C50,C51)</f>
        <v>3211302</v>
      </c>
      <c r="D52" s="250">
        <f>SUM(D40,D41,D42,D43,D44,D48,D49,D50,D51)</f>
        <v>3895371</v>
      </c>
      <c r="E52" s="250">
        <f>SUM(E40,E41,E42,E43,E44,E48,E49,E50,E51,E47)</f>
        <v>4339277</v>
      </c>
      <c r="F52" s="250">
        <f>SUM(F40,F41,F42,F43,F44,F48,F49,F50,F51,F47)</f>
        <v>3886579</v>
      </c>
      <c r="G52" s="3"/>
      <c r="H52" s="3"/>
    </row>
    <row r="53" spans="1:10" ht="20.100000000000001" customHeight="1">
      <c r="A53" s="3"/>
      <c r="B53" s="3"/>
      <c r="C53" s="3"/>
      <c r="D53" s="3"/>
      <c r="E53" s="3"/>
      <c r="G53" s="3"/>
      <c r="H53" s="3"/>
      <c r="I53" s="3"/>
      <c r="J53" s="3"/>
    </row>
    <row r="54" spans="1:10" ht="20.100000000000001" customHeight="1">
      <c r="A54" s="5"/>
      <c r="B54" s="5" t="s">
        <v>193</v>
      </c>
      <c r="C54" s="5"/>
      <c r="D54" s="5"/>
      <c r="E54" s="5"/>
      <c r="G54" s="3"/>
      <c r="H54" s="3"/>
      <c r="I54" s="3"/>
      <c r="J54" s="3"/>
    </row>
    <row r="55" spans="1:10" ht="20.100000000000001" customHeight="1">
      <c r="A55" s="5"/>
      <c r="B55" s="58"/>
      <c r="C55" s="57"/>
      <c r="D55" s="5"/>
      <c r="E55" s="5"/>
      <c r="G55" s="3"/>
      <c r="H55" s="3"/>
      <c r="I55" s="3"/>
      <c r="J55" s="3"/>
    </row>
    <row r="56" spans="1:10" ht="15" customHeight="1">
      <c r="A56" s="5"/>
      <c r="B56" s="5" t="s">
        <v>21</v>
      </c>
      <c r="C56" s="115">
        <f>SUM(C29)</f>
        <v>3211302</v>
      </c>
      <c r="D56" s="5"/>
      <c r="E56" s="5"/>
      <c r="G56" s="3"/>
      <c r="H56" s="3"/>
      <c r="I56" s="3"/>
      <c r="J56" s="3"/>
    </row>
    <row r="57" spans="1:10" ht="15" customHeight="1">
      <c r="A57" s="5"/>
      <c r="B57" s="5" t="s">
        <v>22</v>
      </c>
      <c r="C57" s="284">
        <f>SUM(C52)</f>
        <v>3211302</v>
      </c>
      <c r="D57" s="5"/>
      <c r="E57" s="125"/>
      <c r="G57" s="3"/>
      <c r="H57" s="3"/>
      <c r="I57" s="3"/>
      <c r="J57" s="3"/>
    </row>
    <row r="58" spans="1:10" ht="15" customHeight="1">
      <c r="A58" s="5"/>
      <c r="B58" s="5" t="s">
        <v>23</v>
      </c>
      <c r="C58" s="115">
        <f>C56-C57</f>
        <v>0</v>
      </c>
      <c r="D58" s="5"/>
      <c r="E58" s="115"/>
      <c r="G58" s="3"/>
      <c r="H58" s="3"/>
      <c r="I58" s="3"/>
      <c r="J58" s="3"/>
    </row>
    <row r="59" spans="1:10" ht="15" customHeight="1">
      <c r="A59" s="5"/>
      <c r="B59" s="25"/>
      <c r="C59" s="25"/>
      <c r="D59" s="5"/>
      <c r="E59" s="5"/>
      <c r="G59" s="3"/>
      <c r="H59" s="3"/>
      <c r="I59" s="3"/>
      <c r="J59" s="3"/>
    </row>
    <row r="60" spans="1:10" ht="15" customHeight="1">
      <c r="A60" s="20"/>
      <c r="B60" s="25"/>
      <c r="C60" s="25"/>
      <c r="D60" s="55"/>
      <c r="E60" s="55"/>
      <c r="G60" s="3"/>
      <c r="H60" s="3"/>
      <c r="I60" s="3"/>
      <c r="J60" s="3"/>
    </row>
    <row r="61" spans="1:10" ht="15" customHeight="1">
      <c r="A61" s="33"/>
      <c r="B61" s="25"/>
      <c r="C61" s="25"/>
      <c r="D61" s="25"/>
      <c r="E61" s="25"/>
      <c r="G61" s="3"/>
      <c r="H61" s="3"/>
      <c r="I61" s="3"/>
      <c r="J61" s="3"/>
    </row>
    <row r="62" spans="1:10" ht="15" customHeight="1">
      <c r="A62" s="33"/>
      <c r="B62" s="25"/>
      <c r="C62" s="25"/>
      <c r="D62" s="25"/>
      <c r="E62" s="25"/>
      <c r="F62" s="3"/>
      <c r="G62" s="3"/>
      <c r="H62" s="3"/>
      <c r="I62" s="3"/>
      <c r="J62" s="3"/>
    </row>
    <row r="63" spans="1:10" ht="15" customHeight="1">
      <c r="A63" s="20"/>
      <c r="B63" s="24"/>
      <c r="C63" s="24"/>
      <c r="D63" s="24"/>
      <c r="E63" s="24"/>
      <c r="F63" s="3"/>
      <c r="G63" s="3"/>
      <c r="H63" s="3"/>
      <c r="I63" s="3"/>
      <c r="J63" s="3"/>
    </row>
    <row r="64" spans="1:10" ht="15" customHeight="1">
      <c r="A64" s="20"/>
      <c r="B64" s="24"/>
      <c r="C64" s="24"/>
      <c r="D64" s="24"/>
      <c r="E64" s="24"/>
      <c r="F64" s="3"/>
      <c r="G64" s="3"/>
      <c r="H64" s="3"/>
      <c r="I64" s="3"/>
      <c r="J64" s="3"/>
    </row>
    <row r="65" spans="1:10" ht="15.75">
      <c r="A65" s="61"/>
      <c r="B65" s="61"/>
      <c r="C65" s="61"/>
      <c r="D65" s="61"/>
      <c r="E65" s="61"/>
      <c r="F65" s="3"/>
      <c r="G65" s="3"/>
      <c r="H65" s="3"/>
      <c r="I65" s="3"/>
      <c r="J65" s="3"/>
    </row>
    <row r="66" spans="1:10" ht="15.75">
      <c r="A66" s="25"/>
      <c r="B66" s="25"/>
      <c r="C66" s="25"/>
      <c r="D66" s="25"/>
      <c r="E66" s="25"/>
      <c r="F66" s="3"/>
      <c r="G66" s="3"/>
      <c r="H66" s="3"/>
      <c r="I66" s="3"/>
      <c r="J66" s="3"/>
    </row>
    <row r="67" spans="1:10" ht="15.75">
      <c r="A67" s="25"/>
      <c r="B67" s="39"/>
      <c r="C67" s="62"/>
      <c r="D67" s="25"/>
      <c r="E67" s="25"/>
      <c r="F67" s="3"/>
      <c r="G67" s="3"/>
      <c r="H67" s="3"/>
      <c r="I67" s="3"/>
      <c r="J67" s="3"/>
    </row>
    <row r="68" spans="1:10" ht="15.75">
      <c r="A68" s="25"/>
      <c r="B68" s="25"/>
      <c r="C68" s="25"/>
      <c r="D68" s="25"/>
      <c r="E68" s="25"/>
      <c r="F68" s="3"/>
      <c r="G68" s="3"/>
      <c r="H68" s="3"/>
      <c r="I68" s="3"/>
      <c r="J68" s="3"/>
    </row>
    <row r="69" spans="1:10" ht="15.75">
      <c r="A69" s="25"/>
      <c r="B69" s="25"/>
      <c r="C69" s="25"/>
      <c r="D69" s="25"/>
      <c r="E69" s="25"/>
      <c r="F69" s="3"/>
      <c r="G69" s="3"/>
      <c r="H69" s="3"/>
      <c r="I69" s="3"/>
      <c r="J69" s="3"/>
    </row>
    <row r="70" spans="1:10" ht="15.75">
      <c r="A70" s="25"/>
      <c r="B70" s="25"/>
      <c r="C70" s="25"/>
      <c r="D70" s="25"/>
      <c r="E70" s="25"/>
      <c r="F70" s="3"/>
      <c r="G70" s="3"/>
      <c r="H70" s="3"/>
      <c r="I70" s="3"/>
      <c r="J70" s="3"/>
    </row>
    <row r="71" spans="1:10" ht="15.75">
      <c r="A71" s="25"/>
      <c r="B71" s="25"/>
      <c r="C71" s="25"/>
      <c r="D71" s="25"/>
      <c r="E71" s="25"/>
      <c r="F71" s="3"/>
      <c r="G71" s="3"/>
      <c r="H71" s="3"/>
      <c r="I71" s="3"/>
      <c r="J71" s="3"/>
    </row>
    <row r="72" spans="1:10" ht="15.75">
      <c r="A72" s="5"/>
      <c r="B72" s="5"/>
      <c r="C72" s="5"/>
      <c r="D72" s="5"/>
      <c r="E72" s="5"/>
      <c r="F72" s="3"/>
      <c r="G72" s="3"/>
      <c r="H72" s="3"/>
      <c r="I72" s="3"/>
      <c r="J72" s="3"/>
    </row>
    <row r="73" spans="1:10" ht="15.75">
      <c r="A73" s="5"/>
      <c r="B73" s="5"/>
      <c r="C73" s="5"/>
      <c r="D73" s="5"/>
      <c r="E73" s="5"/>
      <c r="F73" s="3"/>
      <c r="G73" s="3"/>
      <c r="H73" s="3"/>
      <c r="I73" s="3"/>
      <c r="J73" s="3"/>
    </row>
    <row r="74" spans="1:10" ht="15.75">
      <c r="A74" s="5"/>
      <c r="B74" s="5"/>
      <c r="C74" s="5"/>
      <c r="D74" s="5"/>
      <c r="E74" s="5"/>
      <c r="F74" s="3"/>
      <c r="G74" s="3"/>
      <c r="H74" s="3"/>
      <c r="I74" s="3"/>
      <c r="J74" s="3"/>
    </row>
    <row r="75" spans="1:10" ht="15.75">
      <c r="A75" s="5"/>
      <c r="B75" s="5"/>
      <c r="C75" s="5"/>
      <c r="D75" s="5"/>
      <c r="E75" s="5"/>
      <c r="F75" s="3"/>
      <c r="G75" s="3"/>
      <c r="H75" s="3"/>
      <c r="I75" s="3"/>
      <c r="J75" s="3"/>
    </row>
    <row r="76" spans="1:10" ht="15.75">
      <c r="A76" s="5"/>
      <c r="B76" s="5"/>
      <c r="C76" s="5"/>
      <c r="D76" s="5"/>
      <c r="E76" s="5"/>
      <c r="F76" s="3"/>
      <c r="G76" s="3"/>
      <c r="H76" s="3"/>
      <c r="I76" s="3"/>
      <c r="J76" s="3"/>
    </row>
    <row r="77" spans="1:10" ht="15.75">
      <c r="A77" s="5"/>
      <c r="B77" s="5"/>
      <c r="C77" s="5"/>
      <c r="D77" s="5"/>
      <c r="E77" s="5"/>
      <c r="F77" s="3"/>
      <c r="G77" s="3"/>
      <c r="H77" s="3"/>
      <c r="I77" s="3"/>
      <c r="J77" s="3"/>
    </row>
    <row r="78" spans="1:10" ht="15.75">
      <c r="A78" s="5"/>
      <c r="B78" s="5"/>
      <c r="C78" s="5"/>
      <c r="D78" s="5"/>
      <c r="E78" s="5"/>
      <c r="F78" s="3"/>
      <c r="G78" s="3"/>
      <c r="H78" s="3"/>
      <c r="I78" s="3"/>
      <c r="J78" s="3"/>
    </row>
    <row r="79" spans="1:10" ht="15.75">
      <c r="A79" s="5"/>
      <c r="B79" s="5"/>
      <c r="C79" s="5"/>
      <c r="D79" s="5"/>
      <c r="E79" s="5"/>
      <c r="F79" s="3"/>
      <c r="G79" s="3"/>
      <c r="H79" s="3"/>
      <c r="I79" s="3"/>
      <c r="J79" s="3"/>
    </row>
    <row r="80" spans="1:10" ht="15.75">
      <c r="A80" s="5"/>
      <c r="B80" s="5"/>
      <c r="C80" s="5"/>
      <c r="D80" s="5"/>
      <c r="E80" s="5"/>
      <c r="F80" s="3"/>
      <c r="G80" s="3"/>
      <c r="H80" s="3"/>
      <c r="I80" s="3"/>
      <c r="J80" s="3"/>
    </row>
    <row r="81" spans="1:10" ht="15.7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.7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7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7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7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t="15.75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ht="15.75">
      <c r="A87" s="3"/>
      <c r="B87" s="3"/>
      <c r="C87" s="3"/>
      <c r="D87" s="3"/>
      <c r="E87" s="3"/>
      <c r="F87" s="3"/>
      <c r="G87" s="3"/>
      <c r="H87" s="3"/>
      <c r="I87" s="3"/>
      <c r="J87" s="3"/>
    </row>
  </sheetData>
  <mergeCells count="14">
    <mergeCell ref="F8:F9"/>
    <mergeCell ref="F38:F39"/>
    <mergeCell ref="A3:E3"/>
    <mergeCell ref="A4:E4"/>
    <mergeCell ref="A5:E5"/>
    <mergeCell ref="A33:E33"/>
    <mergeCell ref="A34:E34"/>
    <mergeCell ref="C8:C9"/>
    <mergeCell ref="D8:D9"/>
    <mergeCell ref="C38:C39"/>
    <mergeCell ref="D38:D39"/>
    <mergeCell ref="E8:E9"/>
    <mergeCell ref="A35:E35"/>
    <mergeCell ref="E38:E39"/>
  </mergeCells>
  <phoneticPr fontId="0" type="noConversion"/>
  <printOptions horizontalCentered="1"/>
  <pageMargins left="0.59055118110236227" right="0.59055118110236227" top="0.39370078740157483" bottom="0.39370078740157483" header="0.51181102362204722" footer="0.31496062992125984"/>
  <pageSetup paperSize="9" scale="79" orientation="portrait" r:id="rId1"/>
  <headerFooter alignWithMargins="0">
    <oddFooter>&amp;P. oldal</oddFooter>
  </headerFooter>
  <rowBreaks count="1" manualBreakCount="1">
    <brk id="2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87"/>
  <sheetViews>
    <sheetView view="pageBreakPreview" topLeftCell="A73" zoomScaleNormal="100" workbookViewId="0">
      <selection activeCell="A68" sqref="A68"/>
    </sheetView>
  </sheetViews>
  <sheetFormatPr defaultRowHeight="12.75"/>
  <cols>
    <col min="1" max="1" width="8.7109375" customWidth="1"/>
    <col min="2" max="2" width="49.140625" customWidth="1"/>
    <col min="3" max="3" width="12.42578125" customWidth="1"/>
    <col min="4" max="4" width="10.85546875" customWidth="1"/>
    <col min="5" max="5" width="13.28515625" customWidth="1"/>
    <col min="6" max="6" width="11.7109375" customWidth="1"/>
  </cols>
  <sheetData>
    <row r="1" spans="1:6" ht="15.75">
      <c r="A1" s="4" t="s">
        <v>789</v>
      </c>
      <c r="B1" s="43"/>
      <c r="C1" s="66"/>
      <c r="D1" s="5"/>
    </row>
    <row r="2" spans="1:6" ht="15.75">
      <c r="A2" s="43"/>
      <c r="B2" s="43"/>
      <c r="C2" s="5"/>
      <c r="D2" s="5"/>
    </row>
    <row r="3" spans="1:6" ht="15.75">
      <c r="A3" s="671" t="s">
        <v>437</v>
      </c>
      <c r="B3" s="672"/>
      <c r="C3" s="672"/>
      <c r="D3" s="672"/>
      <c r="E3" s="651"/>
    </row>
    <row r="4" spans="1:6" ht="15.75">
      <c r="A4" s="673" t="s">
        <v>574</v>
      </c>
      <c r="B4" s="604"/>
      <c r="C4" s="604"/>
      <c r="D4" s="604"/>
      <c r="E4" s="651"/>
    </row>
    <row r="5" spans="1:6" ht="15.75">
      <c r="A5" s="673" t="s">
        <v>438</v>
      </c>
      <c r="B5" s="604"/>
      <c r="C5" s="604"/>
      <c r="D5" s="604"/>
      <c r="E5" s="651"/>
    </row>
    <row r="6" spans="1:6" ht="15.75">
      <c r="A6" s="673" t="s">
        <v>439</v>
      </c>
      <c r="B6" s="604"/>
      <c r="C6" s="604"/>
      <c r="D6" s="604"/>
      <c r="E6" s="651"/>
    </row>
    <row r="7" spans="1:6" ht="15.75">
      <c r="A7" s="43"/>
      <c r="B7" s="43"/>
      <c r="C7" s="5"/>
      <c r="D7" s="5"/>
    </row>
    <row r="8" spans="1:6">
      <c r="A8" s="5"/>
      <c r="B8" s="5" t="s">
        <v>50</v>
      </c>
      <c r="C8" s="5"/>
      <c r="D8" s="5"/>
    </row>
    <row r="9" spans="1:6" ht="15" customHeight="1">
      <c r="A9" s="59" t="s">
        <v>51</v>
      </c>
      <c r="B9" s="46" t="s">
        <v>3</v>
      </c>
      <c r="C9" s="674" t="s">
        <v>329</v>
      </c>
      <c r="D9" s="674" t="s">
        <v>425</v>
      </c>
      <c r="E9" s="674" t="s">
        <v>512</v>
      </c>
      <c r="F9" s="674" t="s">
        <v>577</v>
      </c>
    </row>
    <row r="10" spans="1:6" ht="41.25" customHeight="1">
      <c r="A10" s="60" t="s">
        <v>52</v>
      </c>
      <c r="B10" s="48"/>
      <c r="C10" s="602"/>
      <c r="D10" s="602"/>
      <c r="E10" s="602"/>
      <c r="F10" s="602"/>
    </row>
    <row r="11" spans="1:6">
      <c r="A11" s="84" t="s">
        <v>391</v>
      </c>
      <c r="B11" s="87" t="s">
        <v>726</v>
      </c>
      <c r="C11" s="312">
        <f>SUM(C12)</f>
        <v>0</v>
      </c>
      <c r="D11" s="312">
        <f>SUM(D12)</f>
        <v>0</v>
      </c>
      <c r="E11" s="312">
        <f>SUM(E12)</f>
        <v>0</v>
      </c>
      <c r="F11" s="312">
        <f>SUM(F12)</f>
        <v>500</v>
      </c>
    </row>
    <row r="12" spans="1:6" ht="15" customHeight="1">
      <c r="A12" s="72"/>
      <c r="B12" s="311" t="s">
        <v>727</v>
      </c>
      <c r="C12" s="112">
        <v>0</v>
      </c>
      <c r="D12" s="112">
        <v>0</v>
      </c>
      <c r="E12" s="112">
        <v>0</v>
      </c>
      <c r="F12" s="112">
        <v>500</v>
      </c>
    </row>
    <row r="13" spans="1:6" ht="15" customHeight="1">
      <c r="A13" s="84" t="s">
        <v>728</v>
      </c>
      <c r="B13" s="87" t="s">
        <v>729</v>
      </c>
      <c r="C13" s="109"/>
      <c r="D13" s="109"/>
      <c r="E13" s="109"/>
      <c r="F13" s="519">
        <v>6494</v>
      </c>
    </row>
    <row r="14" spans="1:6" ht="15" customHeight="1">
      <c r="A14" s="72"/>
      <c r="B14" s="311" t="s">
        <v>730</v>
      </c>
      <c r="C14" s="109"/>
      <c r="D14" s="109"/>
      <c r="E14" s="109"/>
      <c r="F14" s="109">
        <v>6494</v>
      </c>
    </row>
    <row r="15" spans="1:6" ht="15" customHeight="1">
      <c r="A15" s="84" t="s">
        <v>390</v>
      </c>
      <c r="B15" s="87" t="s">
        <v>380</v>
      </c>
      <c r="C15" s="312">
        <f>SUM(C16:C17)</f>
        <v>49216</v>
      </c>
      <c r="D15" s="312">
        <f>SUM(D16:D17)</f>
        <v>348</v>
      </c>
      <c r="E15" s="312">
        <f>SUM(E16:E17)</f>
        <v>828</v>
      </c>
      <c r="F15" s="312">
        <f>SUM(F16:F17)</f>
        <v>23</v>
      </c>
    </row>
    <row r="16" spans="1:6" ht="15" customHeight="1">
      <c r="A16" s="320"/>
      <c r="B16" s="42" t="s">
        <v>396</v>
      </c>
      <c r="C16" s="109">
        <v>348</v>
      </c>
      <c r="D16" s="109">
        <v>348</v>
      </c>
      <c r="E16" s="109">
        <v>828</v>
      </c>
      <c r="F16" s="109">
        <v>23</v>
      </c>
    </row>
    <row r="17" spans="1:6" ht="15" customHeight="1">
      <c r="A17" s="72"/>
      <c r="B17" s="311" t="s">
        <v>381</v>
      </c>
      <c r="C17" s="112">
        <v>48868</v>
      </c>
      <c r="D17" s="112">
        <v>0</v>
      </c>
      <c r="E17" s="112">
        <v>0</v>
      </c>
      <c r="F17" s="112">
        <v>0</v>
      </c>
    </row>
    <row r="18" spans="1:6" ht="15" customHeight="1">
      <c r="A18" s="84" t="s">
        <v>487</v>
      </c>
      <c r="B18" s="87" t="s">
        <v>477</v>
      </c>
      <c r="C18" s="312">
        <f>SUM(C19)</f>
        <v>0</v>
      </c>
      <c r="D18" s="312">
        <f>SUM(D19)</f>
        <v>48868</v>
      </c>
      <c r="E18" s="312">
        <f>SUM(E19)</f>
        <v>48868</v>
      </c>
      <c r="F18" s="312">
        <f>SUM(F19)</f>
        <v>48868</v>
      </c>
    </row>
    <row r="19" spans="1:6" ht="15" customHeight="1">
      <c r="A19" s="72"/>
      <c r="B19" s="311" t="s">
        <v>381</v>
      </c>
      <c r="C19" s="112">
        <v>0</v>
      </c>
      <c r="D19" s="112">
        <v>48868</v>
      </c>
      <c r="E19" s="112">
        <v>48868</v>
      </c>
      <c r="F19" s="112">
        <v>48868</v>
      </c>
    </row>
    <row r="20" spans="1:6" ht="15" customHeight="1">
      <c r="A20" s="71" t="s">
        <v>476</v>
      </c>
      <c r="B20" s="300" t="s">
        <v>368</v>
      </c>
      <c r="C20" s="281">
        <f>SUM(C21:C26)</f>
        <v>124017</v>
      </c>
      <c r="D20" s="281">
        <f>SUM(D21:D26)</f>
        <v>124942</v>
      </c>
      <c r="E20" s="281">
        <f>SUM(E21:E26)</f>
        <v>150316</v>
      </c>
      <c r="F20" s="281">
        <f>SUM(F21:F26)</f>
        <v>137716</v>
      </c>
    </row>
    <row r="21" spans="1:6" ht="15" customHeight="1">
      <c r="A21" s="72"/>
      <c r="B21" s="272" t="s">
        <v>370</v>
      </c>
      <c r="C21" s="248">
        <v>2684</v>
      </c>
      <c r="D21" s="248">
        <v>2684</v>
      </c>
      <c r="E21" s="248">
        <v>4152</v>
      </c>
      <c r="F21" s="248">
        <v>2399</v>
      </c>
    </row>
    <row r="22" spans="1:6" ht="15" customHeight="1">
      <c r="A22" s="72"/>
      <c r="B22" s="272" t="s">
        <v>371</v>
      </c>
      <c r="C22" s="248">
        <v>18796</v>
      </c>
      <c r="D22" s="248">
        <v>18796</v>
      </c>
      <c r="E22" s="248">
        <v>34588</v>
      </c>
      <c r="F22" s="248">
        <v>23741</v>
      </c>
    </row>
    <row r="23" spans="1:6" ht="15" customHeight="1">
      <c r="A23" s="72"/>
      <c r="B23" s="272" t="s">
        <v>483</v>
      </c>
      <c r="C23" s="248"/>
      <c r="D23" s="248">
        <v>925</v>
      </c>
      <c r="E23" s="248">
        <v>925</v>
      </c>
      <c r="F23" s="248">
        <v>925</v>
      </c>
    </row>
    <row r="24" spans="1:6" ht="15" customHeight="1">
      <c r="A24" s="72"/>
      <c r="B24" s="272" t="s">
        <v>558</v>
      </c>
      <c r="C24" s="248"/>
      <c r="D24" s="248"/>
      <c r="E24" s="248">
        <v>7490</v>
      </c>
      <c r="F24" s="248">
        <v>7490</v>
      </c>
    </row>
    <row r="25" spans="1:6" ht="15" customHeight="1">
      <c r="A25" s="72"/>
      <c r="B25" s="272" t="s">
        <v>397</v>
      </c>
      <c r="C25" s="248">
        <v>1310</v>
      </c>
      <c r="D25" s="248">
        <v>1310</v>
      </c>
      <c r="E25" s="248">
        <v>1934</v>
      </c>
      <c r="F25" s="512">
        <v>1934</v>
      </c>
    </row>
    <row r="26" spans="1:6" ht="15" customHeight="1">
      <c r="A26" s="167"/>
      <c r="B26" s="272" t="s">
        <v>369</v>
      </c>
      <c r="C26" s="248">
        <v>101227</v>
      </c>
      <c r="D26" s="248">
        <v>101227</v>
      </c>
      <c r="E26" s="248">
        <v>101227</v>
      </c>
      <c r="F26" s="248">
        <v>101227</v>
      </c>
    </row>
    <row r="27" spans="1:6" ht="15" customHeight="1">
      <c r="A27" s="84" t="s">
        <v>478</v>
      </c>
      <c r="B27" s="87" t="s">
        <v>378</v>
      </c>
      <c r="C27" s="312">
        <f>SUM(C29)</f>
        <v>12500</v>
      </c>
      <c r="D27" s="312">
        <f>SUM(D29)</f>
        <v>12500</v>
      </c>
      <c r="E27" s="312">
        <f>SUM(E28:E29)</f>
        <v>234253</v>
      </c>
      <c r="F27" s="312">
        <f>SUM(F28:F29)</f>
        <v>234253</v>
      </c>
    </row>
    <row r="28" spans="1:6" s="217" customFormat="1" ht="15" customHeight="1">
      <c r="A28" s="236"/>
      <c r="B28" s="42" t="s">
        <v>559</v>
      </c>
      <c r="C28" s="109"/>
      <c r="D28" s="109"/>
      <c r="E28" s="109">
        <v>221753</v>
      </c>
      <c r="F28" s="109">
        <v>221753</v>
      </c>
    </row>
    <row r="29" spans="1:6" ht="15" customHeight="1">
      <c r="A29" s="72"/>
      <c r="B29" s="311" t="s">
        <v>379</v>
      </c>
      <c r="C29" s="112">
        <v>12500</v>
      </c>
      <c r="D29" s="112">
        <v>12500</v>
      </c>
      <c r="E29" s="112">
        <v>12500</v>
      </c>
      <c r="F29" s="112">
        <v>12500</v>
      </c>
    </row>
    <row r="30" spans="1:6" ht="15" customHeight="1">
      <c r="A30" s="71" t="s">
        <v>479</v>
      </c>
      <c r="B30" s="87" t="s">
        <v>488</v>
      </c>
      <c r="C30" s="108">
        <f>SUM(C31:C33)</f>
        <v>147263</v>
      </c>
      <c r="D30" s="108">
        <f>SUM(D31:D33)</f>
        <v>211603</v>
      </c>
      <c r="E30" s="108">
        <f>SUM(E31:E33)</f>
        <v>101397</v>
      </c>
      <c r="F30" s="108">
        <f>SUM(F31:F33)</f>
        <v>96397</v>
      </c>
    </row>
    <row r="31" spans="1:6" s="217" customFormat="1" ht="15" customHeight="1">
      <c r="A31" s="236"/>
      <c r="B31" s="401" t="s">
        <v>273</v>
      </c>
      <c r="C31" s="111">
        <v>5000</v>
      </c>
      <c r="D31" s="362">
        <v>5000</v>
      </c>
      <c r="E31" s="362">
        <v>5000</v>
      </c>
      <c r="F31" s="362">
        <v>0</v>
      </c>
    </row>
    <row r="32" spans="1:6" s="217" customFormat="1" ht="15" customHeight="1">
      <c r="A32" s="236"/>
      <c r="B32" s="401" t="s">
        <v>326</v>
      </c>
      <c r="C32" s="111">
        <v>142120</v>
      </c>
      <c r="D32" s="362">
        <v>206460</v>
      </c>
      <c r="E32" s="362">
        <v>96254</v>
      </c>
      <c r="F32" s="362">
        <v>96254</v>
      </c>
    </row>
    <row r="33" spans="1:6" ht="15" customHeight="1">
      <c r="A33" s="72"/>
      <c r="B33" s="42" t="s">
        <v>103</v>
      </c>
      <c r="C33" s="109">
        <v>143</v>
      </c>
      <c r="D33" s="109">
        <v>143</v>
      </c>
      <c r="E33" s="109">
        <v>143</v>
      </c>
      <c r="F33" s="109">
        <v>143</v>
      </c>
    </row>
    <row r="34" spans="1:6" ht="15" customHeight="1">
      <c r="A34" s="520" t="s">
        <v>723</v>
      </c>
      <c r="B34" s="87" t="s">
        <v>724</v>
      </c>
      <c r="C34" s="312"/>
      <c r="D34" s="312"/>
      <c r="E34" s="312"/>
      <c r="F34" s="312">
        <v>5377</v>
      </c>
    </row>
    <row r="35" spans="1:6" ht="15" customHeight="1">
      <c r="A35" s="81"/>
      <c r="B35" s="311" t="s">
        <v>725</v>
      </c>
      <c r="C35" s="521"/>
      <c r="D35" s="521"/>
      <c r="E35" s="521"/>
      <c r="F35" s="521">
        <v>5377</v>
      </c>
    </row>
    <row r="36" spans="1:6" ht="15" customHeight="1">
      <c r="A36" s="84" t="s">
        <v>480</v>
      </c>
      <c r="B36" s="87" t="s">
        <v>372</v>
      </c>
      <c r="C36" s="312">
        <f>SUM(C37)</f>
        <v>273</v>
      </c>
      <c r="D36" s="312">
        <f>SUM(D37)</f>
        <v>273</v>
      </c>
      <c r="E36" s="312">
        <f>SUM(E37)</f>
        <v>0</v>
      </c>
      <c r="F36" s="312">
        <f>SUM(F37)</f>
        <v>0</v>
      </c>
    </row>
    <row r="37" spans="1:6" ht="15" customHeight="1">
      <c r="A37" s="72"/>
      <c r="B37" s="311" t="s">
        <v>373</v>
      </c>
      <c r="C37" s="112">
        <v>273</v>
      </c>
      <c r="D37" s="112">
        <v>273</v>
      </c>
      <c r="E37" s="112">
        <v>0</v>
      </c>
      <c r="F37" s="112">
        <v>0</v>
      </c>
    </row>
    <row r="38" spans="1:6" ht="15.75" customHeight="1">
      <c r="A38" s="71" t="s">
        <v>481</v>
      </c>
      <c r="B38" s="232" t="s">
        <v>489</v>
      </c>
      <c r="C38" s="152">
        <f>SUM(C39:C49)</f>
        <v>3952</v>
      </c>
      <c r="D38" s="152">
        <f>SUM(D39:D49)</f>
        <v>4252</v>
      </c>
      <c r="E38" s="152">
        <f>SUM(E39:E49)</f>
        <v>4862</v>
      </c>
      <c r="F38" s="152">
        <f>SUM(F39:F49)</f>
        <v>4362</v>
      </c>
    </row>
    <row r="39" spans="1:6" s="217" customFormat="1" ht="15.75" customHeight="1">
      <c r="A39" s="236"/>
      <c r="B39" s="94" t="s">
        <v>300</v>
      </c>
      <c r="C39" s="135">
        <v>510</v>
      </c>
      <c r="D39" s="135">
        <v>510</v>
      </c>
      <c r="E39" s="135">
        <v>510</v>
      </c>
      <c r="F39" s="135">
        <v>510</v>
      </c>
    </row>
    <row r="40" spans="1:6" s="217" customFormat="1" ht="15.75" customHeight="1">
      <c r="A40" s="236"/>
      <c r="B40" s="94" t="s">
        <v>375</v>
      </c>
      <c r="C40" s="135">
        <v>792</v>
      </c>
      <c r="D40" s="135">
        <v>792</v>
      </c>
      <c r="E40" s="135">
        <v>792</v>
      </c>
      <c r="F40" s="135">
        <v>792</v>
      </c>
    </row>
    <row r="41" spans="1:6" s="217" customFormat="1" ht="15.75" customHeight="1">
      <c r="A41" s="236"/>
      <c r="B41" s="94" t="s">
        <v>376</v>
      </c>
      <c r="C41" s="135">
        <v>650</v>
      </c>
      <c r="D41" s="135">
        <v>650</v>
      </c>
      <c r="E41" s="135">
        <v>650</v>
      </c>
      <c r="F41" s="135">
        <v>650</v>
      </c>
    </row>
    <row r="42" spans="1:6" s="217" customFormat="1" ht="15.75" customHeight="1">
      <c r="A42" s="236"/>
      <c r="B42" s="94" t="s">
        <v>299</v>
      </c>
      <c r="C42" s="135">
        <v>900</v>
      </c>
      <c r="D42" s="135">
        <v>900</v>
      </c>
      <c r="E42" s="135">
        <v>900</v>
      </c>
      <c r="F42" s="135">
        <v>900</v>
      </c>
    </row>
    <row r="43" spans="1:6" s="217" customFormat="1" ht="15.75" customHeight="1">
      <c r="A43" s="236"/>
      <c r="B43" s="94" t="s">
        <v>461</v>
      </c>
      <c r="C43" s="135"/>
      <c r="D43" s="135">
        <v>300</v>
      </c>
      <c r="E43" s="135">
        <v>300</v>
      </c>
      <c r="F43" s="135">
        <v>300</v>
      </c>
    </row>
    <row r="44" spans="1:6" s="217" customFormat="1" ht="15.75" customHeight="1">
      <c r="A44" s="236"/>
      <c r="B44" s="94" t="s">
        <v>301</v>
      </c>
      <c r="C44" s="135">
        <v>100</v>
      </c>
      <c r="D44" s="135">
        <v>100</v>
      </c>
      <c r="E44" s="135">
        <v>100</v>
      </c>
      <c r="F44" s="135">
        <v>100</v>
      </c>
    </row>
    <row r="45" spans="1:6" s="217" customFormat="1" ht="15.75" customHeight="1">
      <c r="A45" s="236"/>
      <c r="B45" s="94" t="s">
        <v>560</v>
      </c>
      <c r="C45" s="135"/>
      <c r="D45" s="135"/>
      <c r="E45" s="135">
        <v>300</v>
      </c>
      <c r="F45" s="135">
        <v>300</v>
      </c>
    </row>
    <row r="46" spans="1:6" s="217" customFormat="1" ht="15.75" customHeight="1">
      <c r="A46" s="236"/>
      <c r="B46" s="94" t="s">
        <v>561</v>
      </c>
      <c r="C46" s="135"/>
      <c r="D46" s="135"/>
      <c r="E46" s="135">
        <v>150</v>
      </c>
      <c r="F46" s="135">
        <v>150</v>
      </c>
    </row>
    <row r="47" spans="1:6" s="217" customFormat="1" ht="15.75" customHeight="1">
      <c r="A47" s="236"/>
      <c r="B47" s="94" t="s">
        <v>562</v>
      </c>
      <c r="C47" s="135"/>
      <c r="D47" s="135"/>
      <c r="E47" s="135">
        <v>80</v>
      </c>
      <c r="F47" s="135">
        <v>80</v>
      </c>
    </row>
    <row r="48" spans="1:6" s="217" customFormat="1" ht="15.75" customHeight="1">
      <c r="A48" s="236"/>
      <c r="B48" s="94" t="s">
        <v>563</v>
      </c>
      <c r="C48" s="135"/>
      <c r="D48" s="135"/>
      <c r="E48" s="135">
        <v>80</v>
      </c>
      <c r="F48" s="135">
        <v>80</v>
      </c>
    </row>
    <row r="49" spans="1:8" s="217" customFormat="1" ht="15.75" customHeight="1">
      <c r="A49" s="240"/>
      <c r="B49" s="241" t="s">
        <v>374</v>
      </c>
      <c r="C49" s="112">
        <v>1000</v>
      </c>
      <c r="D49" s="112">
        <v>1000</v>
      </c>
      <c r="E49" s="112">
        <v>1000</v>
      </c>
      <c r="F49" s="112">
        <v>500</v>
      </c>
    </row>
    <row r="50" spans="1:8" s="217" customFormat="1" ht="15.75" customHeight="1">
      <c r="A50" s="71" t="s">
        <v>525</v>
      </c>
      <c r="B50" s="40" t="s">
        <v>697</v>
      </c>
      <c r="C50" s="107">
        <f>SUM(C51:C51)</f>
        <v>0</v>
      </c>
      <c r="D50" s="107">
        <f>SUM(D51:D51)</f>
        <v>0</v>
      </c>
      <c r="E50" s="107">
        <f>SUM(E51:E51)</f>
        <v>150000</v>
      </c>
      <c r="F50" s="107">
        <f>SUM(F51:F51)</f>
        <v>150000</v>
      </c>
    </row>
    <row r="51" spans="1:8" s="217" customFormat="1" ht="15.75" customHeight="1">
      <c r="A51" s="81"/>
      <c r="B51" s="15" t="s">
        <v>564</v>
      </c>
      <c r="C51" s="113"/>
      <c r="D51" s="113"/>
      <c r="E51" s="113">
        <v>150000</v>
      </c>
      <c r="F51" s="113">
        <v>150000</v>
      </c>
    </row>
    <row r="52" spans="1:8" s="217" customFormat="1" ht="15.75" customHeight="1">
      <c r="A52" s="72" t="s">
        <v>701</v>
      </c>
      <c r="B52" s="513" t="s">
        <v>702</v>
      </c>
      <c r="C52" s="514"/>
      <c r="D52" s="514"/>
      <c r="E52" s="514"/>
      <c r="F52" s="514">
        <v>621</v>
      </c>
    </row>
    <row r="53" spans="1:8" s="217" customFormat="1" ht="15.75" customHeight="1">
      <c r="A53" s="72"/>
      <c r="B53" s="15" t="s">
        <v>108</v>
      </c>
      <c r="C53" s="88"/>
      <c r="D53" s="88"/>
      <c r="E53" s="88"/>
      <c r="F53" s="88">
        <v>621</v>
      </c>
    </row>
    <row r="54" spans="1:8" ht="15.75" customHeight="1">
      <c r="A54" s="71" t="s">
        <v>698</v>
      </c>
      <c r="B54" s="40" t="s">
        <v>107</v>
      </c>
      <c r="C54" s="107">
        <f>SUM(C55:C55)</f>
        <v>4222</v>
      </c>
      <c r="D54" s="107">
        <f>SUM(D55:D55)</f>
        <v>4222</v>
      </c>
      <c r="E54" s="107">
        <f>SUM(E55:E55)</f>
        <v>4222</v>
      </c>
      <c r="F54" s="107">
        <f>SUM(F55:F55)</f>
        <v>1551</v>
      </c>
    </row>
    <row r="55" spans="1:8" ht="15.75" customHeight="1">
      <c r="A55" s="81"/>
      <c r="B55" s="15" t="s">
        <v>108</v>
      </c>
      <c r="C55" s="113">
        <v>4222</v>
      </c>
      <c r="D55" s="113">
        <v>4222</v>
      </c>
      <c r="E55" s="113">
        <v>4222</v>
      </c>
      <c r="F55" s="113">
        <v>1551</v>
      </c>
    </row>
    <row r="56" spans="1:8" ht="15" customHeight="1">
      <c r="A56" s="72" t="s">
        <v>699</v>
      </c>
      <c r="B56" s="238" t="s">
        <v>265</v>
      </c>
      <c r="C56" s="239">
        <f>SUM(C57:C57)</f>
        <v>5759</v>
      </c>
      <c r="D56" s="239">
        <f>SUM(D57:D57)</f>
        <v>5759</v>
      </c>
      <c r="E56" s="239">
        <f>SUM(E57:E57)</f>
        <v>5759</v>
      </c>
      <c r="F56" s="239">
        <f>SUM(F57:F57)</f>
        <v>2962</v>
      </c>
    </row>
    <row r="57" spans="1:8" ht="15" customHeight="1">
      <c r="A57" s="72"/>
      <c r="B57" s="94" t="s">
        <v>266</v>
      </c>
      <c r="C57" s="135">
        <v>5759</v>
      </c>
      <c r="D57" s="135">
        <v>5759</v>
      </c>
      <c r="E57" s="135">
        <v>5759</v>
      </c>
      <c r="F57" s="135">
        <v>2962</v>
      </c>
      <c r="H57" s="64"/>
    </row>
    <row r="58" spans="1:8" ht="15.75" customHeight="1">
      <c r="A58" s="71" t="s">
        <v>700</v>
      </c>
      <c r="B58" s="67" t="s">
        <v>377</v>
      </c>
      <c r="C58" s="107">
        <f>SUM(C59)</f>
        <v>315</v>
      </c>
      <c r="D58" s="107">
        <f>SUM(D59)</f>
        <v>315</v>
      </c>
      <c r="E58" s="107">
        <f>SUM(E59)</f>
        <v>315</v>
      </c>
      <c r="F58" s="107">
        <f>SUM(F59)</f>
        <v>163</v>
      </c>
    </row>
    <row r="59" spans="1:8" ht="15.75" customHeight="1">
      <c r="A59" s="72"/>
      <c r="B59" s="94" t="s">
        <v>266</v>
      </c>
      <c r="C59" s="135">
        <v>315</v>
      </c>
      <c r="D59" s="135">
        <v>315</v>
      </c>
      <c r="E59" s="135">
        <v>315</v>
      </c>
      <c r="F59" s="135">
        <v>163</v>
      </c>
    </row>
    <row r="60" spans="1:8" ht="15.75" customHeight="1">
      <c r="A60" s="71" t="s">
        <v>482</v>
      </c>
      <c r="B60" s="67" t="s">
        <v>490</v>
      </c>
      <c r="C60" s="107">
        <f>SUM(C61)</f>
        <v>2790</v>
      </c>
      <c r="D60" s="107">
        <f>SUM(D61)</f>
        <v>2790</v>
      </c>
      <c r="E60" s="107">
        <f>SUM(E61)</f>
        <v>2790</v>
      </c>
      <c r="F60" s="107">
        <f>SUM(F61)</f>
        <v>2790</v>
      </c>
    </row>
    <row r="61" spans="1:8" ht="15.75" customHeight="1">
      <c r="A61" s="72"/>
      <c r="B61" s="94" t="s">
        <v>266</v>
      </c>
      <c r="C61" s="135">
        <v>2790</v>
      </c>
      <c r="D61" s="135">
        <v>2790</v>
      </c>
      <c r="E61" s="135">
        <v>2790</v>
      </c>
      <c r="F61" s="135">
        <v>2790</v>
      </c>
    </row>
    <row r="62" spans="1:8" ht="21" customHeight="1">
      <c r="A62" s="313" t="s">
        <v>325</v>
      </c>
      <c r="B62" s="54" t="s">
        <v>53</v>
      </c>
      <c r="C62" s="89">
        <f>SUM(C20,C30,C54,C60,C36,C27,C58,C56,C38,C15)</f>
        <v>350307</v>
      </c>
      <c r="D62" s="89">
        <f>SUM(D20,D30,D54,D60,D36,D27,D58,D56,D38,D15,D18)</f>
        <v>415872</v>
      </c>
      <c r="E62" s="89">
        <f>SUM(E20,E30,E54,E60,E36,E27,E58,E56,E38,E15,E18,E50,)</f>
        <v>703610</v>
      </c>
      <c r="F62" s="89">
        <f>SUM(F20,F30,F54,F60,F36,F27,F58,F56,F38,F15,F18,F50,F52,F34,F13,F11)</f>
        <v>692077</v>
      </c>
    </row>
    <row r="63" spans="1:8" ht="15" customHeight="1">
      <c r="A63" s="72" t="s">
        <v>324</v>
      </c>
      <c r="B63" s="93" t="s">
        <v>132</v>
      </c>
      <c r="C63" s="107">
        <v>23500</v>
      </c>
      <c r="D63" s="107">
        <v>26500</v>
      </c>
      <c r="E63" s="107">
        <v>26500</v>
      </c>
      <c r="F63" s="107">
        <v>27328</v>
      </c>
    </row>
    <row r="64" spans="1:8" ht="15" customHeight="1">
      <c r="A64" s="72"/>
      <c r="B64" s="94" t="s">
        <v>309</v>
      </c>
      <c r="C64" s="135">
        <v>23500</v>
      </c>
      <c r="D64" s="135">
        <v>26500</v>
      </c>
      <c r="E64" s="135">
        <v>26500</v>
      </c>
      <c r="F64" s="135">
        <v>27328</v>
      </c>
    </row>
    <row r="65" spans="1:6" ht="22.5" customHeight="1">
      <c r="A65" s="82" t="s">
        <v>311</v>
      </c>
      <c r="B65" s="54" t="s">
        <v>310</v>
      </c>
      <c r="C65" s="91">
        <f>SUM(C63)</f>
        <v>23500</v>
      </c>
      <c r="D65" s="91">
        <f>SUM(D63)</f>
        <v>26500</v>
      </c>
      <c r="E65" s="91">
        <f>SUM(E63)</f>
        <v>26500</v>
      </c>
      <c r="F65" s="91">
        <f>SUM(F63)</f>
        <v>27328</v>
      </c>
    </row>
    <row r="66" spans="1:6" ht="15" customHeight="1">
      <c r="A66" s="82"/>
      <c r="B66" s="12" t="s">
        <v>53</v>
      </c>
      <c r="C66" s="90">
        <f>SUM(C62,C65)</f>
        <v>373807</v>
      </c>
      <c r="D66" s="90">
        <f>SUM(D62,D65)</f>
        <v>442372</v>
      </c>
      <c r="E66" s="90">
        <f>SUM(E62,E65)</f>
        <v>730110</v>
      </c>
      <c r="F66" s="90">
        <f>SUM(F62,F65)</f>
        <v>719405</v>
      </c>
    </row>
    <row r="68" spans="1:6" ht="15.75">
      <c r="A68" s="4" t="s">
        <v>790</v>
      </c>
      <c r="B68" s="4"/>
      <c r="C68" s="4"/>
    </row>
    <row r="69" spans="1:6" ht="15.75">
      <c r="A69" s="4"/>
      <c r="B69" s="4"/>
      <c r="C69" s="4"/>
    </row>
    <row r="70" spans="1:6" ht="15.75">
      <c r="A70" s="603" t="s">
        <v>513</v>
      </c>
      <c r="B70" s="604"/>
      <c r="C70" s="604"/>
      <c r="D70" s="604"/>
      <c r="E70" s="604"/>
    </row>
    <row r="71" spans="1:6" ht="15.75">
      <c r="A71" s="603" t="s">
        <v>695</v>
      </c>
      <c r="B71" s="604"/>
      <c r="C71" s="604"/>
      <c r="D71" s="604"/>
      <c r="E71" s="604"/>
    </row>
    <row r="72" spans="1:6" ht="15.75">
      <c r="A72" s="603" t="s">
        <v>440</v>
      </c>
      <c r="B72" s="604"/>
      <c r="C72" s="603"/>
      <c r="D72" s="604"/>
      <c r="E72" s="604"/>
    </row>
    <row r="73" spans="1:6">
      <c r="A73" s="5"/>
      <c r="B73" s="5"/>
      <c r="C73" s="5"/>
    </row>
    <row r="74" spans="1:6">
      <c r="A74" s="5"/>
      <c r="B74" s="5" t="s">
        <v>54</v>
      </c>
      <c r="C74" s="5"/>
    </row>
    <row r="75" spans="1:6" ht="15" customHeight="1">
      <c r="A75" s="46" t="s">
        <v>2</v>
      </c>
      <c r="B75" s="46" t="s">
        <v>3</v>
      </c>
      <c r="C75" s="674" t="s">
        <v>329</v>
      </c>
      <c r="D75" s="674" t="s">
        <v>425</v>
      </c>
      <c r="E75" s="674" t="s">
        <v>512</v>
      </c>
      <c r="F75" s="674" t="s">
        <v>577</v>
      </c>
    </row>
    <row r="76" spans="1:6" ht="42" customHeight="1">
      <c r="A76" s="47" t="s">
        <v>5</v>
      </c>
      <c r="B76" s="47"/>
      <c r="C76" s="602"/>
      <c r="D76" s="602"/>
      <c r="E76" s="602"/>
      <c r="F76" s="602"/>
    </row>
    <row r="77" spans="1:6" ht="15" customHeight="1">
      <c r="A77" s="71" t="s">
        <v>731</v>
      </c>
      <c r="B77" s="232" t="s">
        <v>302</v>
      </c>
      <c r="C77" s="152">
        <v>2744</v>
      </c>
      <c r="D77" s="152">
        <v>2744</v>
      </c>
      <c r="E77" s="152">
        <v>2744</v>
      </c>
      <c r="F77" s="152">
        <v>2317</v>
      </c>
    </row>
    <row r="78" spans="1:6" ht="15" customHeight="1">
      <c r="A78" s="72"/>
      <c r="B78" s="94" t="s">
        <v>732</v>
      </c>
      <c r="C78" s="135">
        <v>2744</v>
      </c>
      <c r="D78" s="135">
        <v>2744</v>
      </c>
      <c r="E78" s="135">
        <v>2744</v>
      </c>
      <c r="F78" s="135">
        <v>2317</v>
      </c>
    </row>
    <row r="79" spans="1:6" ht="15" customHeight="1">
      <c r="A79" s="84" t="s">
        <v>264</v>
      </c>
      <c r="B79" s="160" t="s">
        <v>143</v>
      </c>
      <c r="C79" s="152">
        <f>SUM(C80:C83)</f>
        <v>11500</v>
      </c>
      <c r="D79" s="152">
        <f>SUM(D80:D83)</f>
        <v>11500</v>
      </c>
      <c r="E79" s="152">
        <f>SUM(E80:E83)</f>
        <v>10000</v>
      </c>
      <c r="F79" s="152">
        <f>SUM(F80:F83)</f>
        <v>8245</v>
      </c>
    </row>
    <row r="80" spans="1:6" ht="15" customHeight="1">
      <c r="A80" s="85"/>
      <c r="B80" s="25" t="s">
        <v>267</v>
      </c>
      <c r="C80" s="135">
        <v>800</v>
      </c>
      <c r="D80" s="135">
        <v>800</v>
      </c>
      <c r="E80" s="135">
        <v>800</v>
      </c>
      <c r="F80" s="135">
        <v>800</v>
      </c>
    </row>
    <row r="81" spans="1:6" ht="15" customHeight="1">
      <c r="A81" s="85"/>
      <c r="B81" s="25" t="s">
        <v>105</v>
      </c>
      <c r="C81" s="135">
        <v>1300</v>
      </c>
      <c r="D81" s="135">
        <v>1300</v>
      </c>
      <c r="E81" s="135">
        <v>1300</v>
      </c>
      <c r="F81" s="135">
        <v>1300</v>
      </c>
    </row>
    <row r="82" spans="1:6" ht="15" customHeight="1">
      <c r="A82" s="85"/>
      <c r="B82" s="25" t="s">
        <v>278</v>
      </c>
      <c r="C82" s="135">
        <v>5000</v>
      </c>
      <c r="D82" s="135">
        <v>5000</v>
      </c>
      <c r="E82" s="135">
        <v>3500</v>
      </c>
      <c r="F82" s="135">
        <v>1745</v>
      </c>
    </row>
    <row r="83" spans="1:6" ht="15" customHeight="1">
      <c r="A83" s="85"/>
      <c r="B83" s="25" t="s">
        <v>268</v>
      </c>
      <c r="C83" s="135">
        <v>4400</v>
      </c>
      <c r="D83" s="135">
        <v>4400</v>
      </c>
      <c r="E83" s="135">
        <v>4400</v>
      </c>
      <c r="F83" s="135">
        <v>4400</v>
      </c>
    </row>
    <row r="84" spans="1:6" ht="15" customHeight="1">
      <c r="A84" s="82" t="s">
        <v>325</v>
      </c>
      <c r="B84" s="271" t="s">
        <v>120</v>
      </c>
      <c r="C84" s="91">
        <f>SUM(C77,C79)</f>
        <v>14244</v>
      </c>
      <c r="D84" s="91">
        <f>SUM(D77,D79)</f>
        <v>14244</v>
      </c>
      <c r="E84" s="91">
        <f>SUM(E77,E79)</f>
        <v>12744</v>
      </c>
      <c r="F84" s="91">
        <f>SUM(F77,F79)</f>
        <v>10562</v>
      </c>
    </row>
    <row r="85" spans="1:6" ht="15" customHeight="1">
      <c r="A85" s="84" t="s">
        <v>466</v>
      </c>
      <c r="B85" s="232" t="s">
        <v>467</v>
      </c>
      <c r="C85" s="152"/>
      <c r="D85" s="312">
        <f>SUM(D86)</f>
        <v>150</v>
      </c>
      <c r="E85" s="312">
        <f>SUM(E86)</f>
        <v>150</v>
      </c>
      <c r="F85" s="312">
        <f>SUM(F86)</f>
        <v>100</v>
      </c>
    </row>
    <row r="86" spans="1:6" ht="15" customHeight="1">
      <c r="A86" s="81"/>
      <c r="B86" s="241" t="s">
        <v>468</v>
      </c>
      <c r="C86" s="349"/>
      <c r="D86" s="348">
        <v>150</v>
      </c>
      <c r="E86" s="348">
        <v>150</v>
      </c>
      <c r="F86" s="348">
        <v>100</v>
      </c>
    </row>
    <row r="87" spans="1:6" ht="21" customHeight="1">
      <c r="A87" s="273"/>
      <c r="B87" s="275" t="s">
        <v>303</v>
      </c>
      <c r="C87" s="274">
        <f>SUM(C84)</f>
        <v>14244</v>
      </c>
      <c r="D87" s="274">
        <f>SUM(D84,D85)</f>
        <v>14394</v>
      </c>
      <c r="E87" s="274">
        <f>SUM(E84,E85)</f>
        <v>12894</v>
      </c>
      <c r="F87" s="274">
        <f>SUM(F84,F85)</f>
        <v>10662</v>
      </c>
    </row>
  </sheetData>
  <mergeCells count="15">
    <mergeCell ref="F9:F10"/>
    <mergeCell ref="F75:F76"/>
    <mergeCell ref="E75:E76"/>
    <mergeCell ref="A70:E70"/>
    <mergeCell ref="A71:E71"/>
    <mergeCell ref="A72:E72"/>
    <mergeCell ref="C9:C10"/>
    <mergeCell ref="C75:C76"/>
    <mergeCell ref="D9:D10"/>
    <mergeCell ref="D75:D76"/>
    <mergeCell ref="A3:E3"/>
    <mergeCell ref="A4:E4"/>
    <mergeCell ref="A5:E5"/>
    <mergeCell ref="A6:E6"/>
    <mergeCell ref="E9:E10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4" firstPageNumber="16" orientation="portrait" horizontalDpi="300" verticalDpi="300" r:id="rId1"/>
  <headerFooter alignWithMargins="0">
    <oddFooter>&amp;P. oldal</oddFooter>
  </headerFooter>
  <rowBreaks count="1" manualBreakCount="1">
    <brk id="6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Q143"/>
  <sheetViews>
    <sheetView view="pageBreakPreview" topLeftCell="A91" zoomScaleNormal="100" workbookViewId="0">
      <selection activeCell="A83" sqref="A83"/>
    </sheetView>
  </sheetViews>
  <sheetFormatPr defaultRowHeight="12.75"/>
  <cols>
    <col min="1" max="1" width="6.7109375" customWidth="1"/>
    <col min="2" max="2" width="48" customWidth="1"/>
    <col min="3" max="3" width="8.7109375" customWidth="1"/>
    <col min="4" max="4" width="8" customWidth="1"/>
    <col min="5" max="5" width="9" customWidth="1"/>
    <col min="11" max="11" width="10.85546875" customWidth="1"/>
  </cols>
  <sheetData>
    <row r="1" spans="1:14" ht="15.75">
      <c r="A1" s="43" t="s">
        <v>791</v>
      </c>
      <c r="B1" s="43"/>
      <c r="C1" s="43"/>
      <c r="D1" s="43"/>
      <c r="E1" s="43"/>
    </row>
    <row r="2" spans="1:14" ht="15.75">
      <c r="A2" s="43"/>
      <c r="B2" s="43"/>
      <c r="C2" s="43"/>
      <c r="D2" s="43"/>
      <c r="E2" s="43"/>
    </row>
    <row r="3" spans="1:14" ht="15.75">
      <c r="A3" s="673" t="s">
        <v>437</v>
      </c>
      <c r="B3" s="604"/>
      <c r="C3" s="604"/>
      <c r="D3" s="604"/>
      <c r="E3" s="604"/>
      <c r="F3" s="604"/>
      <c r="G3" s="604"/>
      <c r="H3" s="604"/>
    </row>
    <row r="4" spans="1:14" ht="15.75">
      <c r="A4" s="673" t="s">
        <v>574</v>
      </c>
      <c r="B4" s="604"/>
      <c r="C4" s="604"/>
      <c r="D4" s="604"/>
      <c r="E4" s="604"/>
      <c r="F4" s="604"/>
      <c r="G4" s="604"/>
      <c r="H4" s="604"/>
    </row>
    <row r="5" spans="1:14" ht="15.75">
      <c r="A5" s="673" t="s">
        <v>441</v>
      </c>
      <c r="B5" s="604"/>
      <c r="C5" s="604"/>
      <c r="D5" s="604"/>
      <c r="E5" s="604"/>
      <c r="F5" s="604"/>
      <c r="G5" s="604"/>
      <c r="H5" s="604"/>
    </row>
    <row r="6" spans="1:14" ht="15.75">
      <c r="A6" s="673" t="s">
        <v>442</v>
      </c>
      <c r="B6" s="604"/>
      <c r="C6" s="604"/>
      <c r="D6" s="604"/>
      <c r="E6" s="604"/>
      <c r="F6" s="604"/>
      <c r="G6" s="604"/>
      <c r="H6" s="604"/>
    </row>
    <row r="7" spans="1:14">
      <c r="A7" s="5"/>
      <c r="B7" s="5"/>
      <c r="C7" s="5"/>
      <c r="D7" s="5"/>
      <c r="E7" s="5"/>
    </row>
    <row r="8" spans="1:14">
      <c r="A8" s="5"/>
      <c r="B8" s="5"/>
      <c r="C8" s="5"/>
      <c r="D8" s="5" t="s">
        <v>102</v>
      </c>
      <c r="E8" s="5"/>
    </row>
    <row r="9" spans="1:14" ht="12.75" customHeight="1">
      <c r="A9" s="46" t="s">
        <v>51</v>
      </c>
      <c r="B9" s="46" t="s">
        <v>3</v>
      </c>
      <c r="C9" s="49"/>
      <c r="D9" s="50" t="s">
        <v>329</v>
      </c>
      <c r="E9" s="51"/>
      <c r="F9" s="49"/>
      <c r="G9" s="50" t="s">
        <v>425</v>
      </c>
      <c r="H9" s="51"/>
      <c r="I9" s="49"/>
      <c r="J9" s="50" t="s">
        <v>514</v>
      </c>
      <c r="K9" s="51"/>
      <c r="L9" s="49"/>
      <c r="M9" s="50" t="s">
        <v>578</v>
      </c>
      <c r="N9" s="51"/>
    </row>
    <row r="10" spans="1:14" ht="12.75" customHeight="1">
      <c r="A10" s="48" t="s">
        <v>52</v>
      </c>
      <c r="B10" s="48"/>
      <c r="C10" s="52" t="s">
        <v>58</v>
      </c>
      <c r="D10" s="52" t="s">
        <v>59</v>
      </c>
      <c r="E10" s="52" t="s">
        <v>4</v>
      </c>
      <c r="F10" s="52" t="s">
        <v>58</v>
      </c>
      <c r="G10" s="52" t="s">
        <v>59</v>
      </c>
      <c r="H10" s="52" t="s">
        <v>4</v>
      </c>
      <c r="I10" s="52" t="s">
        <v>58</v>
      </c>
      <c r="J10" s="52" t="s">
        <v>59</v>
      </c>
      <c r="K10" s="52" t="s">
        <v>4</v>
      </c>
      <c r="L10" s="52" t="s">
        <v>58</v>
      </c>
      <c r="M10" s="52" t="s">
        <v>59</v>
      </c>
      <c r="N10" s="52" t="s">
        <v>4</v>
      </c>
    </row>
    <row r="11" spans="1:14" ht="12.75" customHeight="1">
      <c r="A11" s="141" t="s">
        <v>391</v>
      </c>
      <c r="B11" s="317" t="s">
        <v>347</v>
      </c>
      <c r="C11" s="278">
        <f t="shared" ref="C11:E11" si="0">SUM(C14)</f>
        <v>197</v>
      </c>
      <c r="D11" s="278">
        <f t="shared" si="0"/>
        <v>68</v>
      </c>
      <c r="E11" s="278">
        <f t="shared" si="0"/>
        <v>265</v>
      </c>
      <c r="F11" s="278">
        <f>SUM(F12:F14)</f>
        <v>1063</v>
      </c>
      <c r="G11" s="278">
        <f t="shared" ref="G11:H11" si="1">SUM(G12:G14)</f>
        <v>302</v>
      </c>
      <c r="H11" s="278">
        <f t="shared" si="1"/>
        <v>1365</v>
      </c>
      <c r="I11" s="278">
        <f>SUM(I12:I14)</f>
        <v>1349</v>
      </c>
      <c r="J11" s="278">
        <f t="shared" ref="J11:K11" si="2">SUM(J12:J14)</f>
        <v>302</v>
      </c>
      <c r="K11" s="278">
        <f t="shared" si="2"/>
        <v>1651</v>
      </c>
      <c r="L11" s="278">
        <f>SUM(L12:L14)</f>
        <v>2242</v>
      </c>
      <c r="M11" s="278">
        <f t="shared" ref="M11:N11" si="3">SUM(M12:M14)</f>
        <v>447</v>
      </c>
      <c r="N11" s="278">
        <f t="shared" si="3"/>
        <v>2689</v>
      </c>
    </row>
    <row r="12" spans="1:14" s="217" customFormat="1" ht="12.75" customHeight="1">
      <c r="A12" s="183"/>
      <c r="B12" s="272" t="s">
        <v>486</v>
      </c>
      <c r="C12" s="301"/>
      <c r="D12" s="301"/>
      <c r="E12" s="301"/>
      <c r="F12" s="301">
        <v>866</v>
      </c>
      <c r="G12" s="301">
        <v>234</v>
      </c>
      <c r="H12" s="301">
        <f>SUM(F12:G12)</f>
        <v>1100</v>
      </c>
      <c r="I12" s="301">
        <v>866</v>
      </c>
      <c r="J12" s="301">
        <v>234</v>
      </c>
      <c r="K12" s="301">
        <f>SUM(I12:J12)</f>
        <v>1100</v>
      </c>
      <c r="L12" s="301">
        <v>866</v>
      </c>
      <c r="M12" s="301">
        <v>234</v>
      </c>
      <c r="N12" s="301">
        <f>SUM(L12:M12)</f>
        <v>1100</v>
      </c>
    </row>
    <row r="13" spans="1:14" s="217" customFormat="1" ht="12.75" customHeight="1">
      <c r="A13" s="183"/>
      <c r="B13" s="272" t="s">
        <v>533</v>
      </c>
      <c r="C13" s="301"/>
      <c r="D13" s="301"/>
      <c r="E13" s="301"/>
      <c r="F13" s="301"/>
      <c r="G13" s="301"/>
      <c r="H13" s="301"/>
      <c r="I13" s="301">
        <v>286</v>
      </c>
      <c r="J13" s="301"/>
      <c r="K13" s="301">
        <f>SUM(I13:J13)</f>
        <v>286</v>
      </c>
      <c r="L13" s="301">
        <v>586</v>
      </c>
      <c r="M13" s="301"/>
      <c r="N13" s="301">
        <f>SUM(L13:M13)</f>
        <v>586</v>
      </c>
    </row>
    <row r="14" spans="1:14" ht="12.75" customHeight="1">
      <c r="A14" s="47"/>
      <c r="B14" s="318" t="s">
        <v>308</v>
      </c>
      <c r="C14" s="80">
        <v>197</v>
      </c>
      <c r="D14" s="301">
        <v>68</v>
      </c>
      <c r="E14" s="301">
        <f>SUM(C14:D14)</f>
        <v>265</v>
      </c>
      <c r="F14" s="80">
        <v>197</v>
      </c>
      <c r="G14" s="301">
        <v>68</v>
      </c>
      <c r="H14" s="301">
        <f>SUM(F14:G14)</f>
        <v>265</v>
      </c>
      <c r="I14" s="80">
        <v>197</v>
      </c>
      <c r="J14" s="301">
        <v>68</v>
      </c>
      <c r="K14" s="301">
        <f>SUM(I14:J14)</f>
        <v>265</v>
      </c>
      <c r="L14" s="80">
        <v>790</v>
      </c>
      <c r="M14" s="301">
        <v>213</v>
      </c>
      <c r="N14" s="301">
        <f>SUM(L14:M14)</f>
        <v>1003</v>
      </c>
    </row>
    <row r="15" spans="1:14" ht="12.75" customHeight="1">
      <c r="A15" s="141" t="s">
        <v>284</v>
      </c>
      <c r="B15" s="300" t="s">
        <v>348</v>
      </c>
      <c r="C15" s="278">
        <f t="shared" ref="C15:N15" si="4">SUM(C16)</f>
        <v>551</v>
      </c>
      <c r="D15" s="278">
        <f t="shared" si="4"/>
        <v>149</v>
      </c>
      <c r="E15" s="278">
        <f t="shared" si="4"/>
        <v>700</v>
      </c>
      <c r="F15" s="278">
        <f t="shared" si="4"/>
        <v>551</v>
      </c>
      <c r="G15" s="278">
        <f t="shared" si="4"/>
        <v>149</v>
      </c>
      <c r="H15" s="278">
        <f t="shared" si="4"/>
        <v>700</v>
      </c>
      <c r="I15" s="278">
        <f t="shared" si="4"/>
        <v>551</v>
      </c>
      <c r="J15" s="278">
        <f t="shared" si="4"/>
        <v>149</v>
      </c>
      <c r="K15" s="278">
        <f t="shared" si="4"/>
        <v>700</v>
      </c>
      <c r="L15" s="278">
        <f>SUM(L16)</f>
        <v>710</v>
      </c>
      <c r="M15" s="278">
        <f t="shared" si="4"/>
        <v>192</v>
      </c>
      <c r="N15" s="278">
        <f t="shared" si="4"/>
        <v>902</v>
      </c>
    </row>
    <row r="16" spans="1:14" ht="12.75" customHeight="1">
      <c r="A16" s="47"/>
      <c r="B16" s="272" t="s">
        <v>349</v>
      </c>
      <c r="C16" s="80">
        <v>551</v>
      </c>
      <c r="D16" s="301">
        <v>149</v>
      </c>
      <c r="E16" s="301">
        <f>SUM(C16:D16)</f>
        <v>700</v>
      </c>
      <c r="F16" s="80">
        <v>551</v>
      </c>
      <c r="G16" s="301">
        <v>149</v>
      </c>
      <c r="H16" s="301">
        <f>SUM(F16:G16)</f>
        <v>700</v>
      </c>
      <c r="I16" s="80">
        <v>551</v>
      </c>
      <c r="J16" s="301">
        <v>149</v>
      </c>
      <c r="K16" s="301">
        <f>SUM(I16:J16)</f>
        <v>700</v>
      </c>
      <c r="L16" s="80">
        <v>710</v>
      </c>
      <c r="M16" s="301">
        <v>192</v>
      </c>
      <c r="N16" s="301">
        <f>SUM(L16:M16)</f>
        <v>902</v>
      </c>
    </row>
    <row r="17" spans="1:14" ht="12.75" customHeight="1">
      <c r="A17" s="141" t="s">
        <v>392</v>
      </c>
      <c r="B17" s="92" t="s">
        <v>269</v>
      </c>
      <c r="C17" s="105">
        <f t="shared" ref="C17:H17" si="5">SUM(C20:C20)</f>
        <v>87531</v>
      </c>
      <c r="D17" s="319">
        <f t="shared" si="5"/>
        <v>23634</v>
      </c>
      <c r="E17" s="105">
        <f t="shared" si="5"/>
        <v>111165</v>
      </c>
      <c r="F17" s="105">
        <f t="shared" si="5"/>
        <v>87531</v>
      </c>
      <c r="G17" s="319">
        <f t="shared" si="5"/>
        <v>23634</v>
      </c>
      <c r="H17" s="105">
        <f t="shared" si="5"/>
        <v>111165</v>
      </c>
      <c r="I17" s="105">
        <f>SUM(I18:I20)</f>
        <v>88555</v>
      </c>
      <c r="J17" s="105">
        <f t="shared" ref="J17:K17" si="6">SUM(J18:J20)</f>
        <v>23910</v>
      </c>
      <c r="K17" s="105">
        <f t="shared" si="6"/>
        <v>112465</v>
      </c>
      <c r="L17" s="105">
        <f>SUM(L18:L20)</f>
        <v>1927</v>
      </c>
      <c r="M17" s="105">
        <f t="shared" ref="M17:N17" si="7">SUM(M18:M20)</f>
        <v>412</v>
      </c>
      <c r="N17" s="105">
        <f t="shared" si="7"/>
        <v>2339</v>
      </c>
    </row>
    <row r="18" spans="1:14" ht="12.75" customHeight="1">
      <c r="A18" s="316"/>
      <c r="B18" s="161" t="s">
        <v>534</v>
      </c>
      <c r="C18" s="165"/>
      <c r="D18" s="281"/>
      <c r="E18" s="165"/>
      <c r="F18" s="165"/>
      <c r="G18" s="281"/>
      <c r="H18" s="165"/>
      <c r="I18" s="185">
        <v>1024</v>
      </c>
      <c r="J18" s="248">
        <v>276</v>
      </c>
      <c r="K18" s="185">
        <f t="shared" ref="K18:K24" si="8">SUM(I18:J18)</f>
        <v>1300</v>
      </c>
      <c r="L18" s="185">
        <v>1527</v>
      </c>
      <c r="M18" s="248">
        <v>412</v>
      </c>
      <c r="N18" s="185">
        <f t="shared" ref="N18:N24" si="9">SUM(L18:M18)</f>
        <v>1939</v>
      </c>
    </row>
    <row r="19" spans="1:14" ht="12.75" customHeight="1">
      <c r="A19" s="316"/>
      <c r="B19" s="161" t="s">
        <v>703</v>
      </c>
      <c r="C19" s="165"/>
      <c r="D19" s="281"/>
      <c r="E19" s="165"/>
      <c r="F19" s="165"/>
      <c r="G19" s="281"/>
      <c r="H19" s="165"/>
      <c r="I19" s="185"/>
      <c r="J19" s="248"/>
      <c r="K19" s="185"/>
      <c r="L19" s="185">
        <v>400</v>
      </c>
      <c r="M19" s="248"/>
      <c r="N19" s="185">
        <v>400</v>
      </c>
    </row>
    <row r="20" spans="1:14" ht="12.75" customHeight="1">
      <c r="A20" s="100"/>
      <c r="B20" s="161" t="s">
        <v>350</v>
      </c>
      <c r="C20" s="162">
        <v>87531</v>
      </c>
      <c r="D20" s="175">
        <v>23634</v>
      </c>
      <c r="E20" s="162">
        <f>SUM(C20:D20)</f>
        <v>111165</v>
      </c>
      <c r="F20" s="162">
        <v>87531</v>
      </c>
      <c r="G20" s="175">
        <v>23634</v>
      </c>
      <c r="H20" s="162">
        <f>SUM(F20:G20)</f>
        <v>111165</v>
      </c>
      <c r="I20" s="162">
        <v>87531</v>
      </c>
      <c r="J20" s="175">
        <v>23634</v>
      </c>
      <c r="K20" s="162">
        <f t="shared" si="8"/>
        <v>111165</v>
      </c>
      <c r="L20" s="162"/>
      <c r="M20" s="175"/>
      <c r="N20" s="162"/>
    </row>
    <row r="21" spans="1:14" ht="12.75" customHeight="1">
      <c r="A21" s="141" t="s">
        <v>453</v>
      </c>
      <c r="B21" s="92" t="s">
        <v>491</v>
      </c>
      <c r="C21" s="346"/>
      <c r="D21" s="347"/>
      <c r="E21" s="346"/>
      <c r="F21" s="104">
        <f>SUM(F22)</f>
        <v>7087</v>
      </c>
      <c r="G21" s="104">
        <f t="shared" ref="G21" si="10">SUM(G22)</f>
        <v>1913</v>
      </c>
      <c r="H21" s="104">
        <f>SUM(F21:G21)</f>
        <v>9000</v>
      </c>
      <c r="I21" s="104">
        <f>SUM(I22)</f>
        <v>1700</v>
      </c>
      <c r="J21" s="104">
        <f t="shared" ref="J21:J23" si="11">SUM(J22)</f>
        <v>460</v>
      </c>
      <c r="K21" s="104">
        <f t="shared" si="8"/>
        <v>2160</v>
      </c>
      <c r="L21" s="104">
        <f>SUM(L22)</f>
        <v>1700</v>
      </c>
      <c r="M21" s="104">
        <f t="shared" ref="M21:M23" si="12">SUM(M22)</f>
        <v>460</v>
      </c>
      <c r="N21" s="104">
        <f t="shared" si="9"/>
        <v>2160</v>
      </c>
    </row>
    <row r="22" spans="1:14" ht="12.75" customHeight="1">
      <c r="A22" s="100"/>
      <c r="B22" s="161" t="s">
        <v>457</v>
      </c>
      <c r="C22" s="303"/>
      <c r="D22" s="171"/>
      <c r="E22" s="303"/>
      <c r="F22" s="303">
        <v>7087</v>
      </c>
      <c r="G22" s="171">
        <v>1913</v>
      </c>
      <c r="H22" s="303">
        <f>SUM(F22:G22)</f>
        <v>9000</v>
      </c>
      <c r="I22" s="303">
        <v>1700</v>
      </c>
      <c r="J22" s="171">
        <v>460</v>
      </c>
      <c r="K22" s="303">
        <f t="shared" si="8"/>
        <v>2160</v>
      </c>
      <c r="L22" s="303">
        <v>1700</v>
      </c>
      <c r="M22" s="171">
        <v>460</v>
      </c>
      <c r="N22" s="303">
        <f t="shared" si="9"/>
        <v>2160</v>
      </c>
    </row>
    <row r="23" spans="1:14" ht="12.75" customHeight="1">
      <c r="A23" s="141" t="s">
        <v>535</v>
      </c>
      <c r="B23" s="92" t="s">
        <v>536</v>
      </c>
      <c r="C23" s="346"/>
      <c r="D23" s="347"/>
      <c r="E23" s="346"/>
      <c r="F23" s="104"/>
      <c r="G23" s="104"/>
      <c r="H23" s="104"/>
      <c r="I23" s="104">
        <f>SUM(I24)</f>
        <v>4435</v>
      </c>
      <c r="J23" s="104">
        <f t="shared" si="11"/>
        <v>1198</v>
      </c>
      <c r="K23" s="104">
        <f t="shared" si="8"/>
        <v>5633</v>
      </c>
      <c r="L23" s="104">
        <f>SUM(L24)</f>
        <v>5200</v>
      </c>
      <c r="M23" s="104">
        <f t="shared" si="12"/>
        <v>1404</v>
      </c>
      <c r="N23" s="104">
        <f t="shared" si="9"/>
        <v>6604</v>
      </c>
    </row>
    <row r="24" spans="1:14" ht="12.75" customHeight="1">
      <c r="A24" s="100"/>
      <c r="B24" s="161" t="s">
        <v>537</v>
      </c>
      <c r="C24" s="303"/>
      <c r="D24" s="171"/>
      <c r="E24" s="303"/>
      <c r="F24" s="303"/>
      <c r="G24" s="171"/>
      <c r="H24" s="303"/>
      <c r="I24" s="303">
        <v>4435</v>
      </c>
      <c r="J24" s="171">
        <v>1198</v>
      </c>
      <c r="K24" s="303">
        <f t="shared" si="8"/>
        <v>5633</v>
      </c>
      <c r="L24" s="303">
        <v>5200</v>
      </c>
      <c r="M24" s="171">
        <v>1404</v>
      </c>
      <c r="N24" s="303">
        <f t="shared" si="9"/>
        <v>6604</v>
      </c>
    </row>
    <row r="25" spans="1:14" ht="12.75" customHeight="1">
      <c r="A25" s="235" t="s">
        <v>393</v>
      </c>
      <c r="B25" s="92" t="s">
        <v>131</v>
      </c>
      <c r="C25" s="104">
        <f t="shared" ref="C25:K25" si="13">SUM(C26)</f>
        <v>19859</v>
      </c>
      <c r="D25" s="304">
        <f t="shared" si="13"/>
        <v>5141</v>
      </c>
      <c r="E25" s="304">
        <f t="shared" si="13"/>
        <v>25000</v>
      </c>
      <c r="F25" s="104">
        <f t="shared" si="13"/>
        <v>19859</v>
      </c>
      <c r="G25" s="304">
        <f t="shared" si="13"/>
        <v>5141</v>
      </c>
      <c r="H25" s="104">
        <f t="shared" si="13"/>
        <v>25000</v>
      </c>
      <c r="I25" s="104">
        <f t="shared" si="13"/>
        <v>19859</v>
      </c>
      <c r="J25" s="304">
        <f t="shared" si="13"/>
        <v>5141</v>
      </c>
      <c r="K25" s="104">
        <f t="shared" si="13"/>
        <v>25000</v>
      </c>
      <c r="L25" s="104">
        <f>SUM(L26:L26)</f>
        <v>7800</v>
      </c>
      <c r="M25" s="515">
        <f>SUM(M26:M26)</f>
        <v>2106</v>
      </c>
      <c r="N25" s="104">
        <f>SUM(N26:N26)</f>
        <v>9906</v>
      </c>
    </row>
    <row r="26" spans="1:14" ht="12.75" customHeight="1">
      <c r="A26" s="302"/>
      <c r="B26" s="176" t="s">
        <v>352</v>
      </c>
      <c r="C26" s="303">
        <v>19859</v>
      </c>
      <c r="D26" s="171">
        <v>5141</v>
      </c>
      <c r="E26" s="303">
        <f>SUM(C26:D26)</f>
        <v>25000</v>
      </c>
      <c r="F26" s="303">
        <v>19859</v>
      </c>
      <c r="G26" s="171">
        <v>5141</v>
      </c>
      <c r="H26" s="303">
        <f>SUM(F26:G26)</f>
        <v>25000</v>
      </c>
      <c r="I26" s="303">
        <v>19859</v>
      </c>
      <c r="J26" s="171">
        <v>5141</v>
      </c>
      <c r="K26" s="303">
        <f>SUM(I26:J26)</f>
        <v>25000</v>
      </c>
      <c r="L26" s="303">
        <v>7800</v>
      </c>
      <c r="M26" s="171">
        <v>2106</v>
      </c>
      <c r="N26" s="303">
        <f>SUM(L26:M26)</f>
        <v>9906</v>
      </c>
    </row>
    <row r="27" spans="1:14" ht="12.75" customHeight="1">
      <c r="A27" s="316" t="s">
        <v>471</v>
      </c>
      <c r="B27" s="164" t="s">
        <v>353</v>
      </c>
      <c r="C27" s="306">
        <v>20000</v>
      </c>
      <c r="D27" s="305"/>
      <c r="E27" s="306">
        <v>20000</v>
      </c>
      <c r="F27" s="306">
        <f>SUM(F28:F31)</f>
        <v>67447</v>
      </c>
      <c r="G27" s="306">
        <f t="shared" ref="G27:H27" si="14">SUM(G28:G31)</f>
        <v>12811</v>
      </c>
      <c r="H27" s="306">
        <f t="shared" si="14"/>
        <v>80258</v>
      </c>
      <c r="I27" s="306">
        <f>SUM(I28:I31)</f>
        <v>73224</v>
      </c>
      <c r="J27" s="306">
        <f t="shared" ref="J27:K27" si="15">SUM(J28:J31)</f>
        <v>14371</v>
      </c>
      <c r="K27" s="306">
        <f t="shared" si="15"/>
        <v>87595</v>
      </c>
      <c r="L27" s="306">
        <f>SUM(L28:L31)</f>
        <v>73224</v>
      </c>
      <c r="M27" s="306">
        <f t="shared" ref="M27:N27" si="16">SUM(M28:M31)</f>
        <v>14371</v>
      </c>
      <c r="N27" s="306">
        <f t="shared" si="16"/>
        <v>87595</v>
      </c>
    </row>
    <row r="28" spans="1:14" ht="12.75" customHeight="1">
      <c r="A28" s="316"/>
      <c r="B28" s="161" t="s">
        <v>452</v>
      </c>
      <c r="C28" s="306"/>
      <c r="D28" s="305"/>
      <c r="E28" s="306"/>
      <c r="F28" s="162">
        <v>23825</v>
      </c>
      <c r="G28" s="163">
        <v>6433</v>
      </c>
      <c r="H28" s="162">
        <f>SUM(F28:G28)</f>
        <v>30258</v>
      </c>
      <c r="I28" s="162">
        <v>23825</v>
      </c>
      <c r="J28" s="163">
        <v>6433</v>
      </c>
      <c r="K28" s="162">
        <f>SUM(I28:J28)</f>
        <v>30258</v>
      </c>
      <c r="L28" s="162">
        <v>23825</v>
      </c>
      <c r="M28" s="163">
        <v>6433</v>
      </c>
      <c r="N28" s="162">
        <f>SUM(L28:M28)</f>
        <v>30258</v>
      </c>
    </row>
    <row r="29" spans="1:14" ht="12.75" customHeight="1">
      <c r="A29" s="316"/>
      <c r="B29" s="161" t="s">
        <v>538</v>
      </c>
      <c r="C29" s="306"/>
      <c r="D29" s="305"/>
      <c r="E29" s="306"/>
      <c r="F29" s="162"/>
      <c r="G29" s="163"/>
      <c r="H29" s="162"/>
      <c r="I29" s="162">
        <v>5777</v>
      </c>
      <c r="J29" s="163">
        <v>1560</v>
      </c>
      <c r="K29" s="162">
        <f>SUM(I29:J29)</f>
        <v>7337</v>
      </c>
      <c r="L29" s="162">
        <v>5777</v>
      </c>
      <c r="M29" s="163">
        <v>1560</v>
      </c>
      <c r="N29" s="162">
        <f>SUM(L29:M29)</f>
        <v>7337</v>
      </c>
    </row>
    <row r="30" spans="1:14" ht="12.75" customHeight="1">
      <c r="A30" s="316"/>
      <c r="B30" s="161" t="s">
        <v>528</v>
      </c>
      <c r="C30" s="306"/>
      <c r="D30" s="305"/>
      <c r="E30" s="306"/>
      <c r="F30" s="162">
        <v>23622</v>
      </c>
      <c r="G30" s="163">
        <v>6378</v>
      </c>
      <c r="H30" s="162">
        <f>SUM(F30:G30)</f>
        <v>30000</v>
      </c>
      <c r="I30" s="162">
        <v>23622</v>
      </c>
      <c r="J30" s="163">
        <v>6378</v>
      </c>
      <c r="K30" s="162">
        <f>SUM(I30:J30)</f>
        <v>30000</v>
      </c>
      <c r="L30" s="162">
        <v>23622</v>
      </c>
      <c r="M30" s="163">
        <v>6378</v>
      </c>
      <c r="N30" s="162">
        <f>SUM(L30:M30)</f>
        <v>30000</v>
      </c>
    </row>
    <row r="31" spans="1:14" ht="12.75" customHeight="1">
      <c r="A31" s="100"/>
      <c r="B31" s="161" t="s">
        <v>354</v>
      </c>
      <c r="C31" s="162">
        <v>20000</v>
      </c>
      <c r="D31" s="163"/>
      <c r="E31" s="162">
        <v>20000</v>
      </c>
      <c r="F31" s="162">
        <v>20000</v>
      </c>
      <c r="G31" s="163"/>
      <c r="H31" s="162">
        <v>20000</v>
      </c>
      <c r="I31" s="162">
        <v>20000</v>
      </c>
      <c r="J31" s="163"/>
      <c r="K31" s="162">
        <v>20000</v>
      </c>
      <c r="L31" s="162">
        <v>20000</v>
      </c>
      <c r="M31" s="163"/>
      <c r="N31" s="162">
        <v>20000</v>
      </c>
    </row>
    <row r="32" spans="1:14" ht="12.75" customHeight="1">
      <c r="A32" s="516" t="s">
        <v>474</v>
      </c>
      <c r="B32" s="92" t="s">
        <v>704</v>
      </c>
      <c r="C32" s="104"/>
      <c r="D32" s="304"/>
      <c r="E32" s="104"/>
      <c r="F32" s="104"/>
      <c r="G32" s="304"/>
      <c r="H32" s="104"/>
      <c r="I32" s="104"/>
      <c r="J32" s="304"/>
      <c r="K32" s="104"/>
      <c r="L32" s="104">
        <v>382</v>
      </c>
      <c r="M32" s="304"/>
      <c r="N32" s="104">
        <v>382</v>
      </c>
    </row>
    <row r="33" spans="1:14" ht="12.75" customHeight="1">
      <c r="A33" s="302"/>
      <c r="B33" s="176" t="s">
        <v>705</v>
      </c>
      <c r="C33" s="303"/>
      <c r="D33" s="171"/>
      <c r="E33" s="303"/>
      <c r="F33" s="303"/>
      <c r="G33" s="171"/>
      <c r="H33" s="303"/>
      <c r="I33" s="303"/>
      <c r="J33" s="171"/>
      <c r="K33" s="303"/>
      <c r="L33" s="303">
        <v>382</v>
      </c>
      <c r="M33" s="171"/>
      <c r="N33" s="303">
        <v>382</v>
      </c>
    </row>
    <row r="34" spans="1:14" ht="12.75" customHeight="1">
      <c r="A34" s="141" t="s">
        <v>388</v>
      </c>
      <c r="B34" s="92" t="s">
        <v>306</v>
      </c>
      <c r="C34" s="105">
        <f t="shared" ref="C34:H34" si="17">SUM(C35:C36)</f>
        <v>4724</v>
      </c>
      <c r="D34" s="166">
        <f t="shared" si="17"/>
        <v>1276</v>
      </c>
      <c r="E34" s="105">
        <f t="shared" si="17"/>
        <v>6000</v>
      </c>
      <c r="F34" s="105">
        <f t="shared" si="17"/>
        <v>4724</v>
      </c>
      <c r="G34" s="166">
        <f t="shared" si="17"/>
        <v>1276</v>
      </c>
      <c r="H34" s="105">
        <f t="shared" si="17"/>
        <v>6000</v>
      </c>
      <c r="I34" s="105">
        <f t="shared" ref="I34:K34" si="18">SUM(I35:I36)</f>
        <v>4724</v>
      </c>
      <c r="J34" s="166">
        <f t="shared" si="18"/>
        <v>1276</v>
      </c>
      <c r="K34" s="105">
        <f t="shared" si="18"/>
        <v>6000</v>
      </c>
      <c r="L34" s="105">
        <f t="shared" ref="L34:N34" si="19">SUM(L35:L36)</f>
        <v>2362</v>
      </c>
      <c r="M34" s="166">
        <f t="shared" si="19"/>
        <v>638</v>
      </c>
      <c r="N34" s="105">
        <f t="shared" si="19"/>
        <v>3000</v>
      </c>
    </row>
    <row r="35" spans="1:14" s="217" customFormat="1" ht="12.75" customHeight="1">
      <c r="A35" s="183"/>
      <c r="B35" s="161" t="s">
        <v>322</v>
      </c>
      <c r="C35" s="185">
        <v>2362</v>
      </c>
      <c r="D35" s="184">
        <v>638</v>
      </c>
      <c r="E35" s="185">
        <f>SUM(C35:D35)</f>
        <v>3000</v>
      </c>
      <c r="F35" s="185">
        <v>2362</v>
      </c>
      <c r="G35" s="184">
        <v>638</v>
      </c>
      <c r="H35" s="185">
        <f>SUM(F35:G35)</f>
        <v>3000</v>
      </c>
      <c r="I35" s="185">
        <v>2362</v>
      </c>
      <c r="J35" s="184">
        <v>638</v>
      </c>
      <c r="K35" s="185">
        <f>SUM(I35:J35)</f>
        <v>3000</v>
      </c>
      <c r="L35" s="185">
        <v>2362</v>
      </c>
      <c r="M35" s="184">
        <v>638</v>
      </c>
      <c r="N35" s="185">
        <f>SUM(L35:M35)</f>
        <v>3000</v>
      </c>
    </row>
    <row r="36" spans="1:14" ht="12.75" customHeight="1">
      <c r="A36" s="279"/>
      <c r="B36" s="176" t="s">
        <v>307</v>
      </c>
      <c r="C36" s="153">
        <v>2362</v>
      </c>
      <c r="D36" s="186">
        <v>638</v>
      </c>
      <c r="E36" s="153">
        <f>SUM(C36:D36)</f>
        <v>3000</v>
      </c>
      <c r="F36" s="153">
        <v>2362</v>
      </c>
      <c r="G36" s="186">
        <v>638</v>
      </c>
      <c r="H36" s="153">
        <f>SUM(F36:G36)</f>
        <v>3000</v>
      </c>
      <c r="I36" s="153">
        <v>2362</v>
      </c>
      <c r="J36" s="186">
        <v>638</v>
      </c>
      <c r="K36" s="153">
        <f>SUM(I36:J36)</f>
        <v>3000</v>
      </c>
      <c r="L36" s="153"/>
      <c r="M36" s="186"/>
      <c r="N36" s="153">
        <f>SUM(L36:M36)</f>
        <v>0</v>
      </c>
    </row>
    <row r="37" spans="1:14" s="237" customFormat="1" ht="12.75" customHeight="1">
      <c r="A37" s="142" t="s">
        <v>464</v>
      </c>
      <c r="B37" s="164" t="s">
        <v>349</v>
      </c>
      <c r="C37" s="165"/>
      <c r="D37" s="105"/>
      <c r="E37" s="182"/>
      <c r="F37" s="165">
        <v>1969</v>
      </c>
      <c r="G37" s="182">
        <v>531</v>
      </c>
      <c r="H37" s="165">
        <v>2500</v>
      </c>
      <c r="I37" s="165">
        <f>SUM(I38:I39)</f>
        <v>4331</v>
      </c>
      <c r="J37" s="165">
        <f t="shared" ref="J37:K37" si="20">SUM(J38:J39)</f>
        <v>1169</v>
      </c>
      <c r="K37" s="165">
        <f t="shared" si="20"/>
        <v>5500</v>
      </c>
      <c r="L37" s="165">
        <f>SUM(L38:L39)</f>
        <v>2700</v>
      </c>
      <c r="M37" s="165">
        <f t="shared" ref="M37:N37" si="21">SUM(M38:M39)</f>
        <v>700</v>
      </c>
      <c r="N37" s="165">
        <f t="shared" si="21"/>
        <v>3400</v>
      </c>
    </row>
    <row r="38" spans="1:14" s="237" customFormat="1" ht="12.75" customHeight="1">
      <c r="A38" s="183"/>
      <c r="B38" s="161" t="s">
        <v>539</v>
      </c>
      <c r="C38" s="185"/>
      <c r="D38" s="185"/>
      <c r="E38" s="184"/>
      <c r="F38" s="185"/>
      <c r="G38" s="184"/>
      <c r="H38" s="185"/>
      <c r="I38" s="185">
        <v>2362</v>
      </c>
      <c r="J38" s="184">
        <v>638</v>
      </c>
      <c r="K38" s="185">
        <f>SUM(I38:J38)</f>
        <v>3000</v>
      </c>
      <c r="L38" s="185">
        <v>2700</v>
      </c>
      <c r="M38" s="184">
        <v>700</v>
      </c>
      <c r="N38" s="185">
        <f>SUM(L38:M38)</f>
        <v>3400</v>
      </c>
    </row>
    <row r="39" spans="1:14" ht="12.75" customHeight="1">
      <c r="A39" s="183"/>
      <c r="B39" s="161" t="s">
        <v>465</v>
      </c>
      <c r="C39" s="185"/>
      <c r="D39" s="153"/>
      <c r="E39" s="184"/>
      <c r="F39" s="185">
        <v>1969</v>
      </c>
      <c r="G39" s="184">
        <v>531</v>
      </c>
      <c r="H39" s="185">
        <v>2500</v>
      </c>
      <c r="I39" s="185">
        <v>1969</v>
      </c>
      <c r="J39" s="184">
        <v>531</v>
      </c>
      <c r="K39" s="185">
        <v>2500</v>
      </c>
      <c r="L39" s="185"/>
      <c r="M39" s="184"/>
      <c r="N39" s="185"/>
    </row>
    <row r="40" spans="1:14" ht="12.75" customHeight="1">
      <c r="A40" s="141" t="s">
        <v>472</v>
      </c>
      <c r="B40" s="92" t="s">
        <v>356</v>
      </c>
      <c r="C40" s="104">
        <f t="shared" ref="C40:H40" si="22">SUM(C41:C52)</f>
        <v>28197</v>
      </c>
      <c r="D40" s="304">
        <f t="shared" si="22"/>
        <v>7613</v>
      </c>
      <c r="E40" s="304">
        <f t="shared" si="22"/>
        <v>35810</v>
      </c>
      <c r="F40" s="104">
        <f t="shared" si="22"/>
        <v>37811</v>
      </c>
      <c r="G40" s="104">
        <f t="shared" si="22"/>
        <v>10206</v>
      </c>
      <c r="H40" s="104">
        <f t="shared" si="22"/>
        <v>48017</v>
      </c>
      <c r="I40" s="104">
        <f t="shared" ref="I40:K40" si="23">SUM(I41:I52)</f>
        <v>43072</v>
      </c>
      <c r="J40" s="104">
        <f t="shared" si="23"/>
        <v>10411</v>
      </c>
      <c r="K40" s="104">
        <f t="shared" si="23"/>
        <v>53483</v>
      </c>
      <c r="L40" s="104">
        <f t="shared" ref="L40:N40" si="24">SUM(L41:L52)</f>
        <v>40787</v>
      </c>
      <c r="M40" s="104">
        <f t="shared" si="24"/>
        <v>8660</v>
      </c>
      <c r="N40" s="104">
        <f t="shared" si="24"/>
        <v>49447</v>
      </c>
    </row>
    <row r="41" spans="1:14" ht="12.75" customHeight="1">
      <c r="A41" s="183"/>
      <c r="B41" s="161" t="s">
        <v>357</v>
      </c>
      <c r="C41" s="162">
        <v>7874</v>
      </c>
      <c r="D41" s="163">
        <v>2126</v>
      </c>
      <c r="E41" s="162">
        <f>SUM(C41:D41)</f>
        <v>10000</v>
      </c>
      <c r="F41" s="162">
        <v>14173</v>
      </c>
      <c r="G41" s="163">
        <v>3827</v>
      </c>
      <c r="H41" s="162">
        <f t="shared" ref="H41:H52" si="25">SUM(F41:G41)</f>
        <v>18000</v>
      </c>
      <c r="I41" s="162">
        <v>14173</v>
      </c>
      <c r="J41" s="163">
        <v>3827</v>
      </c>
      <c r="K41" s="162">
        <f t="shared" ref="K41:K52" si="26">SUM(I41:J41)</f>
        <v>18000</v>
      </c>
      <c r="L41" s="162">
        <v>13913</v>
      </c>
      <c r="M41" s="163">
        <v>2367</v>
      </c>
      <c r="N41" s="162">
        <f t="shared" ref="N41:N42" si="27">SUM(L41:M41)</f>
        <v>16280</v>
      </c>
    </row>
    <row r="42" spans="1:14" ht="12.75" customHeight="1">
      <c r="A42" s="183"/>
      <c r="B42" s="161" t="s">
        <v>358</v>
      </c>
      <c r="C42" s="162">
        <v>866</v>
      </c>
      <c r="D42" s="163">
        <v>234</v>
      </c>
      <c r="E42" s="162">
        <f>SUM(C42:D42)</f>
        <v>1100</v>
      </c>
      <c r="F42" s="162">
        <v>866</v>
      </c>
      <c r="G42" s="163">
        <v>234</v>
      </c>
      <c r="H42" s="162">
        <f t="shared" si="25"/>
        <v>1100</v>
      </c>
      <c r="I42" s="162">
        <v>866</v>
      </c>
      <c r="J42" s="163">
        <v>234</v>
      </c>
      <c r="K42" s="162">
        <f t="shared" si="26"/>
        <v>1100</v>
      </c>
      <c r="L42" s="162"/>
      <c r="M42" s="163"/>
      <c r="N42" s="162">
        <f t="shared" si="27"/>
        <v>0</v>
      </c>
    </row>
    <row r="43" spans="1:14" ht="12.75" customHeight="1">
      <c r="A43" s="183"/>
      <c r="B43" s="161" t="s">
        <v>540</v>
      </c>
      <c r="C43" s="162"/>
      <c r="D43" s="163"/>
      <c r="E43" s="162"/>
      <c r="F43" s="162"/>
      <c r="G43" s="163"/>
      <c r="H43" s="162"/>
      <c r="I43" s="162">
        <v>4500</v>
      </c>
      <c r="J43" s="163"/>
      <c r="K43" s="162">
        <v>4500</v>
      </c>
      <c r="L43" s="162">
        <v>4500</v>
      </c>
      <c r="M43" s="163"/>
      <c r="N43" s="162">
        <v>4500</v>
      </c>
    </row>
    <row r="44" spans="1:14" ht="12.75" customHeight="1">
      <c r="A44" s="183"/>
      <c r="B44" s="161" t="s">
        <v>541</v>
      </c>
      <c r="C44" s="162"/>
      <c r="D44" s="163"/>
      <c r="E44" s="162"/>
      <c r="F44" s="162"/>
      <c r="G44" s="163"/>
      <c r="H44" s="162"/>
      <c r="I44" s="162">
        <v>367</v>
      </c>
      <c r="J44" s="163">
        <v>99</v>
      </c>
      <c r="K44" s="162">
        <f>SUM(I44:J44)</f>
        <v>466</v>
      </c>
      <c r="L44" s="162">
        <v>250</v>
      </c>
      <c r="M44" s="163">
        <v>318</v>
      </c>
      <c r="N44" s="162">
        <f>SUM(L44:M44)</f>
        <v>568</v>
      </c>
    </row>
    <row r="45" spans="1:14" ht="12.75" customHeight="1">
      <c r="A45" s="183"/>
      <c r="B45" s="161" t="s">
        <v>565</v>
      </c>
      <c r="C45" s="162"/>
      <c r="D45" s="163"/>
      <c r="E45" s="162"/>
      <c r="F45" s="162"/>
      <c r="G45" s="163"/>
      <c r="H45" s="162"/>
      <c r="I45" s="162">
        <v>394</v>
      </c>
      <c r="J45" s="163">
        <v>106</v>
      </c>
      <c r="K45" s="162">
        <f>SUM(I45:J45)</f>
        <v>500</v>
      </c>
      <c r="L45" s="162"/>
      <c r="M45" s="163"/>
      <c r="N45" s="162">
        <f>SUM(L45:M45)</f>
        <v>0</v>
      </c>
    </row>
    <row r="46" spans="1:14" ht="12.75" customHeight="1">
      <c r="A46" s="183"/>
      <c r="B46" s="161" t="s">
        <v>305</v>
      </c>
      <c r="C46" s="162">
        <v>3937</v>
      </c>
      <c r="D46" s="163">
        <v>1063</v>
      </c>
      <c r="E46" s="162">
        <f>SUM(C46:D46)</f>
        <v>5000</v>
      </c>
      <c r="F46" s="162">
        <v>1987</v>
      </c>
      <c r="G46" s="163">
        <v>536</v>
      </c>
      <c r="H46" s="162">
        <f t="shared" si="25"/>
        <v>2523</v>
      </c>
      <c r="I46" s="162">
        <v>1987</v>
      </c>
      <c r="J46" s="163">
        <v>536</v>
      </c>
      <c r="K46" s="162">
        <f t="shared" si="26"/>
        <v>2523</v>
      </c>
      <c r="L46" s="162">
        <v>975</v>
      </c>
      <c r="M46" s="163">
        <v>264</v>
      </c>
      <c r="N46" s="162">
        <f t="shared" ref="N46:N52" si="28">SUM(L46:M46)</f>
        <v>1239</v>
      </c>
    </row>
    <row r="47" spans="1:14" ht="12.75" customHeight="1">
      <c r="A47" s="183"/>
      <c r="B47" s="161" t="s">
        <v>470</v>
      </c>
      <c r="C47" s="162"/>
      <c r="D47" s="163"/>
      <c r="E47" s="162"/>
      <c r="F47" s="162">
        <v>3545</v>
      </c>
      <c r="G47" s="163">
        <v>955</v>
      </c>
      <c r="H47" s="162">
        <f t="shared" si="25"/>
        <v>4500</v>
      </c>
      <c r="I47" s="162">
        <v>3545</v>
      </c>
      <c r="J47" s="163">
        <v>955</v>
      </c>
      <c r="K47" s="162">
        <f t="shared" si="26"/>
        <v>4500</v>
      </c>
      <c r="L47" s="162">
        <v>3840</v>
      </c>
      <c r="M47" s="163">
        <v>1037</v>
      </c>
      <c r="N47" s="162">
        <f t="shared" si="28"/>
        <v>4877</v>
      </c>
    </row>
    <row r="48" spans="1:14" ht="12.75" customHeight="1">
      <c r="A48" s="183"/>
      <c r="B48" s="596" t="s">
        <v>469</v>
      </c>
      <c r="C48" s="162"/>
      <c r="D48" s="163"/>
      <c r="E48" s="162"/>
      <c r="F48" s="162">
        <v>1575</v>
      </c>
      <c r="G48" s="163">
        <v>425</v>
      </c>
      <c r="H48" s="162">
        <f t="shared" si="25"/>
        <v>2000</v>
      </c>
      <c r="I48" s="162">
        <v>1575</v>
      </c>
      <c r="J48" s="163">
        <v>425</v>
      </c>
      <c r="K48" s="162">
        <f t="shared" si="26"/>
        <v>2000</v>
      </c>
      <c r="L48" s="162">
        <v>680</v>
      </c>
      <c r="M48" s="163">
        <v>183</v>
      </c>
      <c r="N48" s="162">
        <f>SUM(L48:M48)</f>
        <v>863</v>
      </c>
    </row>
    <row r="49" spans="1:14" ht="12.75" customHeight="1">
      <c r="A49" s="183"/>
      <c r="B49" s="363" t="s">
        <v>456</v>
      </c>
      <c r="C49" s="162"/>
      <c r="D49" s="163"/>
      <c r="E49" s="162"/>
      <c r="F49" s="162">
        <v>145</v>
      </c>
      <c r="G49" s="163">
        <v>39</v>
      </c>
      <c r="H49" s="342">
        <f t="shared" si="25"/>
        <v>184</v>
      </c>
      <c r="I49" s="162">
        <v>145</v>
      </c>
      <c r="J49" s="163">
        <v>39</v>
      </c>
      <c r="K49" s="342">
        <f t="shared" si="26"/>
        <v>184</v>
      </c>
      <c r="L49" s="162">
        <v>145</v>
      </c>
      <c r="M49" s="163">
        <v>39</v>
      </c>
      <c r="N49" s="342">
        <f t="shared" ref="N49" si="29">SUM(L49:M49)</f>
        <v>184</v>
      </c>
    </row>
    <row r="50" spans="1:14" ht="12.75" customHeight="1">
      <c r="A50" s="183"/>
      <c r="B50" s="161" t="s">
        <v>359</v>
      </c>
      <c r="C50" s="162">
        <v>14961</v>
      </c>
      <c r="D50" s="163">
        <v>4039</v>
      </c>
      <c r="E50" s="162">
        <f>SUM(C50:D50)</f>
        <v>19000</v>
      </c>
      <c r="F50" s="162">
        <v>14961</v>
      </c>
      <c r="G50" s="163">
        <v>4039</v>
      </c>
      <c r="H50" s="162">
        <f t="shared" si="25"/>
        <v>19000</v>
      </c>
      <c r="I50" s="162">
        <v>14961</v>
      </c>
      <c r="J50" s="163">
        <v>4039</v>
      </c>
      <c r="K50" s="162">
        <f t="shared" si="26"/>
        <v>19000</v>
      </c>
      <c r="L50" s="162">
        <v>10975</v>
      </c>
      <c r="M50" s="163">
        <v>2964</v>
      </c>
      <c r="N50" s="162">
        <f t="shared" si="28"/>
        <v>13939</v>
      </c>
    </row>
    <row r="51" spans="1:14" ht="12.75" customHeight="1">
      <c r="A51" s="183"/>
      <c r="B51" s="161" t="s">
        <v>706</v>
      </c>
      <c r="C51" s="162"/>
      <c r="D51" s="163"/>
      <c r="E51" s="162"/>
      <c r="F51" s="162"/>
      <c r="G51" s="163"/>
      <c r="H51" s="162"/>
      <c r="I51" s="162"/>
      <c r="J51" s="163"/>
      <c r="K51" s="162"/>
      <c r="L51" s="162">
        <v>4950</v>
      </c>
      <c r="M51" s="163">
        <v>1337</v>
      </c>
      <c r="N51" s="162">
        <f t="shared" si="28"/>
        <v>6287</v>
      </c>
    </row>
    <row r="52" spans="1:14" ht="12.75" customHeight="1">
      <c r="A52" s="279"/>
      <c r="B52" s="176" t="s">
        <v>360</v>
      </c>
      <c r="C52" s="303">
        <v>559</v>
      </c>
      <c r="D52" s="171">
        <v>151</v>
      </c>
      <c r="E52" s="303">
        <f>SUM(C52:D52)</f>
        <v>710</v>
      </c>
      <c r="F52" s="303">
        <v>559</v>
      </c>
      <c r="G52" s="171">
        <v>151</v>
      </c>
      <c r="H52" s="303">
        <f t="shared" si="25"/>
        <v>710</v>
      </c>
      <c r="I52" s="303">
        <v>559</v>
      </c>
      <c r="J52" s="171">
        <v>151</v>
      </c>
      <c r="K52" s="303">
        <f t="shared" si="26"/>
        <v>710</v>
      </c>
      <c r="L52" s="303">
        <v>559</v>
      </c>
      <c r="M52" s="171">
        <v>151</v>
      </c>
      <c r="N52" s="303">
        <f t="shared" si="28"/>
        <v>710</v>
      </c>
    </row>
    <row r="53" spans="1:14" ht="12.75" customHeight="1">
      <c r="A53" s="142" t="s">
        <v>473</v>
      </c>
      <c r="B53" s="164" t="s">
        <v>145</v>
      </c>
      <c r="C53" s="165">
        <f t="shared" ref="C53:H53" si="30">SUM(C54:C58)</f>
        <v>131180</v>
      </c>
      <c r="D53" s="182">
        <f t="shared" si="30"/>
        <v>35420</v>
      </c>
      <c r="E53" s="309">
        <f t="shared" si="30"/>
        <v>166600</v>
      </c>
      <c r="F53" s="165">
        <f t="shared" si="30"/>
        <v>132125</v>
      </c>
      <c r="G53" s="182">
        <f t="shared" si="30"/>
        <v>35675</v>
      </c>
      <c r="H53" s="309">
        <f t="shared" si="30"/>
        <v>167800</v>
      </c>
      <c r="I53" s="165">
        <f t="shared" ref="I53:K53" si="31">SUM(I54:I58)</f>
        <v>132125</v>
      </c>
      <c r="J53" s="182">
        <f t="shared" si="31"/>
        <v>35675</v>
      </c>
      <c r="K53" s="309">
        <f t="shared" si="31"/>
        <v>167800</v>
      </c>
      <c r="L53" s="165">
        <f t="shared" ref="L53:N53" si="32">SUM(L54:L58)</f>
        <v>41608</v>
      </c>
      <c r="M53" s="182">
        <f t="shared" si="32"/>
        <v>1396</v>
      </c>
      <c r="N53" s="309">
        <f t="shared" si="32"/>
        <v>43004</v>
      </c>
    </row>
    <row r="54" spans="1:14" ht="12.75" customHeight="1">
      <c r="A54" s="183"/>
      <c r="B54" s="161" t="s">
        <v>317</v>
      </c>
      <c r="C54" s="162">
        <v>4409</v>
      </c>
      <c r="D54" s="163">
        <v>1191</v>
      </c>
      <c r="E54" s="162">
        <f>SUM(C54:D54)</f>
        <v>5600</v>
      </c>
      <c r="F54" s="162">
        <v>4409</v>
      </c>
      <c r="G54" s="163">
        <v>1191</v>
      </c>
      <c r="H54" s="162">
        <f>SUM(F54:G54)</f>
        <v>5600</v>
      </c>
      <c r="I54" s="162">
        <v>4409</v>
      </c>
      <c r="J54" s="163">
        <v>1191</v>
      </c>
      <c r="K54" s="162">
        <f>SUM(I54:J54)</f>
        <v>5600</v>
      </c>
      <c r="L54" s="162">
        <v>5600</v>
      </c>
      <c r="M54" s="163"/>
      <c r="N54" s="162">
        <f>SUM(L54:M54)</f>
        <v>5600</v>
      </c>
    </row>
    <row r="55" spans="1:14" ht="12.75" customHeight="1">
      <c r="A55" s="183"/>
      <c r="B55" s="161" t="s">
        <v>318</v>
      </c>
      <c r="C55" s="162">
        <v>118110</v>
      </c>
      <c r="D55" s="163">
        <v>31890</v>
      </c>
      <c r="E55" s="162">
        <f>SUM(C55:D55)</f>
        <v>150000</v>
      </c>
      <c r="F55" s="162">
        <v>118110</v>
      </c>
      <c r="G55" s="163">
        <v>31890</v>
      </c>
      <c r="H55" s="162">
        <f>SUM(F55:G55)</f>
        <v>150000</v>
      </c>
      <c r="I55" s="162">
        <v>118110</v>
      </c>
      <c r="J55" s="163">
        <v>31890</v>
      </c>
      <c r="K55" s="162">
        <f>SUM(I55:J55)</f>
        <v>150000</v>
      </c>
      <c r="L55" s="162">
        <v>34522</v>
      </c>
      <c r="M55" s="163">
        <v>1250</v>
      </c>
      <c r="N55" s="162">
        <f>SUM(L55:M55)</f>
        <v>35772</v>
      </c>
    </row>
    <row r="56" spans="1:14" ht="12.75" customHeight="1">
      <c r="A56" s="183"/>
      <c r="B56" s="161" t="s">
        <v>463</v>
      </c>
      <c r="C56" s="162"/>
      <c r="D56" s="163"/>
      <c r="E56" s="162"/>
      <c r="F56" s="162">
        <v>945</v>
      </c>
      <c r="G56" s="163">
        <v>255</v>
      </c>
      <c r="H56" s="162">
        <f>SUM(F56:G56)</f>
        <v>1200</v>
      </c>
      <c r="I56" s="162">
        <v>945</v>
      </c>
      <c r="J56" s="163">
        <v>255</v>
      </c>
      <c r="K56" s="162">
        <f>SUM(I56:J56)</f>
        <v>1200</v>
      </c>
      <c r="L56" s="162">
        <v>766</v>
      </c>
      <c r="M56" s="163">
        <v>146</v>
      </c>
      <c r="N56" s="162">
        <f>SUM(L56:M56)</f>
        <v>912</v>
      </c>
    </row>
    <row r="57" spans="1:14" ht="12.75" customHeight="1">
      <c r="A57" s="183"/>
      <c r="B57" s="161" t="s">
        <v>362</v>
      </c>
      <c r="C57" s="162">
        <v>787</v>
      </c>
      <c r="D57" s="163">
        <v>213</v>
      </c>
      <c r="E57" s="162">
        <f>SUM(C57:D57)</f>
        <v>1000</v>
      </c>
      <c r="F57" s="162">
        <v>787</v>
      </c>
      <c r="G57" s="163">
        <v>213</v>
      </c>
      <c r="H57" s="162">
        <f>SUM(F57:G57)</f>
        <v>1000</v>
      </c>
      <c r="I57" s="162">
        <v>787</v>
      </c>
      <c r="J57" s="163">
        <v>213</v>
      </c>
      <c r="K57" s="162">
        <f>SUM(I57:J57)</f>
        <v>1000</v>
      </c>
      <c r="L57" s="162">
        <v>720</v>
      </c>
      <c r="M57" s="163"/>
      <c r="N57" s="162">
        <f>SUM(L57:M57)</f>
        <v>720</v>
      </c>
    </row>
    <row r="58" spans="1:14" ht="12.75" customHeight="1">
      <c r="A58" s="169"/>
      <c r="B58" s="176" t="s">
        <v>361</v>
      </c>
      <c r="C58" s="303">
        <v>7874</v>
      </c>
      <c r="D58" s="171">
        <v>2126</v>
      </c>
      <c r="E58" s="153">
        <f>SUM(C58:D58)</f>
        <v>10000</v>
      </c>
      <c r="F58" s="303">
        <v>7874</v>
      </c>
      <c r="G58" s="171">
        <v>2126</v>
      </c>
      <c r="H58" s="153">
        <f>SUM(F58:G58)</f>
        <v>10000</v>
      </c>
      <c r="I58" s="303">
        <v>7874</v>
      </c>
      <c r="J58" s="171">
        <v>2126</v>
      </c>
      <c r="K58" s="153">
        <f>SUM(I58:J58)</f>
        <v>10000</v>
      </c>
      <c r="L58" s="303"/>
      <c r="M58" s="171"/>
      <c r="N58" s="153">
        <f>SUM(L58:M58)</f>
        <v>0</v>
      </c>
    </row>
    <row r="59" spans="1:14" ht="12.75" customHeight="1">
      <c r="A59" s="235" t="s">
        <v>394</v>
      </c>
      <c r="B59" s="92" t="s">
        <v>270</v>
      </c>
      <c r="C59" s="105">
        <f t="shared" ref="C59:H59" si="33">SUM(C60:C63)</f>
        <v>2463</v>
      </c>
      <c r="D59" s="105">
        <f t="shared" si="33"/>
        <v>637</v>
      </c>
      <c r="E59" s="105">
        <f t="shared" si="33"/>
        <v>3100</v>
      </c>
      <c r="F59" s="105">
        <f t="shared" si="33"/>
        <v>3345</v>
      </c>
      <c r="G59" s="105">
        <f t="shared" si="33"/>
        <v>875</v>
      </c>
      <c r="H59" s="105">
        <f t="shared" si="33"/>
        <v>4220</v>
      </c>
      <c r="I59" s="105">
        <f t="shared" ref="I59:K59" si="34">SUM(I60:I63)</f>
        <v>3345</v>
      </c>
      <c r="J59" s="105">
        <f t="shared" si="34"/>
        <v>875</v>
      </c>
      <c r="K59" s="105">
        <f t="shared" si="34"/>
        <v>4220</v>
      </c>
      <c r="L59" s="105">
        <f t="shared" ref="L59:N59" si="35">SUM(L60:L63)</f>
        <v>1466</v>
      </c>
      <c r="M59" s="105">
        <f t="shared" si="35"/>
        <v>396</v>
      </c>
      <c r="N59" s="105">
        <f t="shared" si="35"/>
        <v>1862</v>
      </c>
    </row>
    <row r="60" spans="1:14" s="217" customFormat="1" ht="12.75" customHeight="1">
      <c r="A60" s="234"/>
      <c r="B60" s="161" t="s">
        <v>363</v>
      </c>
      <c r="C60" s="185">
        <v>2363</v>
      </c>
      <c r="D60" s="184">
        <v>637</v>
      </c>
      <c r="E60" s="310">
        <f>SUM(C60:D60)</f>
        <v>3000</v>
      </c>
      <c r="F60" s="185">
        <v>2363</v>
      </c>
      <c r="G60" s="184">
        <v>637</v>
      </c>
      <c r="H60" s="185">
        <f>SUM(F60:G60)</f>
        <v>3000</v>
      </c>
      <c r="I60" s="185">
        <v>2363</v>
      </c>
      <c r="J60" s="184">
        <v>637</v>
      </c>
      <c r="K60" s="185">
        <f>SUM(I60:J60)</f>
        <v>3000</v>
      </c>
      <c r="L60" s="185">
        <v>0</v>
      </c>
      <c r="M60" s="184">
        <v>0</v>
      </c>
      <c r="N60" s="185">
        <f>SUM(L60:M60)</f>
        <v>0</v>
      </c>
    </row>
    <row r="61" spans="1:14" s="217" customFormat="1" ht="12.75" customHeight="1">
      <c r="A61" s="234"/>
      <c r="B61" s="161" t="s">
        <v>707</v>
      </c>
      <c r="C61" s="185"/>
      <c r="D61" s="184"/>
      <c r="E61" s="310"/>
      <c r="F61" s="185">
        <v>882</v>
      </c>
      <c r="G61" s="184">
        <v>238</v>
      </c>
      <c r="H61" s="185">
        <f>SUM(F61:G61)</f>
        <v>1120</v>
      </c>
      <c r="I61" s="185">
        <v>882</v>
      </c>
      <c r="J61" s="184">
        <v>238</v>
      </c>
      <c r="K61" s="185">
        <f>SUM(I61:J61)</f>
        <v>1120</v>
      </c>
      <c r="L61" s="185">
        <v>882</v>
      </c>
      <c r="M61" s="184">
        <v>238</v>
      </c>
      <c r="N61" s="185">
        <f>SUM(L61:M61)</f>
        <v>1120</v>
      </c>
    </row>
    <row r="62" spans="1:14" s="217" customFormat="1" ht="12.75" customHeight="1">
      <c r="A62" s="234"/>
      <c r="B62" s="161" t="s">
        <v>708</v>
      </c>
      <c r="C62" s="185"/>
      <c r="D62" s="184"/>
      <c r="E62" s="310"/>
      <c r="F62" s="185"/>
      <c r="G62" s="184"/>
      <c r="H62" s="185"/>
      <c r="I62" s="185"/>
      <c r="J62" s="184"/>
      <c r="K62" s="185"/>
      <c r="L62" s="185">
        <v>584</v>
      </c>
      <c r="M62" s="184">
        <v>158</v>
      </c>
      <c r="N62" s="185">
        <f>SUM(L62:M62)</f>
        <v>742</v>
      </c>
    </row>
    <row r="63" spans="1:14" s="217" customFormat="1" ht="12.75" customHeight="1">
      <c r="A63" s="234"/>
      <c r="B63" s="161" t="s">
        <v>365</v>
      </c>
      <c r="C63" s="185">
        <v>100</v>
      </c>
      <c r="D63" s="184">
        <v>0</v>
      </c>
      <c r="E63" s="185">
        <f>SUM(C63:D63)</f>
        <v>100</v>
      </c>
      <c r="F63" s="185">
        <v>100</v>
      </c>
      <c r="G63" s="184">
        <v>0</v>
      </c>
      <c r="H63" s="185">
        <f>SUM(F63:G63)</f>
        <v>100</v>
      </c>
      <c r="I63" s="185">
        <v>100</v>
      </c>
      <c r="J63" s="184">
        <v>0</v>
      </c>
      <c r="K63" s="185">
        <f>SUM(I63:J63)</f>
        <v>100</v>
      </c>
      <c r="L63" s="185"/>
      <c r="M63" s="184">
        <v>0</v>
      </c>
      <c r="N63" s="185">
        <f>SUM(L63:M63)</f>
        <v>0</v>
      </c>
    </row>
    <row r="64" spans="1:14" s="217" customFormat="1" ht="12.75" customHeight="1">
      <c r="A64" s="235" t="s">
        <v>458</v>
      </c>
      <c r="B64" s="92" t="s">
        <v>459</v>
      </c>
      <c r="C64" s="104">
        <f t="shared" ref="C64:H64" si="36">SUM(C66)</f>
        <v>0</v>
      </c>
      <c r="D64" s="304">
        <f t="shared" si="36"/>
        <v>0</v>
      </c>
      <c r="E64" s="304">
        <f t="shared" si="36"/>
        <v>0</v>
      </c>
      <c r="F64" s="104">
        <f t="shared" si="36"/>
        <v>1950</v>
      </c>
      <c r="G64" s="304">
        <f t="shared" si="36"/>
        <v>527</v>
      </c>
      <c r="H64" s="304">
        <f t="shared" si="36"/>
        <v>2477</v>
      </c>
      <c r="I64" s="104">
        <f>SUM(I65:I66)</f>
        <v>3880</v>
      </c>
      <c r="J64" s="104">
        <f t="shared" ref="J64:K64" si="37">SUM(J65:J66)</f>
        <v>1047</v>
      </c>
      <c r="K64" s="104">
        <f t="shared" si="37"/>
        <v>4927</v>
      </c>
      <c r="L64" s="104">
        <f>SUM(L65:L66)</f>
        <v>1950</v>
      </c>
      <c r="M64" s="515">
        <f t="shared" ref="M64:N64" si="38">SUM(M65:M66)</f>
        <v>527</v>
      </c>
      <c r="N64" s="104">
        <f t="shared" si="38"/>
        <v>2477</v>
      </c>
    </row>
    <row r="65" spans="1:17" s="389" customFormat="1" ht="12.75" customHeight="1">
      <c r="A65" s="398"/>
      <c r="B65" s="161" t="s">
        <v>557</v>
      </c>
      <c r="C65" s="387"/>
      <c r="D65" s="388"/>
      <c r="E65" s="388"/>
      <c r="F65" s="387"/>
      <c r="G65" s="388"/>
      <c r="H65" s="388"/>
      <c r="I65" s="162">
        <v>1930</v>
      </c>
      <c r="J65" s="163">
        <v>520</v>
      </c>
      <c r="K65" s="163">
        <f>SUM(I65:J65)</f>
        <v>2450</v>
      </c>
      <c r="L65" s="162">
        <v>0</v>
      </c>
      <c r="M65" s="163">
        <v>0</v>
      </c>
      <c r="N65" s="162">
        <f>SUM(L65:M65)</f>
        <v>0</v>
      </c>
      <c r="Q65" s="517"/>
    </row>
    <row r="66" spans="1:17" s="217" customFormat="1" ht="12.75" customHeight="1">
      <c r="A66" s="302"/>
      <c r="B66" s="176" t="s">
        <v>460</v>
      </c>
      <c r="C66" s="303">
        <v>0</v>
      </c>
      <c r="D66" s="171">
        <v>0</v>
      </c>
      <c r="E66" s="303">
        <f>SUM(C66:D66)</f>
        <v>0</v>
      </c>
      <c r="F66" s="303">
        <v>1950</v>
      </c>
      <c r="G66" s="171">
        <v>527</v>
      </c>
      <c r="H66" s="303">
        <f>SUM(F66:G66)</f>
        <v>2477</v>
      </c>
      <c r="I66" s="303">
        <v>1950</v>
      </c>
      <c r="J66" s="171">
        <v>527</v>
      </c>
      <c r="K66" s="303">
        <f>SUM(I66:J66)</f>
        <v>2477</v>
      </c>
      <c r="L66" s="303">
        <v>1950</v>
      </c>
      <c r="M66" s="171">
        <v>527</v>
      </c>
      <c r="N66" s="303">
        <f>SUM(L66:M66)</f>
        <v>2477</v>
      </c>
    </row>
    <row r="67" spans="1:17" s="217" customFormat="1" ht="12.75" customHeight="1">
      <c r="A67" s="518" t="s">
        <v>709</v>
      </c>
      <c r="B67" s="92" t="s">
        <v>710</v>
      </c>
      <c r="C67" s="306"/>
      <c r="D67" s="305"/>
      <c r="E67" s="306"/>
      <c r="F67" s="306"/>
      <c r="G67" s="305"/>
      <c r="H67" s="104"/>
      <c r="I67" s="104"/>
      <c r="J67" s="305"/>
      <c r="K67" s="104"/>
      <c r="L67" s="306">
        <f>SUM(L68)</f>
        <v>3038</v>
      </c>
      <c r="M67" s="306">
        <f t="shared" ref="M67:N67" si="39">SUM(M68)</f>
        <v>820</v>
      </c>
      <c r="N67" s="306">
        <f t="shared" si="39"/>
        <v>3858</v>
      </c>
    </row>
    <row r="68" spans="1:17" s="217" customFormat="1" ht="12.75" customHeight="1">
      <c r="A68" s="302"/>
      <c r="B68" s="176" t="s">
        <v>711</v>
      </c>
      <c r="C68" s="303"/>
      <c r="D68" s="303"/>
      <c r="E68" s="303"/>
      <c r="F68" s="303"/>
      <c r="G68" s="303"/>
      <c r="H68" s="303"/>
      <c r="I68" s="303"/>
      <c r="J68" s="303"/>
      <c r="K68" s="303"/>
      <c r="L68" s="303">
        <v>3038</v>
      </c>
      <c r="M68" s="303">
        <v>820</v>
      </c>
      <c r="N68" s="303">
        <f>SUM(L68:M68)</f>
        <v>3858</v>
      </c>
    </row>
    <row r="69" spans="1:17" s="217" customFormat="1" ht="12.75" customHeight="1">
      <c r="A69" s="518" t="s">
        <v>475</v>
      </c>
      <c r="B69" s="92" t="s">
        <v>712</v>
      </c>
      <c r="C69" s="306"/>
      <c r="D69" s="305"/>
      <c r="E69" s="306"/>
      <c r="F69" s="306"/>
      <c r="G69" s="305"/>
      <c r="H69" s="104"/>
      <c r="I69" s="104"/>
      <c r="J69" s="305"/>
      <c r="K69" s="104"/>
      <c r="L69" s="306">
        <f>SUM(L70)</f>
        <v>20</v>
      </c>
      <c r="M69" s="306">
        <f t="shared" ref="M69" si="40">SUM(M70)</f>
        <v>6</v>
      </c>
      <c r="N69" s="306">
        <f t="shared" ref="N69" si="41">SUM(N70)</f>
        <v>26</v>
      </c>
    </row>
    <row r="70" spans="1:17" s="217" customFormat="1" ht="12.75" customHeight="1">
      <c r="A70" s="302"/>
      <c r="B70" s="176" t="s">
        <v>711</v>
      </c>
      <c r="C70" s="303"/>
      <c r="D70" s="303"/>
      <c r="E70" s="303"/>
      <c r="F70" s="303"/>
      <c r="G70" s="303"/>
      <c r="H70" s="303"/>
      <c r="I70" s="303"/>
      <c r="J70" s="303"/>
      <c r="K70" s="303"/>
      <c r="L70" s="303">
        <v>20</v>
      </c>
      <c r="M70" s="303">
        <v>6</v>
      </c>
      <c r="N70" s="303">
        <f>SUM(L70:M70)</f>
        <v>26</v>
      </c>
    </row>
    <row r="71" spans="1:17" s="215" customFormat="1" ht="18.75" customHeight="1">
      <c r="A71" s="280"/>
      <c r="B71" s="68" t="s">
        <v>120</v>
      </c>
      <c r="C71" s="249">
        <f>SUM(C11,C15,C17,C25,C27,C34,C40,C53,C59)</f>
        <v>294702</v>
      </c>
      <c r="D71" s="249">
        <f>SUM(D11,D15,D17,D25,D27,D34,D40,D53,D59)</f>
        <v>73938</v>
      </c>
      <c r="E71" s="249">
        <f>SUM(E11,E15,E17,E25,E27,E34,E40,E53,E59)</f>
        <v>368640</v>
      </c>
      <c r="F71" s="249">
        <f>SUM(F11,F15,F17,F25,F27,F34,F40,F53,F59,F64,F21,F37)</f>
        <v>365462</v>
      </c>
      <c r="G71" s="249">
        <f>SUM(G11,G15,G17,G25,G27,G34,G40,G53,G59,G64,G21,G37)</f>
        <v>93040</v>
      </c>
      <c r="H71" s="249">
        <f>SUM(H11,H15,H17,H25,H27,H34,H40,H53,H59,H64,H21,H37)</f>
        <v>458502</v>
      </c>
      <c r="I71" s="249">
        <f>SUM(I11,I15,I17,I25,I27,I34,I40,I53,I59,I64,I21,I37,I23)</f>
        <v>381150</v>
      </c>
      <c r="J71" s="249">
        <f>SUM(J11,J15,J17,J25,J27,J34,J40,J53,J59,J64,J21,J37,J23)</f>
        <v>95984</v>
      </c>
      <c r="K71" s="249">
        <f>SUM(K11,K15,K17,K25,K27,K34,K40,K53,K59,K64,K21,K37,K23)</f>
        <v>477134</v>
      </c>
      <c r="L71" s="249">
        <f>SUM(L11,L15,L17,L21,L23,L25,L27,L32,L34,L37,L40,L53,L59,L64,L67,L69)</f>
        <v>187116</v>
      </c>
      <c r="M71" s="249">
        <f>SUM(M11,M15,M17,M21,M23,M25,M27,M32,M34,M37,M40,M53,M59,M64,M67,M69)</f>
        <v>32535</v>
      </c>
      <c r="N71" s="249">
        <f>SUM(N11,N15,N17,N21,N23,N25,N27,N32,N34,N37,N40,N53,N59,N64,N67,N69)</f>
        <v>219651</v>
      </c>
    </row>
    <row r="72" spans="1:17" s="217" customFormat="1" ht="12.75" customHeight="1">
      <c r="A72" s="235" t="s">
        <v>285</v>
      </c>
      <c r="B72" s="92" t="s">
        <v>272</v>
      </c>
      <c r="C72" s="105">
        <f t="shared" ref="C72:N72" si="42">SUM(C73:C73)</f>
        <v>5900</v>
      </c>
      <c r="D72" s="105">
        <f t="shared" si="42"/>
        <v>1593</v>
      </c>
      <c r="E72" s="105">
        <f t="shared" si="42"/>
        <v>7493</v>
      </c>
      <c r="F72" s="105">
        <f t="shared" si="42"/>
        <v>5900</v>
      </c>
      <c r="G72" s="105">
        <f t="shared" si="42"/>
        <v>1593</v>
      </c>
      <c r="H72" s="105">
        <f t="shared" si="42"/>
        <v>7493</v>
      </c>
      <c r="I72" s="105">
        <f t="shared" si="42"/>
        <v>5900</v>
      </c>
      <c r="J72" s="105">
        <f t="shared" si="42"/>
        <v>1593</v>
      </c>
      <c r="K72" s="105">
        <f t="shared" si="42"/>
        <v>7493</v>
      </c>
      <c r="L72" s="105">
        <f t="shared" si="42"/>
        <v>5113</v>
      </c>
      <c r="M72" s="105">
        <f t="shared" si="42"/>
        <v>1380</v>
      </c>
      <c r="N72" s="105">
        <f t="shared" si="42"/>
        <v>6493</v>
      </c>
    </row>
    <row r="73" spans="1:17" s="217" customFormat="1" ht="12.75" customHeight="1">
      <c r="A73" s="234"/>
      <c r="B73" s="161" t="s">
        <v>308</v>
      </c>
      <c r="C73" s="185">
        <v>5900</v>
      </c>
      <c r="D73" s="184">
        <v>1593</v>
      </c>
      <c r="E73" s="185">
        <f>SUM(C73:D73)</f>
        <v>7493</v>
      </c>
      <c r="F73" s="185">
        <v>5900</v>
      </c>
      <c r="G73" s="184">
        <v>1593</v>
      </c>
      <c r="H73" s="185">
        <f>SUM(F73:G73)</f>
        <v>7493</v>
      </c>
      <c r="I73" s="185">
        <v>5900</v>
      </c>
      <c r="J73" s="184">
        <v>1593</v>
      </c>
      <c r="K73" s="185">
        <f>SUM(I73:J73)</f>
        <v>7493</v>
      </c>
      <c r="L73" s="185">
        <v>5113</v>
      </c>
      <c r="M73" s="184">
        <v>1380</v>
      </c>
      <c r="N73" s="185">
        <f>SUM(L73:M73)</f>
        <v>6493</v>
      </c>
    </row>
    <row r="74" spans="1:17" s="237" customFormat="1" ht="20.25" customHeight="1">
      <c r="A74" s="282"/>
      <c r="B74" s="68" t="s">
        <v>313</v>
      </c>
      <c r="C74" s="283">
        <f t="shared" ref="C74:H74" si="43">SUM(C72,)</f>
        <v>5900</v>
      </c>
      <c r="D74" s="283">
        <f t="shared" si="43"/>
        <v>1593</v>
      </c>
      <c r="E74" s="283">
        <f t="shared" si="43"/>
        <v>7493</v>
      </c>
      <c r="F74" s="283">
        <f t="shared" si="43"/>
        <v>5900</v>
      </c>
      <c r="G74" s="283">
        <f t="shared" si="43"/>
        <v>1593</v>
      </c>
      <c r="H74" s="283">
        <f t="shared" si="43"/>
        <v>7493</v>
      </c>
      <c r="I74" s="283">
        <f t="shared" ref="I74:K74" si="44">SUM(I72,)</f>
        <v>5900</v>
      </c>
      <c r="J74" s="283">
        <f t="shared" si="44"/>
        <v>1593</v>
      </c>
      <c r="K74" s="283">
        <f t="shared" si="44"/>
        <v>7493</v>
      </c>
      <c r="L74" s="283">
        <f t="shared" ref="L74:N74" si="45">SUM(L72,)</f>
        <v>5113</v>
      </c>
      <c r="M74" s="283">
        <f t="shared" si="45"/>
        <v>1380</v>
      </c>
      <c r="N74" s="283">
        <f t="shared" si="45"/>
        <v>6493</v>
      </c>
    </row>
    <row r="75" spans="1:17" s="217" customFormat="1" ht="12.75" customHeight="1">
      <c r="A75" s="316" t="s">
        <v>8</v>
      </c>
      <c r="B75" s="164" t="s">
        <v>312</v>
      </c>
      <c r="C75" s="165">
        <f t="shared" ref="C75:H75" si="46">SUM(C77:C77)</f>
        <v>18134</v>
      </c>
      <c r="D75" s="165">
        <f t="shared" si="46"/>
        <v>4896</v>
      </c>
      <c r="E75" s="165">
        <f t="shared" si="46"/>
        <v>23030</v>
      </c>
      <c r="F75" s="165">
        <f t="shared" si="46"/>
        <v>22283</v>
      </c>
      <c r="G75" s="165">
        <f t="shared" si="46"/>
        <v>6016</v>
      </c>
      <c r="H75" s="165">
        <f t="shared" si="46"/>
        <v>28299</v>
      </c>
      <c r="I75" s="165">
        <f>SUM(I76:I77)</f>
        <v>22425</v>
      </c>
      <c r="J75" s="165">
        <f t="shared" ref="J75:K75" si="47">SUM(J76:J77)</f>
        <v>6054</v>
      </c>
      <c r="K75" s="165">
        <f t="shared" si="47"/>
        <v>28479</v>
      </c>
      <c r="L75" s="165">
        <f>SUM(L76:L77)</f>
        <v>14145</v>
      </c>
      <c r="M75" s="165">
        <f t="shared" ref="M75:N75" si="48">SUM(M76:M77)</f>
        <v>3819</v>
      </c>
      <c r="N75" s="165">
        <f t="shared" si="48"/>
        <v>17964</v>
      </c>
    </row>
    <row r="76" spans="1:17" s="217" customFormat="1" ht="12.75" customHeight="1">
      <c r="A76" s="234"/>
      <c r="B76" s="161" t="s">
        <v>567</v>
      </c>
      <c r="C76" s="185"/>
      <c r="D76" s="184"/>
      <c r="E76" s="185"/>
      <c r="F76" s="185"/>
      <c r="G76" s="184"/>
      <c r="H76" s="185"/>
      <c r="I76" s="185">
        <v>142</v>
      </c>
      <c r="J76" s="184">
        <v>38</v>
      </c>
      <c r="K76" s="185">
        <f>SUM(I76:J76)</f>
        <v>180</v>
      </c>
      <c r="L76" s="185">
        <v>142</v>
      </c>
      <c r="M76" s="184">
        <v>38</v>
      </c>
      <c r="N76" s="185">
        <f>SUM(L76:M76)</f>
        <v>180</v>
      </c>
    </row>
    <row r="77" spans="1:17" s="217" customFormat="1" ht="12.75" customHeight="1">
      <c r="A77" s="234"/>
      <c r="B77" s="161" t="s">
        <v>314</v>
      </c>
      <c r="C77" s="185">
        <v>18134</v>
      </c>
      <c r="D77" s="184">
        <v>4896</v>
      </c>
      <c r="E77" s="185">
        <f>SUM(C77:D77)</f>
        <v>23030</v>
      </c>
      <c r="F77" s="185">
        <v>22283</v>
      </c>
      <c r="G77" s="184">
        <v>6016</v>
      </c>
      <c r="H77" s="185">
        <f>SUM(F77:G77)</f>
        <v>28299</v>
      </c>
      <c r="I77" s="185">
        <v>22283</v>
      </c>
      <c r="J77" s="184">
        <v>6016</v>
      </c>
      <c r="K77" s="185">
        <f>SUM(I77:J77)</f>
        <v>28299</v>
      </c>
      <c r="L77" s="185">
        <v>14003</v>
      </c>
      <c r="M77" s="184">
        <v>3781</v>
      </c>
      <c r="N77" s="185">
        <f>SUM(L77:M77)</f>
        <v>17784</v>
      </c>
    </row>
    <row r="78" spans="1:17" ht="17.25" customHeight="1">
      <c r="A78" s="151"/>
      <c r="B78" s="68" t="s">
        <v>310</v>
      </c>
      <c r="C78" s="137">
        <f t="shared" ref="C78:H78" si="49">SUM(C75,)</f>
        <v>18134</v>
      </c>
      <c r="D78" s="137">
        <f t="shared" si="49"/>
        <v>4896</v>
      </c>
      <c r="E78" s="137">
        <f t="shared" si="49"/>
        <v>23030</v>
      </c>
      <c r="F78" s="137">
        <f t="shared" si="49"/>
        <v>22283</v>
      </c>
      <c r="G78" s="137">
        <f t="shared" si="49"/>
        <v>6016</v>
      </c>
      <c r="H78" s="137">
        <f t="shared" si="49"/>
        <v>28299</v>
      </c>
      <c r="I78" s="137">
        <f t="shared" ref="I78:K78" si="50">SUM(I75,)</f>
        <v>22425</v>
      </c>
      <c r="J78" s="137">
        <f t="shared" si="50"/>
        <v>6054</v>
      </c>
      <c r="K78" s="137">
        <f t="shared" si="50"/>
        <v>28479</v>
      </c>
      <c r="L78" s="137">
        <f t="shared" ref="L78:N78" si="51">SUM(L75,)</f>
        <v>14145</v>
      </c>
      <c r="M78" s="137">
        <f t="shared" si="51"/>
        <v>3819</v>
      </c>
      <c r="N78" s="137">
        <f t="shared" si="51"/>
        <v>17964</v>
      </c>
    </row>
    <row r="79" spans="1:17" ht="19.5" customHeight="1">
      <c r="A79" s="151"/>
      <c r="B79" s="68" t="s">
        <v>315</v>
      </c>
      <c r="C79" s="137">
        <f t="shared" ref="C79:H79" si="52">SUM(C71,C74,C78)</f>
        <v>318736</v>
      </c>
      <c r="D79" s="137">
        <f t="shared" si="52"/>
        <v>80427</v>
      </c>
      <c r="E79" s="137">
        <f t="shared" si="52"/>
        <v>399163</v>
      </c>
      <c r="F79" s="137">
        <f t="shared" si="52"/>
        <v>393645</v>
      </c>
      <c r="G79" s="137">
        <f t="shared" si="52"/>
        <v>100649</v>
      </c>
      <c r="H79" s="137">
        <f t="shared" si="52"/>
        <v>494294</v>
      </c>
      <c r="I79" s="137">
        <f t="shared" ref="I79:K79" si="53">SUM(I71,I74,I78)</f>
        <v>409475</v>
      </c>
      <c r="J79" s="137">
        <f t="shared" si="53"/>
        <v>103631</v>
      </c>
      <c r="K79" s="137">
        <f t="shared" si="53"/>
        <v>513106</v>
      </c>
      <c r="L79" s="137">
        <f>SUM(L71,L74,L78)</f>
        <v>206374</v>
      </c>
      <c r="M79" s="137">
        <f t="shared" ref="M79" si="54">SUM(M71,M74,M78)</f>
        <v>37734</v>
      </c>
      <c r="N79" s="137">
        <f>SUM(N71,N74,N78)</f>
        <v>244108</v>
      </c>
    </row>
    <row r="80" spans="1:17">
      <c r="A80" s="96"/>
      <c r="B80" s="97"/>
      <c r="C80" s="97"/>
      <c r="D80" s="97"/>
      <c r="E80" s="97"/>
    </row>
    <row r="81" spans="1:14">
      <c r="A81" s="96"/>
      <c r="B81" s="97"/>
      <c r="C81" s="97"/>
      <c r="D81" s="97"/>
      <c r="E81" s="97"/>
    </row>
    <row r="82" spans="1:14">
      <c r="A82" s="96"/>
      <c r="B82" s="97"/>
      <c r="C82" s="97"/>
      <c r="D82" s="97"/>
      <c r="E82" s="97"/>
    </row>
    <row r="83" spans="1:14" ht="15.75">
      <c r="A83" s="98" t="s">
        <v>792</v>
      </c>
      <c r="B83" s="97"/>
      <c r="C83" s="97"/>
      <c r="D83" s="97"/>
      <c r="E83" s="97"/>
    </row>
    <row r="84" spans="1:14">
      <c r="A84" s="96"/>
      <c r="B84" s="97"/>
      <c r="C84" s="97"/>
      <c r="D84" s="97"/>
      <c r="E84" s="97"/>
    </row>
    <row r="85" spans="1:14" ht="15.75">
      <c r="A85" s="673" t="s">
        <v>437</v>
      </c>
      <c r="B85" s="604"/>
      <c r="C85" s="604"/>
      <c r="D85" s="604"/>
      <c r="E85" s="604"/>
      <c r="F85" s="604"/>
      <c r="G85" s="604"/>
      <c r="H85" s="604"/>
    </row>
    <row r="86" spans="1:14" ht="15.75">
      <c r="A86" s="673" t="s">
        <v>574</v>
      </c>
      <c r="B86" s="604"/>
      <c r="C86" s="604"/>
      <c r="D86" s="604"/>
      <c r="E86" s="604"/>
      <c r="F86" s="604"/>
      <c r="G86" s="604"/>
      <c r="H86" s="604"/>
    </row>
    <row r="87" spans="1:14" ht="15.75">
      <c r="A87" s="673" t="s">
        <v>441</v>
      </c>
      <c r="B87" s="604"/>
      <c r="C87" s="604"/>
      <c r="D87" s="604"/>
      <c r="E87" s="604"/>
      <c r="F87" s="604"/>
      <c r="G87" s="604"/>
      <c r="H87" s="604"/>
    </row>
    <row r="88" spans="1:14" ht="15.75">
      <c r="A88" s="673" t="s">
        <v>443</v>
      </c>
      <c r="B88" s="604"/>
      <c r="C88" s="604"/>
      <c r="D88" s="604"/>
      <c r="E88" s="604"/>
      <c r="F88" s="604"/>
      <c r="G88" s="604"/>
      <c r="H88" s="604"/>
    </row>
    <row r="89" spans="1:14" ht="15.75">
      <c r="A89" s="96"/>
      <c r="B89" s="99"/>
      <c r="C89" s="97"/>
      <c r="D89" s="5" t="s">
        <v>102</v>
      </c>
      <c r="E89" s="97"/>
    </row>
    <row r="90" spans="1:14" s="64" customFormat="1">
      <c r="A90" s="46" t="s">
        <v>51</v>
      </c>
      <c r="B90" s="46" t="s">
        <v>3</v>
      </c>
      <c r="C90" s="49"/>
      <c r="D90" s="50" t="s">
        <v>329</v>
      </c>
      <c r="E90" s="51"/>
      <c r="F90" s="49"/>
      <c r="G90" s="50" t="s">
        <v>425</v>
      </c>
      <c r="H90" s="51"/>
      <c r="I90" s="49"/>
      <c r="J90" s="50" t="s">
        <v>507</v>
      </c>
      <c r="K90" s="51"/>
      <c r="L90" s="49"/>
      <c r="M90" s="50" t="s">
        <v>579</v>
      </c>
      <c r="N90" s="51"/>
    </row>
    <row r="91" spans="1:14">
      <c r="A91" s="48" t="s">
        <v>52</v>
      </c>
      <c r="B91" s="48"/>
      <c r="C91" s="46" t="s">
        <v>58</v>
      </c>
      <c r="D91" s="46" t="s">
        <v>59</v>
      </c>
      <c r="E91" s="46" t="s">
        <v>4</v>
      </c>
      <c r="F91" s="46" t="s">
        <v>58</v>
      </c>
      <c r="G91" s="46" t="s">
        <v>59</v>
      </c>
      <c r="H91" s="46" t="s">
        <v>4</v>
      </c>
      <c r="I91" s="46" t="s">
        <v>58</v>
      </c>
      <c r="J91" s="46" t="s">
        <v>59</v>
      </c>
      <c r="K91" s="46" t="s">
        <v>4</v>
      </c>
      <c r="L91" s="46" t="s">
        <v>58</v>
      </c>
      <c r="M91" s="46" t="s">
        <v>59</v>
      </c>
      <c r="N91" s="46" t="s">
        <v>4</v>
      </c>
    </row>
    <row r="92" spans="1:14">
      <c r="A92" s="71" t="s">
        <v>392</v>
      </c>
      <c r="B92" s="92" t="s">
        <v>269</v>
      </c>
      <c r="C92" s="233">
        <f t="shared" ref="C92:K92" si="55">SUM(C93:C93)</f>
        <v>2362</v>
      </c>
      <c r="D92" s="101">
        <f t="shared" si="55"/>
        <v>638</v>
      </c>
      <c r="E92" s="101">
        <f t="shared" si="55"/>
        <v>3000</v>
      </c>
      <c r="F92" s="233">
        <f t="shared" si="55"/>
        <v>2362</v>
      </c>
      <c r="G92" s="101">
        <f t="shared" si="55"/>
        <v>638</v>
      </c>
      <c r="H92" s="101">
        <f t="shared" si="55"/>
        <v>3000</v>
      </c>
      <c r="I92" s="233">
        <f t="shared" si="55"/>
        <v>8832</v>
      </c>
      <c r="J92" s="101">
        <f t="shared" si="55"/>
        <v>2385</v>
      </c>
      <c r="K92" s="101">
        <f t="shared" si="55"/>
        <v>11217</v>
      </c>
      <c r="L92" s="233">
        <f>SUM(L93:L93)</f>
        <v>5130</v>
      </c>
      <c r="M92" s="233">
        <f>SUM(M93:M93)</f>
        <v>651</v>
      </c>
      <c r="N92" s="233">
        <f>SUM(N93:N93)</f>
        <v>5781</v>
      </c>
    </row>
    <row r="93" spans="1:14">
      <c r="A93" s="72"/>
      <c r="B93" s="161" t="s">
        <v>114</v>
      </c>
      <c r="C93" s="175">
        <v>2362</v>
      </c>
      <c r="D93" s="162">
        <v>638</v>
      </c>
      <c r="E93" s="175">
        <f>SUM(C93:D93)</f>
        <v>3000</v>
      </c>
      <c r="F93" s="175">
        <v>2362</v>
      </c>
      <c r="G93" s="162">
        <v>638</v>
      </c>
      <c r="H93" s="175">
        <f>SUM(F93:G93)</f>
        <v>3000</v>
      </c>
      <c r="I93" s="175">
        <v>8832</v>
      </c>
      <c r="J93" s="162">
        <v>2385</v>
      </c>
      <c r="K93" s="175">
        <f>SUM(I93:J93)</f>
        <v>11217</v>
      </c>
      <c r="L93" s="175">
        <v>5130</v>
      </c>
      <c r="M93" s="162">
        <v>651</v>
      </c>
      <c r="N93" s="175">
        <f>SUM(L93:M93)</f>
        <v>5781</v>
      </c>
    </row>
    <row r="94" spans="1:14">
      <c r="A94" s="71" t="s">
        <v>393</v>
      </c>
      <c r="B94" s="168" t="s">
        <v>131</v>
      </c>
      <c r="C94" s="101">
        <f t="shared" ref="C94:K94" si="56">SUM(C95:C100)</f>
        <v>58661</v>
      </c>
      <c r="D94" s="101">
        <f t="shared" si="56"/>
        <v>15839</v>
      </c>
      <c r="E94" s="101">
        <f t="shared" si="56"/>
        <v>74500</v>
      </c>
      <c r="F94" s="101">
        <f t="shared" si="56"/>
        <v>67717</v>
      </c>
      <c r="G94" s="101">
        <f t="shared" si="56"/>
        <v>18283</v>
      </c>
      <c r="H94" s="101">
        <f t="shared" si="56"/>
        <v>86000</v>
      </c>
      <c r="I94" s="101">
        <f t="shared" si="56"/>
        <v>74374</v>
      </c>
      <c r="J94" s="101">
        <f t="shared" si="56"/>
        <v>20081</v>
      </c>
      <c r="K94" s="101">
        <f t="shared" si="56"/>
        <v>94455</v>
      </c>
      <c r="L94" s="101">
        <f t="shared" ref="L94:N94" si="57">SUM(L95:L100)</f>
        <v>74374</v>
      </c>
      <c r="M94" s="101">
        <f t="shared" si="57"/>
        <v>20081</v>
      </c>
      <c r="N94" s="101">
        <f t="shared" si="57"/>
        <v>94455</v>
      </c>
    </row>
    <row r="95" spans="1:14">
      <c r="A95" s="72"/>
      <c r="B95" s="181" t="s">
        <v>321</v>
      </c>
      <c r="C95" s="102">
        <v>5512</v>
      </c>
      <c r="D95" s="102">
        <v>1488</v>
      </c>
      <c r="E95" s="102">
        <f>SUM(C95:D95)</f>
        <v>7000</v>
      </c>
      <c r="F95" s="102">
        <v>5512</v>
      </c>
      <c r="G95" s="102">
        <v>1488</v>
      </c>
      <c r="H95" s="102">
        <f t="shared" ref="H95:H103" si="58">SUM(F95:G95)</f>
        <v>7000</v>
      </c>
      <c r="I95" s="102">
        <v>5512</v>
      </c>
      <c r="J95" s="102">
        <v>1488</v>
      </c>
      <c r="K95" s="102">
        <f t="shared" ref="K95:K96" si="59">SUM(I95:J95)</f>
        <v>7000</v>
      </c>
      <c r="L95" s="102">
        <v>5512</v>
      </c>
      <c r="M95" s="102">
        <v>1488</v>
      </c>
      <c r="N95" s="102">
        <f t="shared" ref="N95:N96" si="60">SUM(L95:M95)</f>
        <v>7000</v>
      </c>
    </row>
    <row r="96" spans="1:14">
      <c r="A96" s="72"/>
      <c r="B96" s="181" t="s">
        <v>351</v>
      </c>
      <c r="C96" s="102">
        <v>15748</v>
      </c>
      <c r="D96" s="102">
        <v>4252</v>
      </c>
      <c r="E96" s="102">
        <f>SUM(C96:D96)</f>
        <v>20000</v>
      </c>
      <c r="F96" s="102">
        <v>15748</v>
      </c>
      <c r="G96" s="102">
        <v>4252</v>
      </c>
      <c r="H96" s="102">
        <f t="shared" si="58"/>
        <v>20000</v>
      </c>
      <c r="I96" s="102">
        <v>15748</v>
      </c>
      <c r="J96" s="102">
        <v>4252</v>
      </c>
      <c r="K96" s="102">
        <f t="shared" si="59"/>
        <v>20000</v>
      </c>
      <c r="L96" s="102">
        <v>15748</v>
      </c>
      <c r="M96" s="102">
        <v>4252</v>
      </c>
      <c r="N96" s="102">
        <f t="shared" si="60"/>
        <v>20000</v>
      </c>
    </row>
    <row r="97" spans="1:14">
      <c r="A97" s="72"/>
      <c r="B97" s="181" t="s">
        <v>450</v>
      </c>
      <c r="C97" s="102"/>
      <c r="D97" s="102"/>
      <c r="E97" s="102"/>
      <c r="F97" s="102">
        <v>24803</v>
      </c>
      <c r="G97" s="102">
        <v>6697</v>
      </c>
      <c r="H97" s="102">
        <f>SUM(F97:G97)</f>
        <v>31500</v>
      </c>
      <c r="I97" s="102">
        <v>24803</v>
      </c>
      <c r="J97" s="102">
        <v>6697</v>
      </c>
      <c r="K97" s="102">
        <f>SUM(I97:J97)</f>
        <v>31500</v>
      </c>
      <c r="L97" s="102">
        <v>24803</v>
      </c>
      <c r="M97" s="102">
        <v>6697</v>
      </c>
      <c r="N97" s="102">
        <f>SUM(L97:M97)</f>
        <v>31500</v>
      </c>
    </row>
    <row r="98" spans="1:14">
      <c r="A98" s="72"/>
      <c r="B98" s="181" t="s">
        <v>542</v>
      </c>
      <c r="C98" s="102"/>
      <c r="D98" s="102"/>
      <c r="E98" s="102"/>
      <c r="F98" s="102"/>
      <c r="G98" s="102"/>
      <c r="H98" s="102"/>
      <c r="I98" s="102">
        <v>590</v>
      </c>
      <c r="J98" s="102">
        <v>160</v>
      </c>
      <c r="K98" s="102">
        <f>SUM(I98:J98)</f>
        <v>750</v>
      </c>
      <c r="L98" s="102">
        <v>590</v>
      </c>
      <c r="M98" s="102">
        <v>160</v>
      </c>
      <c r="N98" s="102">
        <f>SUM(L98:M98)</f>
        <v>750</v>
      </c>
    </row>
    <row r="99" spans="1:14">
      <c r="A99" s="72"/>
      <c r="B99" s="181" t="s">
        <v>449</v>
      </c>
      <c r="C99" s="102"/>
      <c r="D99" s="102"/>
      <c r="E99" s="102"/>
      <c r="F99" s="102">
        <v>21654</v>
      </c>
      <c r="G99" s="102">
        <v>5846</v>
      </c>
      <c r="H99" s="102">
        <f>SUM(F99:G99)</f>
        <v>27500</v>
      </c>
      <c r="I99" s="162">
        <v>27721</v>
      </c>
      <c r="J99" s="162">
        <v>7484</v>
      </c>
      <c r="K99" s="162">
        <f>SUM(I99:J99)</f>
        <v>35205</v>
      </c>
      <c r="L99" s="162">
        <v>27721</v>
      </c>
      <c r="M99" s="162">
        <v>7484</v>
      </c>
      <c r="N99" s="162">
        <f>SUM(L99:M99)</f>
        <v>35205</v>
      </c>
    </row>
    <row r="100" spans="1:14">
      <c r="A100" s="81"/>
      <c r="B100" s="322" t="s">
        <v>395</v>
      </c>
      <c r="C100" s="170">
        <v>37401</v>
      </c>
      <c r="D100" s="170">
        <v>10099</v>
      </c>
      <c r="E100" s="170">
        <f>SUM(C100:D100)</f>
        <v>47500</v>
      </c>
      <c r="F100" s="170">
        <v>0</v>
      </c>
      <c r="G100" s="170">
        <v>0</v>
      </c>
      <c r="H100" s="170">
        <f t="shared" si="58"/>
        <v>0</v>
      </c>
      <c r="I100" s="170">
        <v>0</v>
      </c>
      <c r="J100" s="170">
        <v>0</v>
      </c>
      <c r="K100" s="170">
        <f t="shared" ref="K100" si="61">SUM(I100:J100)</f>
        <v>0</v>
      </c>
      <c r="L100" s="170">
        <v>0</v>
      </c>
      <c r="M100" s="170">
        <v>0</v>
      </c>
      <c r="N100" s="170">
        <f t="shared" ref="N100" si="62">SUM(L100:M100)</f>
        <v>0</v>
      </c>
    </row>
    <row r="101" spans="1:14">
      <c r="A101" s="85" t="s">
        <v>474</v>
      </c>
      <c r="B101" s="307" t="s">
        <v>364</v>
      </c>
      <c r="C101" s="308">
        <v>3150</v>
      </c>
      <c r="D101" s="308">
        <v>850</v>
      </c>
      <c r="E101" s="308">
        <f>SUM(C101:D101)</f>
        <v>4000</v>
      </c>
      <c r="F101" s="308">
        <f>SUM(F102:F103)</f>
        <v>6142</v>
      </c>
      <c r="G101" s="308">
        <f t="shared" ref="G101:H101" si="63">SUM(G102:G103)</f>
        <v>1658</v>
      </c>
      <c r="H101" s="308">
        <f t="shared" si="63"/>
        <v>7800</v>
      </c>
      <c r="I101" s="308">
        <f>SUM(I102:I103)</f>
        <v>6142</v>
      </c>
      <c r="J101" s="308">
        <f t="shared" ref="J101:K101" si="64">SUM(J102:J103)</f>
        <v>1658</v>
      </c>
      <c r="K101" s="308">
        <f t="shared" si="64"/>
        <v>7800</v>
      </c>
      <c r="L101" s="308">
        <f>SUM(L102:L103)</f>
        <v>1290</v>
      </c>
      <c r="M101" s="308">
        <f t="shared" ref="M101:N101" si="65">SUM(M102:M103)</f>
        <v>350</v>
      </c>
      <c r="N101" s="308">
        <f t="shared" si="65"/>
        <v>1640</v>
      </c>
    </row>
    <row r="102" spans="1:14" s="217" customFormat="1">
      <c r="A102" s="344"/>
      <c r="B102" s="181" t="s">
        <v>451</v>
      </c>
      <c r="C102" s="102"/>
      <c r="D102" s="102"/>
      <c r="E102" s="102"/>
      <c r="F102" s="102">
        <v>2992</v>
      </c>
      <c r="G102" s="102">
        <v>808</v>
      </c>
      <c r="H102" s="102">
        <f t="shared" si="58"/>
        <v>3800</v>
      </c>
      <c r="I102" s="102">
        <v>2992</v>
      </c>
      <c r="J102" s="102">
        <v>808</v>
      </c>
      <c r="K102" s="102">
        <f t="shared" ref="K102:K103" si="66">SUM(I102:J102)</f>
        <v>3800</v>
      </c>
      <c r="L102" s="102">
        <v>1290</v>
      </c>
      <c r="M102" s="102">
        <v>350</v>
      </c>
      <c r="N102" s="102">
        <f t="shared" ref="N102:N103" si="67">SUM(L102:M102)</f>
        <v>1640</v>
      </c>
    </row>
    <row r="103" spans="1:14">
      <c r="A103" s="86"/>
      <c r="B103" s="181" t="s">
        <v>355</v>
      </c>
      <c r="C103" s="102">
        <v>3150</v>
      </c>
      <c r="D103" s="102">
        <v>850</v>
      </c>
      <c r="E103" s="102">
        <f>SUM(C103:D103)</f>
        <v>4000</v>
      </c>
      <c r="F103" s="102">
        <v>3150</v>
      </c>
      <c r="G103" s="102">
        <v>850</v>
      </c>
      <c r="H103" s="102">
        <f t="shared" si="58"/>
        <v>4000</v>
      </c>
      <c r="I103" s="102">
        <v>3150</v>
      </c>
      <c r="J103" s="102">
        <v>850</v>
      </c>
      <c r="K103" s="102">
        <f t="shared" si="66"/>
        <v>4000</v>
      </c>
      <c r="L103" s="102">
        <v>0</v>
      </c>
      <c r="M103" s="102">
        <v>0</v>
      </c>
      <c r="N103" s="102">
        <f t="shared" si="67"/>
        <v>0</v>
      </c>
    </row>
    <row r="104" spans="1:14">
      <c r="A104" s="141" t="s">
        <v>472</v>
      </c>
      <c r="B104" s="92" t="s">
        <v>356</v>
      </c>
      <c r="C104" s="104"/>
      <c r="D104" s="104"/>
      <c r="E104" s="304"/>
      <c r="F104" s="104">
        <f>SUM(F108)</f>
        <v>8311</v>
      </c>
      <c r="G104" s="104">
        <f>SUM(G108)</f>
        <v>2244</v>
      </c>
      <c r="H104" s="104">
        <f>SUM(H108)</f>
        <v>10555</v>
      </c>
      <c r="I104" s="104">
        <f>SUM(I105:I108)</f>
        <v>13508</v>
      </c>
      <c r="J104" s="104">
        <f t="shared" ref="J104:K104" si="68">SUM(J105:J108)</f>
        <v>3647</v>
      </c>
      <c r="K104" s="104">
        <f t="shared" si="68"/>
        <v>17155</v>
      </c>
      <c r="L104" s="104">
        <f>SUM(L105:L108)</f>
        <v>15860</v>
      </c>
      <c r="M104" s="104">
        <f t="shared" ref="M104:N104" si="69">SUM(M105:M108)</f>
        <v>4340</v>
      </c>
      <c r="N104" s="104">
        <f t="shared" si="69"/>
        <v>20200</v>
      </c>
    </row>
    <row r="105" spans="1:14" s="217" customFormat="1">
      <c r="A105" s="183"/>
      <c r="B105" s="161" t="s">
        <v>543</v>
      </c>
      <c r="C105" s="162"/>
      <c r="D105" s="162"/>
      <c r="E105" s="163"/>
      <c r="F105" s="162"/>
      <c r="G105" s="162"/>
      <c r="H105" s="162"/>
      <c r="I105" s="162">
        <v>1260</v>
      </c>
      <c r="J105" s="162">
        <v>340</v>
      </c>
      <c r="K105" s="162">
        <f>SUM(I105:J105)</f>
        <v>1600</v>
      </c>
      <c r="L105" s="162">
        <v>1260</v>
      </c>
      <c r="M105" s="162">
        <v>340</v>
      </c>
      <c r="N105" s="162">
        <f>SUM(L105:M105)</f>
        <v>1600</v>
      </c>
    </row>
    <row r="106" spans="1:14" s="217" customFormat="1">
      <c r="A106" s="183"/>
      <c r="B106" s="161" t="s">
        <v>544</v>
      </c>
      <c r="C106" s="162"/>
      <c r="D106" s="162"/>
      <c r="E106" s="163"/>
      <c r="F106" s="162"/>
      <c r="G106" s="162"/>
      <c r="H106" s="162"/>
      <c r="I106" s="162">
        <v>1575</v>
      </c>
      <c r="J106" s="162">
        <v>425</v>
      </c>
      <c r="K106" s="162">
        <f t="shared" ref="K106:K107" si="70">SUM(I106:J106)</f>
        <v>2000</v>
      </c>
      <c r="L106" s="162">
        <v>0</v>
      </c>
      <c r="M106" s="162">
        <v>0</v>
      </c>
      <c r="N106" s="162">
        <f t="shared" ref="N106:N107" si="71">SUM(L106:M106)</f>
        <v>0</v>
      </c>
    </row>
    <row r="107" spans="1:14" s="217" customFormat="1">
      <c r="A107" s="183"/>
      <c r="B107" s="161" t="s">
        <v>545</v>
      </c>
      <c r="C107" s="162"/>
      <c r="D107" s="162"/>
      <c r="E107" s="163"/>
      <c r="F107" s="162"/>
      <c r="G107" s="162"/>
      <c r="H107" s="162"/>
      <c r="I107" s="162">
        <v>2362</v>
      </c>
      <c r="J107" s="162">
        <v>638</v>
      </c>
      <c r="K107" s="162">
        <f t="shared" si="70"/>
        <v>3000</v>
      </c>
      <c r="L107" s="162">
        <v>0</v>
      </c>
      <c r="M107" s="162">
        <v>0</v>
      </c>
      <c r="N107" s="162">
        <f t="shared" si="71"/>
        <v>0</v>
      </c>
    </row>
    <row r="108" spans="1:14">
      <c r="A108" s="85"/>
      <c r="B108" s="364" t="s">
        <v>455</v>
      </c>
      <c r="C108" s="102"/>
      <c r="D108" s="102"/>
      <c r="E108" s="357"/>
      <c r="F108" s="102">
        <v>8311</v>
      </c>
      <c r="G108" s="102">
        <v>2244</v>
      </c>
      <c r="H108" s="343">
        <f>SUM(F108:G108)</f>
        <v>10555</v>
      </c>
      <c r="I108" s="102">
        <v>8311</v>
      </c>
      <c r="J108" s="102">
        <v>2244</v>
      </c>
      <c r="K108" s="343">
        <f>SUM(I108:J108)</f>
        <v>10555</v>
      </c>
      <c r="L108" s="175">
        <v>14600</v>
      </c>
      <c r="M108" s="162">
        <v>4000</v>
      </c>
      <c r="N108" s="175">
        <f>SUM(L108:M108)</f>
        <v>18600</v>
      </c>
    </row>
    <row r="109" spans="1:14">
      <c r="A109" s="84" t="s">
        <v>473</v>
      </c>
      <c r="B109" s="168" t="s">
        <v>145</v>
      </c>
      <c r="C109" s="101"/>
      <c r="D109" s="101"/>
      <c r="E109" s="101"/>
      <c r="F109" s="101"/>
      <c r="G109" s="101"/>
      <c r="H109" s="101"/>
      <c r="I109" s="101">
        <f>SUM(I111)</f>
        <v>22438</v>
      </c>
      <c r="J109" s="101">
        <f t="shared" ref="J109:K109" si="72">SUM(J111)</f>
        <v>6059</v>
      </c>
      <c r="K109" s="101">
        <f t="shared" si="72"/>
        <v>28497</v>
      </c>
      <c r="L109" s="101">
        <f>SUM(L110:L111)</f>
        <v>228</v>
      </c>
      <c r="M109" s="101">
        <f t="shared" ref="M109:N109" si="73">SUM(M110:M111)</f>
        <v>0</v>
      </c>
      <c r="N109" s="101">
        <f t="shared" si="73"/>
        <v>228</v>
      </c>
    </row>
    <row r="110" spans="1:14">
      <c r="A110" s="85"/>
      <c r="B110" s="181" t="s">
        <v>713</v>
      </c>
      <c r="C110" s="102"/>
      <c r="D110" s="102"/>
      <c r="E110" s="102"/>
      <c r="F110" s="102"/>
      <c r="G110" s="102"/>
      <c r="H110" s="102"/>
      <c r="I110" s="102"/>
      <c r="J110" s="102"/>
      <c r="K110" s="102"/>
      <c r="L110" s="102">
        <v>228</v>
      </c>
      <c r="M110" s="102"/>
      <c r="N110" s="102">
        <v>228</v>
      </c>
    </row>
    <row r="111" spans="1:14">
      <c r="A111" s="390"/>
      <c r="B111" s="322" t="s">
        <v>546</v>
      </c>
      <c r="C111" s="170"/>
      <c r="D111" s="170"/>
      <c r="E111" s="170"/>
      <c r="F111" s="170"/>
      <c r="G111" s="170"/>
      <c r="H111" s="170"/>
      <c r="I111" s="170">
        <v>22438</v>
      </c>
      <c r="J111" s="170">
        <v>6059</v>
      </c>
      <c r="K111" s="170">
        <f t="shared" ref="K111" si="74">SUM(I111:J111)</f>
        <v>28497</v>
      </c>
      <c r="L111" s="170">
        <v>0</v>
      </c>
      <c r="M111" s="170">
        <v>0</v>
      </c>
      <c r="N111" s="170">
        <f t="shared" ref="N111" si="75">SUM(L111:M111)</f>
        <v>0</v>
      </c>
    </row>
    <row r="112" spans="1:14">
      <c r="A112" s="84" t="s">
        <v>547</v>
      </c>
      <c r="B112" s="168" t="s">
        <v>548</v>
      </c>
      <c r="C112" s="306">
        <v>3937</v>
      </c>
      <c r="D112" s="104">
        <v>1063</v>
      </c>
      <c r="E112" s="306">
        <f>SUM(C112:D112)</f>
        <v>5000</v>
      </c>
      <c r="F112" s="101">
        <f>SUM(F115)</f>
        <v>1953</v>
      </c>
      <c r="G112" s="101">
        <f t="shared" ref="G112:H112" si="76">SUM(G115)</f>
        <v>527</v>
      </c>
      <c r="H112" s="101">
        <f t="shared" si="76"/>
        <v>2480</v>
      </c>
      <c r="I112" s="101">
        <f>SUM(I113:I115)</f>
        <v>10555</v>
      </c>
      <c r="J112" s="101">
        <f t="shared" ref="J112:K112" si="77">SUM(J113:J115)</f>
        <v>2849</v>
      </c>
      <c r="K112" s="101">
        <f t="shared" si="77"/>
        <v>13404</v>
      </c>
      <c r="L112" s="101">
        <f>SUM(L113:L115)</f>
        <v>4082</v>
      </c>
      <c r="M112" s="101">
        <f t="shared" ref="M112:N112" si="78">SUM(M113:M115)</f>
        <v>788</v>
      </c>
      <c r="N112" s="101">
        <f t="shared" si="78"/>
        <v>4870</v>
      </c>
    </row>
    <row r="113" spans="1:14" s="389" customFormat="1">
      <c r="A113" s="392"/>
      <c r="B113" s="181" t="s">
        <v>550</v>
      </c>
      <c r="C113" s="391"/>
      <c r="D113" s="391"/>
      <c r="E113" s="391"/>
      <c r="F113" s="391"/>
      <c r="G113" s="391"/>
      <c r="H113" s="391"/>
      <c r="I113" s="102">
        <v>2302</v>
      </c>
      <c r="J113" s="102">
        <v>622</v>
      </c>
      <c r="K113" s="102">
        <f>SUM(I113:J113)</f>
        <v>2924</v>
      </c>
      <c r="L113" s="102">
        <v>2302</v>
      </c>
      <c r="M113" s="102">
        <v>622</v>
      </c>
      <c r="N113" s="102">
        <f>SUM(L113:M113)</f>
        <v>2924</v>
      </c>
    </row>
    <row r="114" spans="1:14" s="389" customFormat="1">
      <c r="A114" s="392"/>
      <c r="B114" s="181" t="s">
        <v>573</v>
      </c>
      <c r="C114" s="391"/>
      <c r="D114" s="391"/>
      <c r="E114" s="391"/>
      <c r="F114" s="391"/>
      <c r="G114" s="391"/>
      <c r="H114" s="391"/>
      <c r="I114" s="102">
        <v>6300</v>
      </c>
      <c r="J114" s="102">
        <v>1700</v>
      </c>
      <c r="K114" s="102">
        <f>SUM(I114:J114)</f>
        <v>8000</v>
      </c>
      <c r="L114" s="102">
        <v>0</v>
      </c>
      <c r="M114" s="102">
        <v>0</v>
      </c>
      <c r="N114" s="102">
        <f>SUM(L114:M114)</f>
        <v>0</v>
      </c>
    </row>
    <row r="115" spans="1:14">
      <c r="A115" s="390"/>
      <c r="B115" s="322" t="s">
        <v>549</v>
      </c>
      <c r="C115" s="170">
        <v>3937</v>
      </c>
      <c r="D115" s="170">
        <v>1063</v>
      </c>
      <c r="E115" s="170">
        <f>SUM(C115:D115)</f>
        <v>5000</v>
      </c>
      <c r="F115" s="170">
        <v>1953</v>
      </c>
      <c r="G115" s="170">
        <v>527</v>
      </c>
      <c r="H115" s="170">
        <f>SUM(F115:G115)</f>
        <v>2480</v>
      </c>
      <c r="I115" s="170">
        <v>1953</v>
      </c>
      <c r="J115" s="170">
        <v>527</v>
      </c>
      <c r="K115" s="170">
        <f>SUM(I115:J115)</f>
        <v>2480</v>
      </c>
      <c r="L115" s="170">
        <v>1780</v>
      </c>
      <c r="M115" s="170">
        <v>166</v>
      </c>
      <c r="N115" s="170">
        <f>SUM(L115:M115)</f>
        <v>1946</v>
      </c>
    </row>
    <row r="116" spans="1:14">
      <c r="A116" s="141" t="s">
        <v>458</v>
      </c>
      <c r="B116" s="92" t="s">
        <v>271</v>
      </c>
      <c r="C116" s="104">
        <f t="shared" ref="C116:H116" si="79">SUM(C117:C119)</f>
        <v>30315</v>
      </c>
      <c r="D116" s="104">
        <f t="shared" si="79"/>
        <v>8185</v>
      </c>
      <c r="E116" s="104">
        <f t="shared" si="79"/>
        <v>38500</v>
      </c>
      <c r="F116" s="104">
        <f t="shared" si="79"/>
        <v>30315</v>
      </c>
      <c r="G116" s="104">
        <f t="shared" si="79"/>
        <v>8185</v>
      </c>
      <c r="H116" s="104">
        <f t="shared" si="79"/>
        <v>38500</v>
      </c>
      <c r="I116" s="104">
        <f t="shared" ref="I116:K116" si="80">SUM(I117:I119)</f>
        <v>31142</v>
      </c>
      <c r="J116" s="104">
        <f t="shared" si="80"/>
        <v>8408</v>
      </c>
      <c r="K116" s="104">
        <f t="shared" si="80"/>
        <v>39550</v>
      </c>
      <c r="L116" s="104">
        <f t="shared" ref="L116:N116" si="81">SUM(L117:L119)</f>
        <v>29935</v>
      </c>
      <c r="M116" s="104">
        <f t="shared" si="81"/>
        <v>8083</v>
      </c>
      <c r="N116" s="104">
        <f t="shared" si="81"/>
        <v>38018</v>
      </c>
    </row>
    <row r="117" spans="1:14">
      <c r="A117" s="142"/>
      <c r="B117" s="161" t="s">
        <v>319</v>
      </c>
      <c r="C117" s="162">
        <v>1575</v>
      </c>
      <c r="D117" s="162">
        <v>425</v>
      </c>
      <c r="E117" s="162">
        <f>SUM(C117:D117)</f>
        <v>2000</v>
      </c>
      <c r="F117" s="162">
        <v>1575</v>
      </c>
      <c r="G117" s="162">
        <v>425</v>
      </c>
      <c r="H117" s="162">
        <f>SUM(F117:G117)</f>
        <v>2000</v>
      </c>
      <c r="I117" s="162">
        <v>1575</v>
      </c>
      <c r="J117" s="162">
        <v>425</v>
      </c>
      <c r="K117" s="162">
        <f>SUM(I117:J117)</f>
        <v>2000</v>
      </c>
      <c r="L117" s="162">
        <v>835</v>
      </c>
      <c r="M117" s="162">
        <v>226</v>
      </c>
      <c r="N117" s="162">
        <f>SUM(L117:M117)</f>
        <v>1061</v>
      </c>
    </row>
    <row r="118" spans="1:14">
      <c r="A118" s="142"/>
      <c r="B118" s="161" t="s">
        <v>551</v>
      </c>
      <c r="C118" s="162"/>
      <c r="D118" s="162"/>
      <c r="E118" s="162"/>
      <c r="F118" s="162"/>
      <c r="G118" s="162"/>
      <c r="H118" s="162"/>
      <c r="I118" s="162">
        <v>827</v>
      </c>
      <c r="J118" s="162">
        <v>223</v>
      </c>
      <c r="K118" s="162">
        <f>SUM(I118:J118)</f>
        <v>1050</v>
      </c>
      <c r="L118" s="162"/>
      <c r="M118" s="162"/>
      <c r="N118" s="162">
        <f>SUM(L118:M118)</f>
        <v>0</v>
      </c>
    </row>
    <row r="119" spans="1:14">
      <c r="A119" s="169"/>
      <c r="B119" s="83" t="s">
        <v>320</v>
      </c>
      <c r="C119" s="170">
        <v>28740</v>
      </c>
      <c r="D119" s="170">
        <v>7760</v>
      </c>
      <c r="E119" s="106">
        <f>SUM(C119:D119)</f>
        <v>36500</v>
      </c>
      <c r="F119" s="170">
        <v>28740</v>
      </c>
      <c r="G119" s="170">
        <v>7760</v>
      </c>
      <c r="H119" s="106">
        <f>SUM(F119:G119)</f>
        <v>36500</v>
      </c>
      <c r="I119" s="170">
        <v>28740</v>
      </c>
      <c r="J119" s="170">
        <v>7760</v>
      </c>
      <c r="K119" s="106">
        <f>SUM(I119:J119)</f>
        <v>36500</v>
      </c>
      <c r="L119" s="170">
        <v>29100</v>
      </c>
      <c r="M119" s="170">
        <v>7857</v>
      </c>
      <c r="N119" s="106">
        <f>SUM(L119:M119)</f>
        <v>36957</v>
      </c>
    </row>
    <row r="120" spans="1:14">
      <c r="A120" s="141" t="s">
        <v>525</v>
      </c>
      <c r="B120" s="92" t="s">
        <v>552</v>
      </c>
      <c r="C120" s="104"/>
      <c r="D120" s="104"/>
      <c r="E120" s="104"/>
      <c r="F120" s="104"/>
      <c r="G120" s="104"/>
      <c r="H120" s="104"/>
      <c r="I120" s="104">
        <f t="shared" ref="C120:N124" si="82">SUM(I121)</f>
        <v>953</v>
      </c>
      <c r="J120" s="104">
        <f t="shared" si="82"/>
        <v>257</v>
      </c>
      <c r="K120" s="104">
        <f t="shared" si="82"/>
        <v>1210</v>
      </c>
      <c r="L120" s="104">
        <f t="shared" si="82"/>
        <v>0</v>
      </c>
      <c r="M120" s="104">
        <f t="shared" si="82"/>
        <v>0</v>
      </c>
      <c r="N120" s="104">
        <f t="shared" si="82"/>
        <v>0</v>
      </c>
    </row>
    <row r="121" spans="1:14">
      <c r="A121" s="169"/>
      <c r="B121" s="83" t="s">
        <v>553</v>
      </c>
      <c r="C121" s="170"/>
      <c r="D121" s="170"/>
      <c r="E121" s="106"/>
      <c r="F121" s="170"/>
      <c r="G121" s="170"/>
      <c r="H121" s="106"/>
      <c r="I121" s="170">
        <v>953</v>
      </c>
      <c r="J121" s="170">
        <v>257</v>
      </c>
      <c r="K121" s="106">
        <f>SUM(I121:J121)</f>
        <v>1210</v>
      </c>
      <c r="L121" s="170">
        <v>0</v>
      </c>
      <c r="M121" s="170">
        <v>0</v>
      </c>
      <c r="N121" s="106">
        <f>SUM(L121:M121)</f>
        <v>0</v>
      </c>
    </row>
    <row r="122" spans="1:14">
      <c r="A122" s="141" t="s">
        <v>554</v>
      </c>
      <c r="B122" s="92" t="s">
        <v>555</v>
      </c>
      <c r="C122" s="104"/>
      <c r="D122" s="104"/>
      <c r="E122" s="104"/>
      <c r="F122" s="104"/>
      <c r="G122" s="104"/>
      <c r="H122" s="104"/>
      <c r="I122" s="104">
        <f t="shared" si="82"/>
        <v>2756</v>
      </c>
      <c r="J122" s="104">
        <f t="shared" si="82"/>
        <v>744</v>
      </c>
      <c r="K122" s="104">
        <f t="shared" si="82"/>
        <v>3500</v>
      </c>
      <c r="L122" s="104">
        <f t="shared" si="82"/>
        <v>3500</v>
      </c>
      <c r="M122" s="104">
        <f t="shared" si="82"/>
        <v>0</v>
      </c>
      <c r="N122" s="104">
        <f t="shared" si="82"/>
        <v>3500</v>
      </c>
    </row>
    <row r="123" spans="1:14">
      <c r="A123" s="169"/>
      <c r="B123" s="83" t="s">
        <v>556</v>
      </c>
      <c r="C123" s="170"/>
      <c r="D123" s="170"/>
      <c r="E123" s="106"/>
      <c r="F123" s="170"/>
      <c r="G123" s="170"/>
      <c r="H123" s="106"/>
      <c r="I123" s="170">
        <v>2756</v>
      </c>
      <c r="J123" s="170">
        <v>744</v>
      </c>
      <c r="K123" s="106">
        <f>SUM(I123:J123)</f>
        <v>3500</v>
      </c>
      <c r="L123" s="170">
        <v>3500</v>
      </c>
      <c r="M123" s="170">
        <v>0</v>
      </c>
      <c r="N123" s="106">
        <f>SUM(L123:M123)</f>
        <v>3500</v>
      </c>
    </row>
    <row r="124" spans="1:14">
      <c r="A124" s="141" t="s">
        <v>475</v>
      </c>
      <c r="B124" s="92" t="s">
        <v>366</v>
      </c>
      <c r="C124" s="104">
        <f t="shared" si="82"/>
        <v>1575</v>
      </c>
      <c r="D124" s="104">
        <f t="shared" si="82"/>
        <v>425</v>
      </c>
      <c r="E124" s="104">
        <f t="shared" si="82"/>
        <v>2000</v>
      </c>
      <c r="F124" s="104">
        <f t="shared" si="82"/>
        <v>1575</v>
      </c>
      <c r="G124" s="104">
        <f t="shared" si="82"/>
        <v>425</v>
      </c>
      <c r="H124" s="104">
        <f t="shared" si="82"/>
        <v>2000</v>
      </c>
      <c r="I124" s="104">
        <f t="shared" si="82"/>
        <v>1575</v>
      </c>
      <c r="J124" s="104">
        <f t="shared" si="82"/>
        <v>425</v>
      </c>
      <c r="K124" s="104">
        <f t="shared" si="82"/>
        <v>2000</v>
      </c>
      <c r="L124" s="104">
        <f t="shared" si="82"/>
        <v>1250</v>
      </c>
      <c r="M124" s="104">
        <f t="shared" si="82"/>
        <v>338</v>
      </c>
      <c r="N124" s="104">
        <f t="shared" si="82"/>
        <v>1588</v>
      </c>
    </row>
    <row r="125" spans="1:14">
      <c r="A125" s="169"/>
      <c r="B125" s="83" t="s">
        <v>367</v>
      </c>
      <c r="C125" s="170">
        <v>1575</v>
      </c>
      <c r="D125" s="170">
        <v>425</v>
      </c>
      <c r="E125" s="106">
        <f>SUM(C125:D125)</f>
        <v>2000</v>
      </c>
      <c r="F125" s="170">
        <v>1575</v>
      </c>
      <c r="G125" s="170">
        <v>425</v>
      </c>
      <c r="H125" s="106">
        <f>SUM(F125:G125)</f>
        <v>2000</v>
      </c>
      <c r="I125" s="170">
        <v>1575</v>
      </c>
      <c r="J125" s="170">
        <v>425</v>
      </c>
      <c r="K125" s="106">
        <f>SUM(I125:J125)</f>
        <v>2000</v>
      </c>
      <c r="L125" s="170">
        <v>1250</v>
      </c>
      <c r="M125" s="170">
        <v>338</v>
      </c>
      <c r="N125" s="106">
        <f>SUM(L125:M125)</f>
        <v>1588</v>
      </c>
    </row>
    <row r="126" spans="1:14">
      <c r="A126" s="52">
        <v>1</v>
      </c>
      <c r="B126" s="227" t="s">
        <v>120</v>
      </c>
      <c r="C126" s="187">
        <f>SUM(C92,C94,C101,C112,C116,C124)</f>
        <v>100000</v>
      </c>
      <c r="D126" s="187">
        <f>SUM(D92,D94,D101,D112,D116,D124)</f>
        <v>27000</v>
      </c>
      <c r="E126" s="187">
        <f>SUM(E92,E94,E101,E112,E116,E124)</f>
        <v>127000</v>
      </c>
      <c r="F126" s="187">
        <f>SUM(F92,F94,F101,F104,F112,F116,F124)</f>
        <v>118375</v>
      </c>
      <c r="G126" s="187">
        <f>SUM(G92,G94,G101,G104,G112,G116,G124)</f>
        <v>31960</v>
      </c>
      <c r="H126" s="187">
        <f>SUM(H92,H94,H101,H104,H112,H116,H124)</f>
        <v>150335</v>
      </c>
      <c r="I126" s="187">
        <f t="shared" ref="I126:N126" si="83">SUM(I92,I94,I101,I104,I112,I116,I124,I122,I120,I109,)</f>
        <v>172275</v>
      </c>
      <c r="J126" s="187">
        <f t="shared" si="83"/>
        <v>46513</v>
      </c>
      <c r="K126" s="187">
        <f t="shared" si="83"/>
        <v>218788</v>
      </c>
      <c r="L126" s="187">
        <f t="shared" si="83"/>
        <v>135649</v>
      </c>
      <c r="M126" s="187">
        <f t="shared" si="83"/>
        <v>34631</v>
      </c>
      <c r="N126" s="187">
        <f t="shared" si="83"/>
        <v>170280</v>
      </c>
    </row>
    <row r="127" spans="1:14">
      <c r="A127" s="5"/>
      <c r="B127" s="5"/>
      <c r="C127" s="5"/>
      <c r="D127" s="5"/>
      <c r="E127" s="5"/>
    </row>
    <row r="128" spans="1:14">
      <c r="A128" s="5"/>
      <c r="B128" s="5"/>
      <c r="C128" s="5"/>
      <c r="D128" s="5"/>
      <c r="E128" s="5"/>
    </row>
    <row r="129" spans="1:5">
      <c r="A129" s="5"/>
      <c r="B129" s="5"/>
      <c r="C129" s="5"/>
      <c r="D129" s="5"/>
      <c r="E129" s="5"/>
    </row>
    <row r="130" spans="1:5">
      <c r="A130" s="5"/>
      <c r="B130" s="5"/>
      <c r="C130" s="5"/>
      <c r="D130" s="5"/>
      <c r="E130" s="5"/>
    </row>
    <row r="131" spans="1:5">
      <c r="A131" s="5"/>
      <c r="B131" s="5"/>
      <c r="C131" s="5"/>
      <c r="D131" s="5"/>
      <c r="E131" s="5"/>
    </row>
    <row r="132" spans="1:5">
      <c r="A132" s="5"/>
      <c r="B132" s="5"/>
      <c r="C132" s="5"/>
      <c r="D132" s="5"/>
      <c r="E132" s="5"/>
    </row>
    <row r="133" spans="1:5">
      <c r="A133" s="5"/>
      <c r="B133" s="5"/>
      <c r="C133" s="5"/>
      <c r="D133" s="5"/>
      <c r="E133" s="5"/>
    </row>
    <row r="134" spans="1:5">
      <c r="A134" s="5"/>
      <c r="B134" s="5"/>
      <c r="C134" s="5"/>
      <c r="D134" s="5"/>
      <c r="E134" s="5"/>
    </row>
    <row r="135" spans="1:5">
      <c r="A135" s="5"/>
      <c r="B135" s="5"/>
      <c r="C135" s="5"/>
      <c r="D135" s="5"/>
      <c r="E135" s="5"/>
    </row>
    <row r="138" spans="1:5" ht="15" customHeight="1"/>
    <row r="139" spans="1:5" ht="15" customHeight="1"/>
    <row r="140" spans="1:5" ht="18" customHeight="1"/>
    <row r="141" spans="1:5" ht="15" customHeight="1"/>
    <row r="142" spans="1:5" ht="15" customHeight="1"/>
    <row r="143" spans="1:5" ht="12.75" customHeight="1"/>
  </sheetData>
  <mergeCells count="8">
    <mergeCell ref="A87:H87"/>
    <mergeCell ref="A88:H88"/>
    <mergeCell ref="A3:H3"/>
    <mergeCell ref="A4:H4"/>
    <mergeCell ref="A5:H5"/>
    <mergeCell ref="A6:H6"/>
    <mergeCell ref="A85:H85"/>
    <mergeCell ref="A86:H86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53" firstPageNumber="18" orientation="portrait" horizontalDpi="300" verticalDpi="300" r:id="rId1"/>
  <headerFooter alignWithMargins="0">
    <oddFooter>&amp;C&amp;P. oldal</oddFooter>
  </headerFooter>
  <rowBreaks count="1" manualBreakCount="1">
    <brk id="80" max="13" man="1"/>
  </rowBreaks>
  <colBreaks count="1" manualBreakCount="1">
    <brk id="14" max="11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F25"/>
  <sheetViews>
    <sheetView view="pageBreakPreview" zoomScaleNormal="100" workbookViewId="0"/>
  </sheetViews>
  <sheetFormatPr defaultRowHeight="12.75"/>
  <cols>
    <col min="1" max="1" width="8.7109375" customWidth="1"/>
    <col min="2" max="2" width="47.140625" customWidth="1"/>
    <col min="3" max="3" width="14.7109375" customWidth="1"/>
    <col min="4" max="4" width="12" customWidth="1"/>
    <col min="5" max="5" width="12.5703125" customWidth="1"/>
    <col min="6" max="6" width="12.140625" customWidth="1"/>
  </cols>
  <sheetData>
    <row r="1" spans="1:6" ht="15.75">
      <c r="A1" s="43" t="s">
        <v>793</v>
      </c>
      <c r="B1" s="43"/>
      <c r="C1" s="43"/>
      <c r="D1" s="5"/>
    </row>
    <row r="2" spans="1:6" ht="15.75">
      <c r="A2" s="43"/>
      <c r="B2" s="43"/>
      <c r="C2" s="43"/>
      <c r="D2" s="5"/>
    </row>
    <row r="3" spans="1:6" ht="15.75">
      <c r="A3" s="673" t="s">
        <v>24</v>
      </c>
      <c r="B3" s="604"/>
      <c r="C3" s="604"/>
      <c r="D3" s="604"/>
    </row>
    <row r="4" spans="1:6" ht="15.75">
      <c r="A4" s="673" t="s">
        <v>574</v>
      </c>
      <c r="B4" s="604"/>
      <c r="C4" s="604"/>
      <c r="D4" s="604"/>
    </row>
    <row r="5" spans="1:6" ht="15.75">
      <c r="A5" s="673" t="s">
        <v>444</v>
      </c>
      <c r="B5" s="604"/>
      <c r="C5" s="604"/>
      <c r="D5" s="604"/>
    </row>
    <row r="6" spans="1:6" ht="15.75">
      <c r="A6" s="673" t="s">
        <v>445</v>
      </c>
      <c r="B6" s="604"/>
      <c r="C6" s="604"/>
      <c r="D6" s="604"/>
    </row>
    <row r="7" spans="1:6" ht="15.75">
      <c r="A7" s="43"/>
      <c r="B7" s="43"/>
      <c r="C7" s="44"/>
      <c r="D7" s="5"/>
    </row>
    <row r="8" spans="1:6" ht="15.75">
      <c r="A8" s="43"/>
      <c r="B8" s="43"/>
      <c r="C8" s="44"/>
      <c r="D8" s="5"/>
    </row>
    <row r="9" spans="1:6" ht="15.75">
      <c r="A9" s="43"/>
      <c r="B9" s="65" t="s">
        <v>60</v>
      </c>
      <c r="C9" s="44"/>
      <c r="D9" s="5"/>
    </row>
    <row r="10" spans="1:6" ht="15" customHeight="1">
      <c r="A10" s="59" t="s">
        <v>51</v>
      </c>
      <c r="B10" s="46" t="s">
        <v>3</v>
      </c>
      <c r="C10" s="674" t="s">
        <v>329</v>
      </c>
      <c r="D10" s="674" t="s">
        <v>425</v>
      </c>
      <c r="E10" s="674" t="s">
        <v>515</v>
      </c>
      <c r="F10" s="674" t="s">
        <v>580</v>
      </c>
    </row>
    <row r="11" spans="1:6" ht="23.25" customHeight="1">
      <c r="A11" s="60" t="s">
        <v>52</v>
      </c>
      <c r="B11" s="48"/>
      <c r="C11" s="602"/>
      <c r="D11" s="602"/>
      <c r="E11" s="602"/>
      <c r="F11" s="602"/>
    </row>
    <row r="12" spans="1:6" ht="15" customHeight="1">
      <c r="A12" s="141" t="s">
        <v>389</v>
      </c>
      <c r="B12" s="276" t="s">
        <v>304</v>
      </c>
      <c r="C12" s="278">
        <f>SUM(C13)</f>
        <v>1043</v>
      </c>
      <c r="D12" s="278">
        <f>SUM(D13)</f>
        <v>1043</v>
      </c>
      <c r="E12" s="278">
        <f>SUM(E13)</f>
        <v>1043</v>
      </c>
      <c r="F12" s="278">
        <f>SUM(F13)</f>
        <v>0</v>
      </c>
    </row>
    <row r="13" spans="1:6" ht="15" customHeight="1">
      <c r="A13" s="167"/>
      <c r="B13" s="277" t="s">
        <v>382</v>
      </c>
      <c r="C13" s="80">
        <v>1043</v>
      </c>
      <c r="D13" s="80">
        <v>1043</v>
      </c>
      <c r="E13" s="80">
        <v>1043</v>
      </c>
      <c r="F13" s="80">
        <v>0</v>
      </c>
    </row>
    <row r="14" spans="1:6" ht="15" customHeight="1">
      <c r="A14" s="141" t="s">
        <v>471</v>
      </c>
      <c r="B14" s="138" t="s">
        <v>383</v>
      </c>
      <c r="C14" s="101">
        <v>450</v>
      </c>
      <c r="D14" s="101">
        <v>450</v>
      </c>
      <c r="E14" s="101">
        <v>450</v>
      </c>
      <c r="F14" s="101">
        <v>0</v>
      </c>
    </row>
    <row r="15" spans="1:6" ht="15" customHeight="1">
      <c r="A15" s="142"/>
      <c r="B15" s="180" t="s">
        <v>384</v>
      </c>
      <c r="C15" s="162">
        <v>450</v>
      </c>
      <c r="D15" s="162">
        <v>450</v>
      </c>
      <c r="E15" s="162">
        <v>450</v>
      </c>
      <c r="F15" s="162">
        <v>0</v>
      </c>
    </row>
    <row r="16" spans="1:6" ht="15" customHeight="1">
      <c r="A16" s="141" t="s">
        <v>472</v>
      </c>
      <c r="B16" s="138" t="s">
        <v>106</v>
      </c>
      <c r="C16" s="101">
        <f>SUM(C17:C19)</f>
        <v>16300</v>
      </c>
      <c r="D16" s="101">
        <f>SUM(D17:D19)</f>
        <v>1300</v>
      </c>
      <c r="E16" s="101">
        <f>SUM(E17:E19)</f>
        <v>16300</v>
      </c>
      <c r="F16" s="101">
        <f>SUM(F17:F19)</f>
        <v>15500</v>
      </c>
    </row>
    <row r="17" spans="1:6" ht="15" customHeight="1">
      <c r="A17" s="142"/>
      <c r="B17" s="180" t="s">
        <v>144</v>
      </c>
      <c r="C17" s="162">
        <v>800</v>
      </c>
      <c r="D17" s="162">
        <v>800</v>
      </c>
      <c r="E17" s="162">
        <v>800</v>
      </c>
      <c r="F17" s="162">
        <v>0</v>
      </c>
    </row>
    <row r="18" spans="1:6" ht="15" customHeight="1">
      <c r="A18" s="142"/>
      <c r="B18" s="180" t="s">
        <v>566</v>
      </c>
      <c r="C18" s="162">
        <v>15000</v>
      </c>
      <c r="D18" s="162">
        <v>0</v>
      </c>
      <c r="E18" s="162">
        <v>15000</v>
      </c>
      <c r="F18" s="162">
        <v>15000</v>
      </c>
    </row>
    <row r="19" spans="1:6" ht="15" customHeight="1">
      <c r="A19" s="142"/>
      <c r="B19" s="155" t="s">
        <v>385</v>
      </c>
      <c r="C19" s="102">
        <v>500</v>
      </c>
      <c r="D19" s="102">
        <v>500</v>
      </c>
      <c r="E19" s="102">
        <v>500</v>
      </c>
      <c r="F19" s="102">
        <v>500</v>
      </c>
    </row>
    <row r="20" spans="1:6" ht="15" customHeight="1">
      <c r="A20" s="143"/>
      <c r="B20" s="140" t="s">
        <v>61</v>
      </c>
      <c r="C20" s="139">
        <f>SUM(C12,C14,C16)</f>
        <v>17793</v>
      </c>
      <c r="D20" s="139">
        <f>SUM(D12,D14,D16)</f>
        <v>2793</v>
      </c>
      <c r="E20" s="139">
        <f>SUM(E12,E14,E16)</f>
        <v>17793</v>
      </c>
      <c r="F20" s="139">
        <f>SUM(F12,F14,F16)</f>
        <v>15500</v>
      </c>
    </row>
    <row r="21" spans="1:6" ht="15" customHeight="1">
      <c r="A21" s="5"/>
      <c r="B21" s="5"/>
      <c r="C21" s="5"/>
      <c r="D21" s="5"/>
    </row>
    <row r="22" spans="1:6" ht="15" customHeight="1">
      <c r="A22" s="5"/>
      <c r="B22" s="5"/>
      <c r="C22" s="5"/>
      <c r="D22" s="5"/>
    </row>
    <row r="23" spans="1:6" ht="15" customHeight="1">
      <c r="A23" s="5"/>
      <c r="B23" s="5"/>
      <c r="C23" s="5"/>
      <c r="D23" s="5"/>
    </row>
    <row r="24" spans="1:6">
      <c r="A24" s="5"/>
      <c r="B24" s="5"/>
      <c r="C24" s="5"/>
      <c r="D24" s="5"/>
    </row>
    <row r="25" spans="1:6">
      <c r="A25" s="5"/>
      <c r="B25" s="5"/>
      <c r="C25" s="5"/>
      <c r="D25" s="5"/>
    </row>
  </sheetData>
  <mergeCells count="8">
    <mergeCell ref="F10:F11"/>
    <mergeCell ref="E10:E11"/>
    <mergeCell ref="C10:C11"/>
    <mergeCell ref="D10:D11"/>
    <mergeCell ref="A3:D3"/>
    <mergeCell ref="A4:D4"/>
    <mergeCell ref="A5:D5"/>
    <mergeCell ref="A6:D6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scale="81" firstPageNumber="20" orientation="portrait" horizontalDpi="300" verticalDpi="300" r:id="rId1"/>
  <headerFooter alignWithMargins="0">
    <oddFooter>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30"/>
  <sheetViews>
    <sheetView view="pageBreakPreview" zoomScaleNormal="100" zoomScaleSheetLayoutView="100" workbookViewId="0"/>
  </sheetViews>
  <sheetFormatPr defaultRowHeight="12.75"/>
  <cols>
    <col min="1" max="1" width="18.28515625" customWidth="1"/>
    <col min="2" max="2" width="27" customWidth="1"/>
    <col min="3" max="3" width="12.28515625" customWidth="1"/>
    <col min="4" max="4" width="13.140625" customWidth="1"/>
    <col min="5" max="5" width="12.42578125" customWidth="1"/>
    <col min="6" max="6" width="11.7109375" customWidth="1"/>
  </cols>
  <sheetData>
    <row r="1" spans="1:6" ht="15.75">
      <c r="A1" s="4" t="s">
        <v>794</v>
      </c>
      <c r="B1" s="4"/>
      <c r="C1" s="4"/>
    </row>
    <row r="2" spans="1:6" ht="15.75">
      <c r="A2" s="4"/>
      <c r="B2" s="4"/>
      <c r="C2" s="4"/>
    </row>
    <row r="3" spans="1:6" ht="15.75">
      <c r="A3" s="4"/>
      <c r="B3" s="4" t="s">
        <v>279</v>
      </c>
      <c r="C3" s="4"/>
    </row>
    <row r="4" spans="1:6" ht="15.75">
      <c r="A4" s="675" t="s">
        <v>696</v>
      </c>
      <c r="B4" s="675"/>
      <c r="C4" s="675"/>
      <c r="D4" s="675"/>
      <c r="E4" s="675"/>
    </row>
    <row r="5" spans="1:6" ht="15.75">
      <c r="A5" s="4"/>
      <c r="B5" s="242" t="s">
        <v>280</v>
      </c>
      <c r="C5" s="4"/>
    </row>
    <row r="6" spans="1:6">
      <c r="A6" s="5"/>
      <c r="B6" s="5"/>
      <c r="C6" s="5"/>
    </row>
    <row r="7" spans="1:6">
      <c r="A7" s="5"/>
      <c r="B7" s="5" t="s">
        <v>281</v>
      </c>
      <c r="C7" s="5"/>
    </row>
    <row r="8" spans="1:6" ht="18.75" customHeight="1">
      <c r="A8" s="46" t="s">
        <v>2</v>
      </c>
      <c r="B8" s="674" t="s">
        <v>3</v>
      </c>
      <c r="C8" s="674" t="s">
        <v>329</v>
      </c>
      <c r="D8" s="674" t="s">
        <v>425</v>
      </c>
      <c r="E8" s="674" t="s">
        <v>515</v>
      </c>
      <c r="F8" s="674" t="s">
        <v>580</v>
      </c>
    </row>
    <row r="9" spans="1:6" ht="21.75" customHeight="1">
      <c r="A9" s="47" t="s">
        <v>5</v>
      </c>
      <c r="B9" s="602"/>
      <c r="C9" s="602"/>
      <c r="D9" s="602"/>
      <c r="E9" s="602"/>
      <c r="F9" s="602"/>
    </row>
    <row r="10" spans="1:6" ht="21.75" customHeight="1">
      <c r="A10" s="313" t="s">
        <v>453</v>
      </c>
      <c r="B10" s="523" t="s">
        <v>733</v>
      </c>
      <c r="C10" s="524"/>
      <c r="D10" s="524"/>
      <c r="E10" s="524"/>
      <c r="F10" s="525">
        <v>6494</v>
      </c>
    </row>
    <row r="11" spans="1:6" ht="28.5" customHeight="1">
      <c r="A11" s="313" t="s">
        <v>471</v>
      </c>
      <c r="B11" s="395" t="s">
        <v>524</v>
      </c>
      <c r="C11" s="396"/>
      <c r="D11" s="396"/>
      <c r="E11" s="397">
        <v>221753</v>
      </c>
      <c r="F11" s="397">
        <v>221753</v>
      </c>
    </row>
    <row r="12" spans="1:6">
      <c r="A12" s="71"/>
      <c r="B12" s="499" t="s">
        <v>282</v>
      </c>
      <c r="C12" s="315">
        <v>5000</v>
      </c>
      <c r="D12" s="315">
        <v>5000</v>
      </c>
      <c r="E12" s="315">
        <v>5000</v>
      </c>
      <c r="F12" s="315">
        <v>0</v>
      </c>
    </row>
    <row r="13" spans="1:6">
      <c r="A13" s="86" t="s">
        <v>388</v>
      </c>
      <c r="B13" s="500" t="s">
        <v>323</v>
      </c>
      <c r="C13" s="314">
        <v>142120</v>
      </c>
      <c r="D13" s="314">
        <v>206460</v>
      </c>
      <c r="E13" s="314">
        <v>96254</v>
      </c>
      <c r="F13" s="314">
        <v>96254</v>
      </c>
    </row>
    <row r="14" spans="1:6" ht="32.25" customHeight="1">
      <c r="A14" s="86" t="s">
        <v>525</v>
      </c>
      <c r="B14" s="393" t="s">
        <v>570</v>
      </c>
      <c r="C14" s="314"/>
      <c r="D14" s="314"/>
      <c r="E14" s="314">
        <v>150000</v>
      </c>
      <c r="F14" s="314">
        <v>150000</v>
      </c>
    </row>
    <row r="15" spans="1:6" ht="19.5" customHeight="1">
      <c r="A15" s="245"/>
      <c r="B15" s="244" t="s">
        <v>283</v>
      </c>
      <c r="C15" s="243">
        <f>SUM(C12:C13)</f>
        <v>147120</v>
      </c>
      <c r="D15" s="243">
        <f>SUM(D12:D13)</f>
        <v>211460</v>
      </c>
      <c r="E15" s="243">
        <f>SUM(E11,E13,E12,E14)</f>
        <v>473007</v>
      </c>
      <c r="F15" s="243">
        <f>SUM(F11,F13,F12,F14)</f>
        <v>468007</v>
      </c>
    </row>
    <row r="30" spans="2:2">
      <c r="B30" s="64"/>
    </row>
  </sheetData>
  <mergeCells count="6">
    <mergeCell ref="F8:F9"/>
    <mergeCell ref="C8:C9"/>
    <mergeCell ref="B8:B9"/>
    <mergeCell ref="D8:D9"/>
    <mergeCell ref="A4:E4"/>
    <mergeCell ref="E8:E9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>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N89"/>
  <sheetViews>
    <sheetView view="pageBreakPreview" topLeftCell="A43" zoomScale="130" zoomScaleNormal="100" workbookViewId="0">
      <selection activeCell="A41" sqref="A41"/>
    </sheetView>
  </sheetViews>
  <sheetFormatPr defaultRowHeight="12.75"/>
  <cols>
    <col min="1" max="1" width="43.85546875" customWidth="1"/>
    <col min="2" max="2" width="16.42578125" customWidth="1"/>
    <col min="3" max="3" width="12.85546875" customWidth="1"/>
    <col min="4" max="4" width="11.5703125" customWidth="1"/>
    <col min="5" max="5" width="14.7109375" customWidth="1"/>
    <col min="6" max="6" width="11.28515625" customWidth="1"/>
    <col min="7" max="7" width="15.140625" customWidth="1"/>
    <col min="8" max="8" width="11" customWidth="1"/>
  </cols>
  <sheetData>
    <row r="1" spans="1:13" ht="15.75">
      <c r="A1" s="4" t="s">
        <v>795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</row>
    <row r="2" spans="1:13" ht="15.7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</row>
    <row r="3" spans="1:13" ht="15.75">
      <c r="A3" s="4"/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</row>
    <row r="4" spans="1:13" ht="15">
      <c r="A4" s="36"/>
      <c r="B4" s="36"/>
      <c r="C4" s="36"/>
      <c r="D4" s="36"/>
      <c r="E4" s="5"/>
      <c r="F4" s="5"/>
      <c r="G4" s="5"/>
      <c r="H4" s="5"/>
      <c r="I4" s="5"/>
      <c r="J4" s="5"/>
      <c r="K4" s="5"/>
      <c r="L4" s="5"/>
      <c r="M4" s="5"/>
    </row>
    <row r="5" spans="1:13" ht="15.75">
      <c r="A5" s="36"/>
      <c r="B5" s="36"/>
      <c r="C5" s="6" t="s">
        <v>24</v>
      </c>
      <c r="D5" s="6"/>
      <c r="E5" s="5"/>
      <c r="F5" s="5"/>
      <c r="G5" s="5"/>
      <c r="H5" s="5"/>
      <c r="I5" s="5"/>
      <c r="J5" s="5"/>
      <c r="K5" s="5"/>
      <c r="L5" s="5"/>
      <c r="M5" s="5"/>
    </row>
    <row r="6" spans="1:13" ht="15.75">
      <c r="A6" s="36"/>
      <c r="B6" s="36"/>
      <c r="C6" s="289" t="s">
        <v>330</v>
      </c>
      <c r="D6" s="6"/>
      <c r="E6" s="5"/>
      <c r="F6" s="5"/>
      <c r="G6" s="5"/>
      <c r="H6" s="5"/>
      <c r="I6" s="5"/>
      <c r="J6" s="5"/>
      <c r="K6" s="5"/>
      <c r="L6" s="5"/>
      <c r="M6" s="5"/>
    </row>
    <row r="7" spans="1:13" ht="15.75">
      <c r="A7" s="36"/>
      <c r="B7" s="36"/>
      <c r="C7" s="6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25.5" customHeight="1">
      <c r="A9" s="46" t="s">
        <v>3</v>
      </c>
      <c r="B9" s="46" t="s">
        <v>62</v>
      </c>
      <c r="C9" s="46" t="s">
        <v>63</v>
      </c>
      <c r="D9" s="46" t="s">
        <v>64</v>
      </c>
      <c r="E9" s="59" t="s">
        <v>65</v>
      </c>
      <c r="F9" s="674" t="s">
        <v>529</v>
      </c>
      <c r="G9" s="674" t="s">
        <v>530</v>
      </c>
      <c r="H9" s="676" t="s">
        <v>4</v>
      </c>
      <c r="I9" s="5"/>
      <c r="J9" s="5"/>
      <c r="K9" s="5"/>
      <c r="L9" s="5"/>
      <c r="M9" s="5"/>
    </row>
    <row r="10" spans="1:13">
      <c r="A10" s="47"/>
      <c r="B10" s="47" t="s">
        <v>66</v>
      </c>
      <c r="C10" s="47" t="s">
        <v>67</v>
      </c>
      <c r="D10" s="47"/>
      <c r="E10" s="167" t="s">
        <v>67</v>
      </c>
      <c r="F10" s="679"/>
      <c r="G10" s="679"/>
      <c r="H10" s="677"/>
      <c r="I10" s="5"/>
      <c r="J10" s="5"/>
      <c r="K10" s="5"/>
      <c r="L10" s="5"/>
      <c r="M10" s="5"/>
    </row>
    <row r="11" spans="1:13">
      <c r="A11" s="48"/>
      <c r="B11" s="48" t="s">
        <v>68</v>
      </c>
      <c r="C11" s="48"/>
      <c r="D11" s="48"/>
      <c r="E11" s="60"/>
      <c r="F11" s="680"/>
      <c r="G11" s="680"/>
      <c r="H11" s="678"/>
      <c r="I11" s="5"/>
      <c r="J11" s="5"/>
      <c r="K11" s="5"/>
      <c r="L11" s="5"/>
      <c r="M11" s="5"/>
    </row>
    <row r="12" spans="1:13" ht="20.100000000000001" customHeight="1">
      <c r="A12" s="41" t="s">
        <v>119</v>
      </c>
      <c r="B12" s="41">
        <v>1</v>
      </c>
      <c r="C12" s="41"/>
      <c r="D12" s="41"/>
      <c r="E12" s="41"/>
      <c r="F12" s="321"/>
      <c r="G12" s="41">
        <v>63</v>
      </c>
      <c r="H12" s="41">
        <f>SUM(B12:G12)</f>
        <v>64</v>
      </c>
      <c r="I12" s="5"/>
      <c r="J12" s="5"/>
      <c r="K12" s="5"/>
      <c r="L12" s="5"/>
      <c r="M12" s="5"/>
    </row>
    <row r="13" spans="1:13" ht="20.100000000000001" customHeight="1">
      <c r="A13" s="41" t="s">
        <v>69</v>
      </c>
      <c r="B13" s="41">
        <v>37</v>
      </c>
      <c r="C13" s="41">
        <v>2</v>
      </c>
      <c r="D13" s="41"/>
      <c r="E13" s="41"/>
      <c r="F13" s="41">
        <v>2</v>
      </c>
      <c r="G13" s="41"/>
      <c r="H13" s="41">
        <f t="shared" ref="H13:H22" si="0">SUM(B13:G13)</f>
        <v>41</v>
      </c>
      <c r="I13" s="5"/>
      <c r="J13" s="5"/>
      <c r="K13" s="5"/>
      <c r="L13" s="5"/>
      <c r="M13" s="5"/>
    </row>
    <row r="14" spans="1:13" ht="20.100000000000001" customHeight="1">
      <c r="A14" s="41" t="s">
        <v>197</v>
      </c>
      <c r="B14" s="41">
        <v>25</v>
      </c>
      <c r="C14" s="41"/>
      <c r="D14" s="41"/>
      <c r="E14" s="41"/>
      <c r="F14" s="41">
        <v>2</v>
      </c>
      <c r="G14" s="41"/>
      <c r="H14" s="41">
        <f t="shared" si="0"/>
        <v>27</v>
      </c>
      <c r="I14" s="5"/>
      <c r="J14" s="5"/>
      <c r="K14" s="5"/>
      <c r="L14" s="5"/>
      <c r="M14" s="5"/>
    </row>
    <row r="15" spans="1:13" ht="20.100000000000001" customHeight="1">
      <c r="A15" s="41" t="s">
        <v>198</v>
      </c>
      <c r="B15" s="41">
        <v>22</v>
      </c>
      <c r="C15" s="41"/>
      <c r="D15" s="41"/>
      <c r="E15" s="41"/>
      <c r="F15" s="41"/>
      <c r="G15" s="41"/>
      <c r="H15" s="41">
        <f t="shared" si="0"/>
        <v>22</v>
      </c>
      <c r="I15" s="5"/>
      <c r="J15" s="5"/>
      <c r="K15" s="5"/>
      <c r="L15" s="5"/>
      <c r="M15" s="5"/>
    </row>
    <row r="16" spans="1:13" ht="20.100000000000001" customHeight="1">
      <c r="A16" s="41" t="s">
        <v>199</v>
      </c>
      <c r="B16" s="41">
        <v>12</v>
      </c>
      <c r="C16" s="41"/>
      <c r="D16" s="41"/>
      <c r="E16" s="41"/>
      <c r="F16" s="41"/>
      <c r="G16" s="41"/>
      <c r="H16" s="41">
        <f t="shared" si="0"/>
        <v>12</v>
      </c>
      <c r="I16" s="5"/>
      <c r="J16" s="5"/>
      <c r="K16" s="5"/>
      <c r="L16" s="5"/>
      <c r="M16" s="5"/>
    </row>
    <row r="17" spans="1:13" ht="20.100000000000001" customHeight="1">
      <c r="A17" s="41" t="s">
        <v>274</v>
      </c>
      <c r="B17" s="41">
        <v>6</v>
      </c>
      <c r="C17" s="41"/>
      <c r="D17" s="41"/>
      <c r="E17" s="41"/>
      <c r="F17" s="41"/>
      <c r="G17" s="41"/>
      <c r="H17" s="41">
        <f t="shared" si="0"/>
        <v>6</v>
      </c>
      <c r="I17" s="5"/>
      <c r="J17" s="5"/>
      <c r="K17" s="5"/>
      <c r="L17" s="5"/>
      <c r="M17" s="5"/>
    </row>
    <row r="18" spans="1:13" ht="20.100000000000001" customHeight="1">
      <c r="A18" s="41" t="s">
        <v>275</v>
      </c>
      <c r="B18" s="41">
        <v>29</v>
      </c>
      <c r="C18" s="41"/>
      <c r="D18" s="41"/>
      <c r="E18" s="41"/>
      <c r="F18" s="41"/>
      <c r="G18" s="41"/>
      <c r="H18" s="41">
        <f t="shared" si="0"/>
        <v>29</v>
      </c>
      <c r="I18" s="5"/>
      <c r="J18" s="5"/>
      <c r="K18" s="5"/>
      <c r="L18" s="5"/>
      <c r="M18" s="5"/>
    </row>
    <row r="19" spans="1:13" ht="20.100000000000001" customHeight="1">
      <c r="A19" s="41" t="s">
        <v>276</v>
      </c>
      <c r="B19" s="41">
        <v>11</v>
      </c>
      <c r="C19" s="41"/>
      <c r="D19" s="41"/>
      <c r="E19" s="41"/>
      <c r="F19" s="41">
        <v>1</v>
      </c>
      <c r="G19" s="41"/>
      <c r="H19" s="41">
        <f t="shared" si="0"/>
        <v>12</v>
      </c>
      <c r="I19" s="5"/>
      <c r="J19" s="5"/>
      <c r="K19" s="5"/>
      <c r="L19" s="5"/>
      <c r="M19" s="5"/>
    </row>
    <row r="20" spans="1:13" ht="20.100000000000001" customHeight="1">
      <c r="A20" s="41" t="s">
        <v>277</v>
      </c>
      <c r="B20" s="41">
        <v>15</v>
      </c>
      <c r="C20" s="41">
        <v>1</v>
      </c>
      <c r="D20" s="41"/>
      <c r="E20" s="41"/>
      <c r="F20" s="41"/>
      <c r="G20" s="41"/>
      <c r="H20" s="41">
        <f t="shared" si="0"/>
        <v>16</v>
      </c>
      <c r="I20" s="5"/>
      <c r="J20" s="5"/>
      <c r="K20" s="5"/>
      <c r="L20" s="5"/>
      <c r="M20" s="5"/>
    </row>
    <row r="21" spans="1:13" ht="20.100000000000001" customHeight="1">
      <c r="A21" s="41" t="s">
        <v>203</v>
      </c>
      <c r="B21" s="41">
        <v>8</v>
      </c>
      <c r="C21" s="41"/>
      <c r="D21" s="41"/>
      <c r="E21" s="41"/>
      <c r="F21" s="41"/>
      <c r="G21" s="41"/>
      <c r="H21" s="41">
        <f t="shared" si="0"/>
        <v>8</v>
      </c>
      <c r="I21" s="5"/>
      <c r="J21" s="5"/>
      <c r="K21" s="5"/>
      <c r="L21" s="5"/>
      <c r="M21" s="5"/>
    </row>
    <row r="22" spans="1:13" ht="20.100000000000001" customHeight="1">
      <c r="A22" s="41" t="s">
        <v>204</v>
      </c>
      <c r="B22" s="41">
        <v>39</v>
      </c>
      <c r="C22" s="41">
        <v>8</v>
      </c>
      <c r="D22" s="41"/>
      <c r="E22" s="41"/>
      <c r="F22" s="41">
        <v>2</v>
      </c>
      <c r="G22" s="41"/>
      <c r="H22" s="41">
        <f t="shared" si="0"/>
        <v>49</v>
      </c>
      <c r="I22" s="5"/>
      <c r="J22" s="5"/>
      <c r="K22" s="5"/>
      <c r="L22" s="5"/>
      <c r="M22" s="5"/>
    </row>
    <row r="23" spans="1:13" ht="20.100000000000001" customHeight="1">
      <c r="A23" s="54" t="s">
        <v>123</v>
      </c>
      <c r="B23" s="54">
        <f t="shared" ref="B23:G23" si="1">SUM(B12:B22)</f>
        <v>205</v>
      </c>
      <c r="C23" s="54">
        <f t="shared" si="1"/>
        <v>11</v>
      </c>
      <c r="D23" s="54">
        <f t="shared" si="1"/>
        <v>0</v>
      </c>
      <c r="E23" s="54">
        <f t="shared" si="1"/>
        <v>0</v>
      </c>
      <c r="F23" s="54">
        <f t="shared" si="1"/>
        <v>7</v>
      </c>
      <c r="G23" s="54">
        <f t="shared" si="1"/>
        <v>63</v>
      </c>
      <c r="H23" s="54">
        <f t="shared" ref="H23" si="2">SUM(H12:H22)</f>
        <v>286</v>
      </c>
      <c r="I23" s="63"/>
      <c r="J23" s="5"/>
      <c r="K23" s="5"/>
      <c r="L23" s="5"/>
      <c r="M23" s="5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.75">
      <c r="A25" s="4" t="s">
        <v>796</v>
      </c>
      <c r="B25" s="4"/>
      <c r="C25" s="4"/>
      <c r="D25" s="4"/>
      <c r="E25" s="5"/>
      <c r="F25" s="5"/>
      <c r="G25" s="5"/>
      <c r="H25" s="5"/>
      <c r="I25" s="5"/>
      <c r="J25" s="5"/>
      <c r="K25" s="5"/>
      <c r="L25" s="5"/>
      <c r="M25" s="5"/>
    </row>
    <row r="26" spans="1:13" ht="15">
      <c r="A26" s="36"/>
      <c r="B26" s="36"/>
      <c r="C26" s="36"/>
      <c r="D26" s="36"/>
      <c r="E26" s="5"/>
      <c r="F26" s="5"/>
      <c r="G26" s="5"/>
      <c r="H26" s="5"/>
      <c r="I26" s="5"/>
      <c r="J26" s="5"/>
      <c r="K26" s="5"/>
      <c r="L26" s="5"/>
      <c r="M26" s="5"/>
    </row>
    <row r="27" spans="1:13" ht="15.75">
      <c r="A27" s="36"/>
      <c r="B27" s="36"/>
      <c r="C27" s="6" t="s">
        <v>34</v>
      </c>
      <c r="D27" s="6"/>
      <c r="E27" s="5"/>
      <c r="F27" s="5"/>
      <c r="G27" s="5"/>
      <c r="H27" s="5"/>
      <c r="I27" s="5"/>
      <c r="J27" s="5"/>
      <c r="K27" s="5"/>
      <c r="L27" s="5"/>
      <c r="M27" s="5"/>
    </row>
    <row r="28" spans="1:13" ht="15.75">
      <c r="A28" s="36"/>
      <c r="B28" s="36"/>
      <c r="C28" s="289" t="s">
        <v>331</v>
      </c>
      <c r="D28" s="6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2.75" customHeight="1">
      <c r="A30" s="46" t="s">
        <v>3</v>
      </c>
      <c r="B30" s="46" t="s">
        <v>62</v>
      </c>
      <c r="C30" s="46" t="s">
        <v>63</v>
      </c>
      <c r="D30" s="46" t="s">
        <v>64</v>
      </c>
      <c r="E30" s="46" t="s">
        <v>65</v>
      </c>
      <c r="F30" s="674" t="s">
        <v>529</v>
      </c>
      <c r="G30" s="674" t="s">
        <v>530</v>
      </c>
      <c r="H30" s="676" t="s">
        <v>4</v>
      </c>
      <c r="I30" s="5"/>
      <c r="J30" s="5"/>
      <c r="K30" s="5"/>
      <c r="L30" s="5"/>
      <c r="M30" s="5"/>
    </row>
    <row r="31" spans="1:13">
      <c r="A31" s="47"/>
      <c r="B31" s="47" t="s">
        <v>66</v>
      </c>
      <c r="C31" s="47" t="s">
        <v>67</v>
      </c>
      <c r="D31" s="47"/>
      <c r="E31" s="47" t="s">
        <v>67</v>
      </c>
      <c r="F31" s="681"/>
      <c r="G31" s="679"/>
      <c r="H31" s="677"/>
      <c r="I31" s="5"/>
      <c r="J31" s="5"/>
      <c r="K31" s="5"/>
      <c r="L31" s="5"/>
      <c r="M31" s="5"/>
    </row>
    <row r="32" spans="1:13">
      <c r="A32" s="48"/>
      <c r="B32" s="48" t="s">
        <v>68</v>
      </c>
      <c r="C32" s="48"/>
      <c r="D32" s="48"/>
      <c r="E32" s="48"/>
      <c r="F32" s="682"/>
      <c r="G32" s="680"/>
      <c r="H32" s="678"/>
      <c r="I32" s="5"/>
      <c r="J32" s="5"/>
      <c r="K32" s="5"/>
      <c r="L32" s="5"/>
      <c r="M32" s="5"/>
    </row>
    <row r="33" spans="1:14" ht="15" customHeight="1">
      <c r="A33" s="41" t="s">
        <v>70</v>
      </c>
      <c r="B33" s="41">
        <v>2</v>
      </c>
      <c r="C33" s="41"/>
      <c r="D33" s="41"/>
      <c r="E33" s="41"/>
      <c r="F33" s="41"/>
      <c r="G33" s="41"/>
      <c r="H33" s="41">
        <f>SUM(B33:G33)</f>
        <v>2</v>
      </c>
      <c r="I33" s="5"/>
      <c r="J33" s="5"/>
      <c r="K33" s="5"/>
      <c r="L33" s="5"/>
      <c r="M33" s="5"/>
    </row>
    <row r="34" spans="1:14" ht="15" customHeight="1">
      <c r="A34" s="41" t="s">
        <v>71</v>
      </c>
      <c r="B34" s="41">
        <v>3</v>
      </c>
      <c r="C34" s="41"/>
      <c r="D34" s="41"/>
      <c r="E34" s="41"/>
      <c r="F34" s="41"/>
      <c r="G34" s="41"/>
      <c r="H34" s="41">
        <f t="shared" ref="H34:H39" si="3">SUM(B34:G34)</f>
        <v>3</v>
      </c>
      <c r="I34" s="5"/>
      <c r="J34" s="5"/>
      <c r="K34" s="5"/>
      <c r="L34" s="5"/>
      <c r="M34" s="5"/>
    </row>
    <row r="35" spans="1:14" ht="15" customHeight="1">
      <c r="A35" s="41" t="s">
        <v>72</v>
      </c>
      <c r="B35" s="41">
        <v>9</v>
      </c>
      <c r="C35" s="41">
        <v>1</v>
      </c>
      <c r="D35" s="41"/>
      <c r="E35" s="41"/>
      <c r="F35" s="41"/>
      <c r="G35" s="41"/>
      <c r="H35" s="41">
        <f t="shared" si="3"/>
        <v>10</v>
      </c>
      <c r="I35" s="5"/>
      <c r="J35" s="5"/>
      <c r="K35" s="5"/>
      <c r="L35" s="5"/>
      <c r="M35" s="5"/>
    </row>
    <row r="36" spans="1:14" ht="15" customHeight="1">
      <c r="A36" s="41" t="s">
        <v>73</v>
      </c>
      <c r="B36" s="41">
        <v>9</v>
      </c>
      <c r="C36" s="41"/>
      <c r="D36" s="41"/>
      <c r="E36" s="41"/>
      <c r="F36" s="41">
        <v>1</v>
      </c>
      <c r="G36" s="41"/>
      <c r="H36" s="41">
        <f t="shared" si="3"/>
        <v>10</v>
      </c>
      <c r="I36" s="5"/>
      <c r="J36" s="5"/>
      <c r="K36" s="5"/>
      <c r="L36" s="5"/>
      <c r="M36" s="5"/>
    </row>
    <row r="37" spans="1:14" ht="15" customHeight="1">
      <c r="A37" s="41" t="s">
        <v>74</v>
      </c>
      <c r="B37" s="41">
        <v>6</v>
      </c>
      <c r="C37" s="41"/>
      <c r="D37" s="41"/>
      <c r="E37" s="41"/>
      <c r="F37" s="41"/>
      <c r="G37" s="41"/>
      <c r="H37" s="41">
        <f t="shared" si="3"/>
        <v>6</v>
      </c>
      <c r="I37" s="5"/>
      <c r="J37" s="5"/>
      <c r="K37" s="5"/>
      <c r="L37" s="5"/>
      <c r="M37" s="5"/>
    </row>
    <row r="38" spans="1:14" ht="15" customHeight="1">
      <c r="A38" s="41" t="s">
        <v>137</v>
      </c>
      <c r="B38" s="41">
        <v>5</v>
      </c>
      <c r="C38" s="41"/>
      <c r="D38" s="41"/>
      <c r="E38" s="41"/>
      <c r="F38" s="41">
        <v>1</v>
      </c>
      <c r="G38" s="41"/>
      <c r="H38" s="41">
        <f t="shared" si="3"/>
        <v>6</v>
      </c>
      <c r="I38" s="5"/>
      <c r="J38" s="5"/>
      <c r="K38" s="5"/>
      <c r="L38" s="5"/>
      <c r="M38" s="5"/>
    </row>
    <row r="39" spans="1:14" ht="15" customHeight="1">
      <c r="A39" s="41" t="s">
        <v>138</v>
      </c>
      <c r="B39" s="41">
        <v>3</v>
      </c>
      <c r="C39" s="41">
        <v>1</v>
      </c>
      <c r="D39" s="41"/>
      <c r="E39" s="41"/>
      <c r="F39" s="41"/>
      <c r="G39" s="41"/>
      <c r="H39" s="41">
        <f t="shared" si="3"/>
        <v>4</v>
      </c>
      <c r="I39" s="5"/>
      <c r="J39" s="5"/>
      <c r="K39" s="5"/>
      <c r="L39" s="5"/>
      <c r="M39" s="5"/>
    </row>
    <row r="40" spans="1:14" ht="15" customHeight="1">
      <c r="A40" s="54" t="s">
        <v>4</v>
      </c>
      <c r="B40" s="54">
        <f t="shared" ref="B40:H40" si="4">SUM(B33:B39)</f>
        <v>37</v>
      </c>
      <c r="C40" s="54">
        <f t="shared" si="4"/>
        <v>2</v>
      </c>
      <c r="D40" s="54">
        <f t="shared" si="4"/>
        <v>0</v>
      </c>
      <c r="E40" s="54">
        <f t="shared" si="4"/>
        <v>0</v>
      </c>
      <c r="F40" s="54">
        <f t="shared" si="4"/>
        <v>2</v>
      </c>
      <c r="G40" s="54">
        <f t="shared" si="4"/>
        <v>0</v>
      </c>
      <c r="H40" s="54">
        <f t="shared" si="4"/>
        <v>41</v>
      </c>
      <c r="I40" s="5"/>
      <c r="J40" s="5"/>
      <c r="K40" s="5"/>
      <c r="L40" s="5"/>
      <c r="M40" s="5"/>
    </row>
    <row r="41" spans="1:14" ht="15.75">
      <c r="A41" s="4" t="s">
        <v>797</v>
      </c>
      <c r="B41" s="4"/>
      <c r="C41" s="4"/>
      <c r="D41" s="4"/>
      <c r="E41" s="5"/>
      <c r="F41" s="5"/>
      <c r="G41" s="5"/>
      <c r="H41" s="5"/>
      <c r="I41" s="5"/>
      <c r="J41" s="5"/>
      <c r="K41" s="5"/>
      <c r="L41" s="5"/>
      <c r="M41" s="5"/>
    </row>
    <row r="42" spans="1:14" ht="15">
      <c r="A42" s="36"/>
      <c r="B42" s="36"/>
      <c r="C42" s="36"/>
      <c r="D42" s="36"/>
      <c r="E42" s="5"/>
      <c r="F42" s="5"/>
      <c r="G42" s="5"/>
      <c r="H42" s="5"/>
      <c r="I42" s="5"/>
      <c r="J42" s="5"/>
      <c r="K42" s="5"/>
      <c r="L42" s="5"/>
      <c r="M42" s="5"/>
    </row>
    <row r="43" spans="1:14" ht="15.75">
      <c r="A43" s="36"/>
      <c r="B43" s="36"/>
      <c r="C43" s="6" t="s">
        <v>101</v>
      </c>
      <c r="D43" s="6"/>
      <c r="E43" s="5"/>
      <c r="F43" s="5"/>
      <c r="G43" s="5"/>
      <c r="H43" s="5"/>
      <c r="I43" s="5"/>
      <c r="J43" s="5"/>
      <c r="K43" s="5"/>
      <c r="L43" s="5"/>
      <c r="M43" s="5"/>
    </row>
    <row r="44" spans="1:14" ht="15.75">
      <c r="A44" s="36"/>
      <c r="B44" s="36"/>
      <c r="C44" s="289" t="s">
        <v>331</v>
      </c>
      <c r="D44" s="6"/>
      <c r="E44" s="5"/>
      <c r="F44" s="5"/>
      <c r="G44" s="5"/>
      <c r="H44" s="5"/>
      <c r="I44" s="5"/>
      <c r="J44" s="5"/>
      <c r="K44" s="5"/>
      <c r="L44" s="5"/>
      <c r="M44" s="5"/>
    </row>
    <row r="45" spans="1:1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4" ht="12.75" customHeight="1">
      <c r="A46" s="46" t="s">
        <v>3</v>
      </c>
      <c r="B46" s="46" t="s">
        <v>62</v>
      </c>
      <c r="C46" s="46" t="s">
        <v>63</v>
      </c>
      <c r="D46" s="46" t="s">
        <v>64</v>
      </c>
      <c r="E46" s="46" t="s">
        <v>65</v>
      </c>
      <c r="F46" s="674" t="s">
        <v>529</v>
      </c>
      <c r="G46" s="46" t="s">
        <v>112</v>
      </c>
      <c r="H46" s="676" t="s">
        <v>4</v>
      </c>
      <c r="I46" s="5"/>
      <c r="J46" s="5"/>
      <c r="K46" s="5"/>
      <c r="L46" s="5"/>
      <c r="M46" s="5"/>
      <c r="N46" s="5"/>
    </row>
    <row r="47" spans="1:14">
      <c r="A47" s="47"/>
      <c r="B47" s="47" t="s">
        <v>66</v>
      </c>
      <c r="C47" s="47" t="s">
        <v>67</v>
      </c>
      <c r="D47" s="47"/>
      <c r="E47" s="47" t="s">
        <v>67</v>
      </c>
      <c r="F47" s="679"/>
      <c r="G47" s="47" t="s">
        <v>113</v>
      </c>
      <c r="H47" s="677"/>
      <c r="I47" s="5"/>
      <c r="J47" s="5"/>
      <c r="K47" s="5"/>
      <c r="L47" s="5"/>
      <c r="M47" s="5"/>
      <c r="N47" s="5"/>
    </row>
    <row r="48" spans="1:14">
      <c r="A48" s="48"/>
      <c r="B48" s="48" t="s">
        <v>68</v>
      </c>
      <c r="C48" s="48"/>
      <c r="D48" s="48"/>
      <c r="E48" s="48"/>
      <c r="F48" s="680"/>
      <c r="G48" s="48"/>
      <c r="H48" s="678"/>
      <c r="I48" s="5"/>
      <c r="J48" s="5"/>
      <c r="K48" s="5"/>
      <c r="L48" s="5"/>
      <c r="M48" s="5"/>
      <c r="N48" s="5"/>
    </row>
    <row r="49" spans="1:14" s="157" customFormat="1">
      <c r="A49" s="54" t="s">
        <v>256</v>
      </c>
      <c r="B49" s="12">
        <v>25</v>
      </c>
      <c r="C49" s="12"/>
      <c r="D49" s="12"/>
      <c r="E49" s="12"/>
      <c r="F49" s="14">
        <v>2</v>
      </c>
      <c r="G49" s="14"/>
      <c r="H49" s="178">
        <f>SUM(B49:G49)</f>
        <v>27</v>
      </c>
      <c r="I49" s="95"/>
      <c r="J49" s="95"/>
      <c r="K49" s="95"/>
      <c r="L49" s="95"/>
      <c r="M49" s="95"/>
      <c r="N49" s="95"/>
    </row>
    <row r="50" spans="1:14">
      <c r="A50" s="54" t="s">
        <v>257</v>
      </c>
      <c r="B50" s="12">
        <v>22</v>
      </c>
      <c r="C50" s="12"/>
      <c r="D50" s="12"/>
      <c r="E50" s="12"/>
      <c r="F50" s="14"/>
      <c r="G50" s="14"/>
      <c r="H50" s="178">
        <f t="shared" ref="H50:H66" si="5">SUM(B50:G50)</f>
        <v>22</v>
      </c>
      <c r="I50" s="5"/>
      <c r="J50" s="5"/>
      <c r="K50" s="5"/>
      <c r="L50" s="5"/>
      <c r="M50" s="5"/>
      <c r="N50" s="5"/>
    </row>
    <row r="51" spans="1:14">
      <c r="A51" s="54" t="s">
        <v>258</v>
      </c>
      <c r="B51" s="12">
        <v>12</v>
      </c>
      <c r="C51" s="12"/>
      <c r="D51" s="12"/>
      <c r="E51" s="12"/>
      <c r="F51" s="14"/>
      <c r="G51" s="14"/>
      <c r="H51" s="178">
        <f t="shared" si="5"/>
        <v>12</v>
      </c>
      <c r="I51" s="5"/>
      <c r="J51" s="5"/>
      <c r="K51" s="5"/>
      <c r="L51" s="5"/>
      <c r="M51" s="5"/>
      <c r="N51" s="5"/>
    </row>
    <row r="52" spans="1:14">
      <c r="A52" s="54" t="s">
        <v>226</v>
      </c>
      <c r="B52" s="12">
        <v>6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78">
        <f t="shared" si="5"/>
        <v>6</v>
      </c>
      <c r="I52" s="5"/>
      <c r="J52" s="5"/>
      <c r="K52" s="5"/>
      <c r="L52" s="5"/>
      <c r="M52" s="5"/>
      <c r="N52" s="5"/>
    </row>
    <row r="53" spans="1:14" s="157" customFormat="1">
      <c r="A53" s="12" t="s">
        <v>259</v>
      </c>
      <c r="B53" s="12">
        <f>SUM(B54:B55)</f>
        <v>29</v>
      </c>
      <c r="C53" s="12">
        <f t="shared" ref="C53:H53" si="6">SUM(C54:C55)</f>
        <v>0</v>
      </c>
      <c r="D53" s="12">
        <f t="shared" si="6"/>
        <v>0</v>
      </c>
      <c r="E53" s="12">
        <f t="shared" si="6"/>
        <v>0</v>
      </c>
      <c r="F53" s="12">
        <f t="shared" si="6"/>
        <v>0</v>
      </c>
      <c r="G53" s="12">
        <f t="shared" si="6"/>
        <v>0</v>
      </c>
      <c r="H53" s="12">
        <f t="shared" si="6"/>
        <v>29</v>
      </c>
      <c r="I53" s="95"/>
      <c r="J53" s="95"/>
      <c r="K53" s="95"/>
      <c r="L53" s="95"/>
      <c r="M53" s="95"/>
      <c r="N53" s="95"/>
    </row>
    <row r="54" spans="1:14" s="157" customFormat="1">
      <c r="A54" s="149" t="s">
        <v>110</v>
      </c>
      <c r="B54" s="41">
        <v>16</v>
      </c>
      <c r="C54" s="41"/>
      <c r="D54" s="41"/>
      <c r="E54" s="41"/>
      <c r="F54" s="15"/>
      <c r="G54" s="15"/>
      <c r="H54" s="80">
        <f t="shared" si="5"/>
        <v>16</v>
      </c>
      <c r="I54" s="95"/>
      <c r="J54" s="95"/>
      <c r="K54" s="95"/>
      <c r="L54" s="95"/>
      <c r="M54" s="95"/>
      <c r="N54" s="95"/>
    </row>
    <row r="55" spans="1:14">
      <c r="A55" s="149" t="s">
        <v>111</v>
      </c>
      <c r="B55" s="41">
        <v>13</v>
      </c>
      <c r="C55" s="41"/>
      <c r="D55" s="41"/>
      <c r="E55" s="41"/>
      <c r="F55" s="15"/>
      <c r="G55" s="15"/>
      <c r="H55" s="80">
        <f t="shared" si="5"/>
        <v>13</v>
      </c>
      <c r="I55" s="5"/>
      <c r="J55" s="5"/>
      <c r="K55" s="5"/>
      <c r="L55" s="5"/>
      <c r="M55" s="5"/>
      <c r="N55" s="5"/>
    </row>
    <row r="56" spans="1:14">
      <c r="A56" s="12" t="s">
        <v>260</v>
      </c>
      <c r="B56" s="12">
        <v>11</v>
      </c>
      <c r="C56" s="12">
        <v>0</v>
      </c>
      <c r="D56" s="12">
        <v>0</v>
      </c>
      <c r="E56" s="12">
        <v>0</v>
      </c>
      <c r="F56" s="12">
        <v>1</v>
      </c>
      <c r="G56" s="12">
        <v>0</v>
      </c>
      <c r="H56" s="178">
        <f t="shared" si="5"/>
        <v>12</v>
      </c>
      <c r="I56" s="5"/>
      <c r="J56" s="5"/>
      <c r="K56" s="5"/>
      <c r="L56" s="5"/>
      <c r="M56" s="5"/>
      <c r="N56" s="5"/>
    </row>
    <row r="57" spans="1:14" s="157" customFormat="1">
      <c r="A57" s="12" t="s">
        <v>261</v>
      </c>
      <c r="B57" s="12">
        <f t="shared" ref="B57:H57" si="7">SUM(B58:B60)</f>
        <v>15</v>
      </c>
      <c r="C57" s="12">
        <f t="shared" si="7"/>
        <v>1</v>
      </c>
      <c r="D57" s="12">
        <f t="shared" si="7"/>
        <v>0</v>
      </c>
      <c r="E57" s="12">
        <f t="shared" si="7"/>
        <v>0</v>
      </c>
      <c r="F57" s="12">
        <f t="shared" si="7"/>
        <v>0</v>
      </c>
      <c r="G57" s="12">
        <f t="shared" si="7"/>
        <v>0</v>
      </c>
      <c r="H57" s="12">
        <f t="shared" si="7"/>
        <v>16</v>
      </c>
      <c r="I57" s="95"/>
      <c r="J57" s="95"/>
      <c r="K57" s="95"/>
      <c r="L57" s="95"/>
      <c r="M57" s="95"/>
      <c r="N57" s="95"/>
    </row>
    <row r="58" spans="1:14" s="157" customFormat="1">
      <c r="A58" s="149" t="s">
        <v>133</v>
      </c>
      <c r="B58" s="41">
        <v>7</v>
      </c>
      <c r="C58" s="41">
        <v>1</v>
      </c>
      <c r="D58" s="41"/>
      <c r="E58" s="41"/>
      <c r="F58" s="15"/>
      <c r="G58" s="15"/>
      <c r="H58" s="178">
        <f t="shared" si="5"/>
        <v>8</v>
      </c>
      <c r="I58" s="95"/>
      <c r="J58" s="95"/>
      <c r="K58" s="95"/>
      <c r="L58" s="95"/>
      <c r="M58" s="95"/>
      <c r="N58" s="95"/>
    </row>
    <row r="59" spans="1:14">
      <c r="A59" s="41" t="s">
        <v>134</v>
      </c>
      <c r="B59" s="41">
        <v>5</v>
      </c>
      <c r="C59" s="41"/>
      <c r="D59" s="41"/>
      <c r="E59" s="41"/>
      <c r="F59" s="15"/>
      <c r="G59" s="15"/>
      <c r="H59" s="178">
        <f t="shared" si="5"/>
        <v>5</v>
      </c>
      <c r="I59" s="5"/>
      <c r="J59" s="5"/>
      <c r="K59" s="5"/>
      <c r="L59" s="5"/>
      <c r="M59" s="5"/>
      <c r="N59" s="5"/>
    </row>
    <row r="60" spans="1:14" s="177" customFormat="1">
      <c r="A60" s="41" t="s">
        <v>135</v>
      </c>
      <c r="B60" s="41">
        <v>3</v>
      </c>
      <c r="C60" s="41"/>
      <c r="D60" s="41"/>
      <c r="E60" s="41"/>
      <c r="F60" s="15"/>
      <c r="G60" s="15"/>
      <c r="H60" s="178">
        <f t="shared" si="5"/>
        <v>3</v>
      </c>
      <c r="I60" s="5"/>
      <c r="J60" s="5"/>
      <c r="K60" s="5"/>
      <c r="L60" s="5"/>
      <c r="M60" s="5"/>
      <c r="N60" s="5"/>
    </row>
    <row r="61" spans="1:14" s="177" customFormat="1">
      <c r="A61" s="12" t="s">
        <v>230</v>
      </c>
      <c r="B61" s="12">
        <v>8</v>
      </c>
      <c r="C61" s="12"/>
      <c r="D61" s="12"/>
      <c r="E61" s="12"/>
      <c r="F61" s="14"/>
      <c r="G61" s="14"/>
      <c r="H61" s="178">
        <f t="shared" si="5"/>
        <v>8</v>
      </c>
      <c r="I61" s="5"/>
      <c r="J61" s="5"/>
      <c r="K61" s="5"/>
      <c r="L61" s="5"/>
      <c r="M61" s="5"/>
      <c r="N61" s="5"/>
    </row>
    <row r="62" spans="1:14" s="177" customFormat="1">
      <c r="A62" s="12" t="s">
        <v>262</v>
      </c>
      <c r="B62" s="12">
        <f t="shared" ref="B62:G62" si="8">SUM(B63:B65)</f>
        <v>39</v>
      </c>
      <c r="C62" s="12">
        <f t="shared" si="8"/>
        <v>8</v>
      </c>
      <c r="D62" s="12">
        <f t="shared" si="8"/>
        <v>0</v>
      </c>
      <c r="E62" s="12">
        <f t="shared" si="8"/>
        <v>0</v>
      </c>
      <c r="F62" s="12">
        <f t="shared" si="8"/>
        <v>2</v>
      </c>
      <c r="G62" s="12">
        <f t="shared" si="8"/>
        <v>0</v>
      </c>
      <c r="H62" s="178">
        <f t="shared" si="5"/>
        <v>49</v>
      </c>
      <c r="I62" s="5"/>
      <c r="J62" s="5"/>
      <c r="K62" s="5"/>
      <c r="L62" s="5"/>
      <c r="M62" s="5"/>
      <c r="N62" s="5"/>
    </row>
    <row r="63" spans="1:14" s="157" customFormat="1">
      <c r="A63" s="149" t="s">
        <v>136</v>
      </c>
      <c r="B63" s="41">
        <v>7</v>
      </c>
      <c r="C63" s="41"/>
      <c r="D63" s="41"/>
      <c r="E63" s="41"/>
      <c r="F63" s="15"/>
      <c r="G63" s="15"/>
      <c r="H63" s="178">
        <f t="shared" si="5"/>
        <v>7</v>
      </c>
      <c r="I63" s="95"/>
      <c r="J63" s="95"/>
      <c r="K63" s="95"/>
      <c r="L63" s="95"/>
      <c r="M63" s="95"/>
      <c r="N63" s="95"/>
    </row>
    <row r="64" spans="1:14">
      <c r="A64" s="41" t="s">
        <v>124</v>
      </c>
      <c r="B64" s="41">
        <v>6</v>
      </c>
      <c r="C64" s="41"/>
      <c r="D64" s="41">
        <v>0</v>
      </c>
      <c r="E64" s="41">
        <v>0</v>
      </c>
      <c r="F64" s="15"/>
      <c r="G64" s="15">
        <v>0</v>
      </c>
      <c r="H64" s="178">
        <f t="shared" si="5"/>
        <v>6</v>
      </c>
      <c r="I64" s="5"/>
      <c r="J64" s="5"/>
      <c r="K64" s="5"/>
      <c r="L64" s="5"/>
      <c r="M64" s="5"/>
      <c r="N64" s="5"/>
    </row>
    <row r="65" spans="1:14">
      <c r="A65" s="41" t="s">
        <v>263</v>
      </c>
      <c r="B65" s="41">
        <v>26</v>
      </c>
      <c r="C65" s="41">
        <v>8</v>
      </c>
      <c r="D65" s="41"/>
      <c r="E65" s="41"/>
      <c r="F65" s="15">
        <v>2</v>
      </c>
      <c r="G65" s="15"/>
      <c r="H65" s="178">
        <f t="shared" si="5"/>
        <v>36</v>
      </c>
      <c r="I65" s="5"/>
      <c r="J65" s="5"/>
      <c r="K65" s="5"/>
      <c r="L65" s="5"/>
      <c r="M65" s="5"/>
      <c r="N65" s="5"/>
    </row>
    <row r="66" spans="1:14">
      <c r="A66" s="54" t="s">
        <v>4</v>
      </c>
      <c r="B66" s="54">
        <f t="shared" ref="B66:G66" si="9">B49+B50+B51+B52+B53+B56+B57+B61+B62</f>
        <v>167</v>
      </c>
      <c r="C66" s="54">
        <f t="shared" si="9"/>
        <v>9</v>
      </c>
      <c r="D66" s="54">
        <f t="shared" si="9"/>
        <v>0</v>
      </c>
      <c r="E66" s="54">
        <f t="shared" si="9"/>
        <v>0</v>
      </c>
      <c r="F66" s="54">
        <f t="shared" si="9"/>
        <v>5</v>
      </c>
      <c r="G66" s="54">
        <f t="shared" si="9"/>
        <v>0</v>
      </c>
      <c r="H66" s="178">
        <f t="shared" si="5"/>
        <v>181</v>
      </c>
      <c r="I66" s="5"/>
      <c r="J66" s="5"/>
      <c r="K66" s="5"/>
      <c r="L66" s="5"/>
      <c r="M66" s="5"/>
      <c r="N66" s="5"/>
    </row>
    <row r="67" spans="1:1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</sheetData>
  <mergeCells count="8">
    <mergeCell ref="H30:H32"/>
    <mergeCell ref="H9:H11"/>
    <mergeCell ref="H46:H48"/>
    <mergeCell ref="F9:F11"/>
    <mergeCell ref="F46:F48"/>
    <mergeCell ref="F30:F32"/>
    <mergeCell ref="G9:G11"/>
    <mergeCell ref="G30:G32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scale="86" firstPageNumber="22" orientation="landscape" horizontalDpi="300" verticalDpi="300" r:id="rId1"/>
  <headerFooter alignWithMargins="0">
    <oddFooter>&amp;P. oldal</oddFooter>
  </headerFooter>
  <rowBreaks count="2" manualBreakCount="2">
    <brk id="24" max="16383" man="1"/>
    <brk id="4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AP62"/>
  <sheetViews>
    <sheetView tabSelected="1" view="pageBreakPreview" zoomScaleNormal="100" workbookViewId="0"/>
  </sheetViews>
  <sheetFormatPr defaultRowHeight="12.75"/>
  <cols>
    <col min="1" max="1" width="46.140625" style="5" customWidth="1"/>
    <col min="2" max="2" width="11.85546875" style="5" customWidth="1"/>
    <col min="3" max="3" width="9.7109375" style="5" customWidth="1"/>
    <col min="4" max="4" width="9.5703125" style="5" customWidth="1"/>
    <col min="5" max="5" width="9.7109375" style="5" customWidth="1"/>
    <col min="6" max="6" width="9.5703125" style="5" customWidth="1"/>
    <col min="7" max="14" width="9.7109375" style="5" customWidth="1"/>
    <col min="15" max="15" width="9.85546875" style="115" bestFit="1" customWidth="1"/>
    <col min="16" max="16" width="9.140625" style="5"/>
    <col min="17" max="17" width="9.85546875" style="5" bestFit="1" customWidth="1"/>
    <col min="18" max="42" width="9.140625" style="5"/>
  </cols>
  <sheetData>
    <row r="1" spans="1:42" ht="15.75">
      <c r="A1" s="43" t="s">
        <v>798</v>
      </c>
    </row>
    <row r="2" spans="1:42" ht="15.75">
      <c r="A2" s="43"/>
    </row>
    <row r="3" spans="1:42" ht="20.25">
      <c r="E3" s="73"/>
      <c r="F3" s="73" t="s">
        <v>77</v>
      </c>
    </row>
    <row r="4" spans="1:42" ht="20.25">
      <c r="E4" s="73"/>
      <c r="F4" s="73" t="s">
        <v>332</v>
      </c>
    </row>
    <row r="5" spans="1:42" ht="20.25">
      <c r="E5" s="73"/>
    </row>
    <row r="6" spans="1:42" ht="13.5" thickBot="1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121"/>
    </row>
    <row r="7" spans="1:42" ht="26.25" thickBot="1">
      <c r="A7" s="75" t="s">
        <v>3</v>
      </c>
      <c r="B7" s="75" t="s">
        <v>78</v>
      </c>
      <c r="C7" s="75" t="s">
        <v>79</v>
      </c>
      <c r="D7" s="75" t="s">
        <v>80</v>
      </c>
      <c r="E7" s="75" t="s">
        <v>81</v>
      </c>
      <c r="F7" s="75" t="s">
        <v>82</v>
      </c>
      <c r="G7" s="75" t="s">
        <v>83</v>
      </c>
      <c r="H7" s="75" t="s">
        <v>84</v>
      </c>
      <c r="I7" s="75" t="s">
        <v>85</v>
      </c>
      <c r="J7" s="75" t="s">
        <v>86</v>
      </c>
      <c r="K7" s="75" t="s">
        <v>87</v>
      </c>
      <c r="L7" s="75" t="s">
        <v>88</v>
      </c>
      <c r="M7" s="75" t="s">
        <v>89</v>
      </c>
      <c r="N7" s="75" t="s">
        <v>90</v>
      </c>
      <c r="O7" s="121"/>
    </row>
    <row r="8" spans="1:42" ht="13.5" customHeight="1">
      <c r="A8" s="252" t="s">
        <v>91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21"/>
    </row>
    <row r="9" spans="1:42" ht="13.5" customHeight="1">
      <c r="A9" s="76" t="s">
        <v>485</v>
      </c>
      <c r="B9" s="145">
        <f t="shared" ref="B9:B19" si="0">SUM(C9:N9)</f>
        <v>677319</v>
      </c>
      <c r="C9" s="145">
        <v>56443</v>
      </c>
      <c r="D9" s="145">
        <v>56443</v>
      </c>
      <c r="E9" s="145">
        <v>56443</v>
      </c>
      <c r="F9" s="145">
        <v>56443</v>
      </c>
      <c r="G9" s="145">
        <v>56443</v>
      </c>
      <c r="H9" s="145">
        <v>56443</v>
      </c>
      <c r="I9" s="145">
        <v>56443</v>
      </c>
      <c r="J9" s="145">
        <v>56443</v>
      </c>
      <c r="K9" s="145">
        <v>56443</v>
      </c>
      <c r="L9" s="145">
        <v>56443</v>
      </c>
      <c r="M9" s="145">
        <v>56443</v>
      </c>
      <c r="N9" s="145">
        <v>56446</v>
      </c>
      <c r="O9" s="121">
        <v>639962</v>
      </c>
      <c r="P9" s="5">
        <v>692566</v>
      </c>
      <c r="R9" s="5">
        <v>677319</v>
      </c>
    </row>
    <row r="10" spans="1:42" ht="13.5" customHeight="1">
      <c r="A10" s="77" t="s">
        <v>286</v>
      </c>
      <c r="B10" s="145">
        <f t="shared" si="0"/>
        <v>1583342</v>
      </c>
      <c r="C10" s="146"/>
      <c r="D10" s="146"/>
      <c r="E10" s="146">
        <v>650500</v>
      </c>
      <c r="F10" s="146"/>
      <c r="G10" s="146"/>
      <c r="H10" s="146"/>
      <c r="I10" s="146"/>
      <c r="J10" s="146"/>
      <c r="K10" s="146">
        <v>650500</v>
      </c>
      <c r="L10" s="146"/>
      <c r="M10" s="146"/>
      <c r="N10" s="146">
        <v>282342</v>
      </c>
      <c r="O10" s="121">
        <v>1600072</v>
      </c>
      <c r="R10" s="5">
        <v>1583342</v>
      </c>
    </row>
    <row r="11" spans="1:42" ht="13.5" customHeight="1">
      <c r="A11" s="78" t="s">
        <v>287</v>
      </c>
      <c r="B11" s="146">
        <f t="shared" si="0"/>
        <v>423568</v>
      </c>
      <c r="C11" s="146">
        <v>35000</v>
      </c>
      <c r="D11" s="146">
        <v>35000</v>
      </c>
      <c r="E11" s="146">
        <v>35000</v>
      </c>
      <c r="F11" s="146">
        <v>35000</v>
      </c>
      <c r="G11" s="146">
        <v>35000</v>
      </c>
      <c r="H11" s="146">
        <v>35000</v>
      </c>
      <c r="I11" s="146">
        <v>35000</v>
      </c>
      <c r="J11" s="146">
        <v>35000</v>
      </c>
      <c r="K11" s="146">
        <v>35000</v>
      </c>
      <c r="L11" s="146">
        <v>35000</v>
      </c>
      <c r="M11" s="146">
        <v>35000</v>
      </c>
      <c r="N11" s="146">
        <v>38568</v>
      </c>
      <c r="O11" s="121">
        <v>365337</v>
      </c>
      <c r="P11" s="5">
        <v>379972</v>
      </c>
      <c r="R11" s="5">
        <v>423568</v>
      </c>
    </row>
    <row r="12" spans="1:42" ht="13.5" customHeight="1">
      <c r="A12" s="78" t="s">
        <v>288</v>
      </c>
      <c r="B12" s="146">
        <f t="shared" si="0"/>
        <v>66668</v>
      </c>
      <c r="C12" s="146">
        <v>4806</v>
      </c>
      <c r="D12" s="146">
        <v>4806</v>
      </c>
      <c r="E12" s="146">
        <v>4806</v>
      </c>
      <c r="F12" s="146">
        <v>4806</v>
      </c>
      <c r="G12" s="146">
        <v>4806</v>
      </c>
      <c r="H12" s="146">
        <v>4806</v>
      </c>
      <c r="I12" s="146">
        <v>12105</v>
      </c>
      <c r="J12" s="146">
        <v>4806</v>
      </c>
      <c r="K12" s="146">
        <v>4806</v>
      </c>
      <c r="L12" s="146">
        <v>5806</v>
      </c>
      <c r="M12" s="146">
        <v>5806</v>
      </c>
      <c r="N12" s="146">
        <v>4503</v>
      </c>
      <c r="O12" s="121">
        <v>81184</v>
      </c>
      <c r="P12" s="5">
        <v>57671</v>
      </c>
      <c r="R12" s="5">
        <v>66668</v>
      </c>
    </row>
    <row r="13" spans="1:42" ht="13.5" customHeight="1">
      <c r="A13" s="78" t="s">
        <v>291</v>
      </c>
      <c r="B13" s="146">
        <f t="shared" si="0"/>
        <v>0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21">
        <v>0</v>
      </c>
    </row>
    <row r="14" spans="1:42" ht="13.5" customHeight="1">
      <c r="A14" s="78" t="s">
        <v>398</v>
      </c>
      <c r="B14" s="146">
        <f t="shared" si="0"/>
        <v>705356</v>
      </c>
      <c r="C14" s="146"/>
      <c r="D14" s="146"/>
      <c r="E14" s="146">
        <v>400000</v>
      </c>
      <c r="F14" s="146"/>
      <c r="G14" s="146"/>
      <c r="H14" s="146"/>
      <c r="I14" s="146">
        <v>285813</v>
      </c>
      <c r="J14" s="146"/>
      <c r="K14" s="146"/>
      <c r="L14" s="146"/>
      <c r="M14" s="146"/>
      <c r="N14" s="146">
        <v>19543</v>
      </c>
      <c r="O14" s="121">
        <v>417601</v>
      </c>
      <c r="P14" s="5">
        <v>1080553</v>
      </c>
      <c r="R14" s="5">
        <v>705356</v>
      </c>
    </row>
    <row r="15" spans="1:42" s="237" customFormat="1" ht="13.5" customHeight="1">
      <c r="A15" s="254" t="s">
        <v>289</v>
      </c>
      <c r="B15" s="255">
        <f t="shared" si="0"/>
        <v>3456253</v>
      </c>
      <c r="C15" s="255">
        <f>SUM(C9:C14)</f>
        <v>96249</v>
      </c>
      <c r="D15" s="255">
        <f t="shared" ref="D15:N15" si="1">SUM(D9:D14)</f>
        <v>96249</v>
      </c>
      <c r="E15" s="255">
        <f t="shared" si="1"/>
        <v>1146749</v>
      </c>
      <c r="F15" s="255">
        <f t="shared" si="1"/>
        <v>96249</v>
      </c>
      <c r="G15" s="255">
        <f t="shared" si="1"/>
        <v>96249</v>
      </c>
      <c r="H15" s="255">
        <f t="shared" si="1"/>
        <v>96249</v>
      </c>
      <c r="I15" s="255">
        <f t="shared" si="1"/>
        <v>389361</v>
      </c>
      <c r="J15" s="255">
        <f t="shared" si="1"/>
        <v>96249</v>
      </c>
      <c r="K15" s="255">
        <f t="shared" si="1"/>
        <v>746749</v>
      </c>
      <c r="L15" s="255">
        <f t="shared" si="1"/>
        <v>97249</v>
      </c>
      <c r="M15" s="255">
        <f t="shared" si="1"/>
        <v>97249</v>
      </c>
      <c r="N15" s="255">
        <f t="shared" si="1"/>
        <v>401402</v>
      </c>
      <c r="O15" s="256">
        <f>SUM(O9:O14)</f>
        <v>3104156</v>
      </c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</row>
    <row r="16" spans="1:42" ht="13.5" customHeight="1">
      <c r="A16" s="78" t="s">
        <v>290</v>
      </c>
      <c r="B16" s="146">
        <f t="shared" si="0"/>
        <v>25859</v>
      </c>
      <c r="C16" s="146">
        <v>2100</v>
      </c>
      <c r="D16" s="146">
        <v>2100</v>
      </c>
      <c r="E16" s="146">
        <v>2100</v>
      </c>
      <c r="F16" s="146">
        <v>2100</v>
      </c>
      <c r="G16" s="146">
        <v>2100</v>
      </c>
      <c r="H16" s="146">
        <v>2100</v>
      </c>
      <c r="I16" s="146">
        <v>2100</v>
      </c>
      <c r="J16" s="146">
        <v>2100</v>
      </c>
      <c r="K16" s="146">
        <v>2100</v>
      </c>
      <c r="L16" s="146">
        <v>2100</v>
      </c>
      <c r="M16" s="146">
        <v>2100</v>
      </c>
      <c r="N16" s="146">
        <v>2759</v>
      </c>
      <c r="O16" s="121">
        <v>46449</v>
      </c>
      <c r="P16" s="5">
        <v>46449</v>
      </c>
      <c r="R16" s="5">
        <v>25859</v>
      </c>
    </row>
    <row r="17" spans="1:42" ht="13.5" customHeight="1">
      <c r="A17" s="78" t="s">
        <v>493</v>
      </c>
      <c r="B17" s="146">
        <f t="shared" si="0"/>
        <v>2766</v>
      </c>
      <c r="C17" s="146"/>
      <c r="D17" s="146"/>
      <c r="E17" s="146"/>
      <c r="F17" s="146"/>
      <c r="G17" s="146"/>
      <c r="H17" s="146"/>
      <c r="I17" s="146"/>
      <c r="J17" s="146"/>
      <c r="K17" s="146">
        <v>2766</v>
      </c>
      <c r="L17" s="146"/>
      <c r="M17" s="146"/>
      <c r="N17" s="146"/>
      <c r="O17" s="121">
        <v>72814</v>
      </c>
      <c r="P17" s="5">
        <v>72994</v>
      </c>
      <c r="R17" s="5">
        <v>2766</v>
      </c>
    </row>
    <row r="18" spans="1:42" ht="13.5" customHeight="1">
      <c r="A18" s="77" t="s">
        <v>492</v>
      </c>
      <c r="B18" s="146">
        <f t="shared" si="0"/>
        <v>401701</v>
      </c>
      <c r="C18" s="145"/>
      <c r="D18" s="145"/>
      <c r="E18" s="145"/>
      <c r="F18" s="145"/>
      <c r="G18" s="145"/>
      <c r="H18" s="145">
        <v>250000</v>
      </c>
      <c r="I18" s="145">
        <v>1701</v>
      </c>
      <c r="J18" s="145"/>
      <c r="K18" s="145">
        <v>150000</v>
      </c>
      <c r="L18" s="145"/>
      <c r="M18" s="145"/>
      <c r="N18" s="145"/>
      <c r="O18" s="121">
        <v>9000</v>
      </c>
      <c r="P18" s="5">
        <v>409000</v>
      </c>
      <c r="R18" s="5">
        <v>401701</v>
      </c>
    </row>
    <row r="19" spans="1:42" s="265" customFormat="1" ht="13.5" customHeight="1">
      <c r="A19" s="260" t="s">
        <v>494</v>
      </c>
      <c r="B19" s="261">
        <f t="shared" si="0"/>
        <v>430326</v>
      </c>
      <c r="C19" s="262">
        <f>SUM(C16:C18)</f>
        <v>2100</v>
      </c>
      <c r="D19" s="262">
        <f t="shared" ref="D19:N19" si="2">SUM(D16:D18)</f>
        <v>2100</v>
      </c>
      <c r="E19" s="262">
        <f t="shared" si="2"/>
        <v>2100</v>
      </c>
      <c r="F19" s="262">
        <f t="shared" si="2"/>
        <v>2100</v>
      </c>
      <c r="G19" s="262">
        <f t="shared" si="2"/>
        <v>2100</v>
      </c>
      <c r="H19" s="262">
        <f t="shared" si="2"/>
        <v>252100</v>
      </c>
      <c r="I19" s="262">
        <f t="shared" si="2"/>
        <v>3801</v>
      </c>
      <c r="J19" s="262">
        <f t="shared" si="2"/>
        <v>2100</v>
      </c>
      <c r="K19" s="262">
        <f t="shared" si="2"/>
        <v>154866</v>
      </c>
      <c r="L19" s="262">
        <f t="shared" si="2"/>
        <v>2100</v>
      </c>
      <c r="M19" s="262">
        <f t="shared" si="2"/>
        <v>2100</v>
      </c>
      <c r="N19" s="262">
        <f t="shared" si="2"/>
        <v>2759</v>
      </c>
      <c r="O19" s="263">
        <f>SUM(O16:O18)</f>
        <v>128263</v>
      </c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4"/>
      <c r="AM19" s="264"/>
      <c r="AN19" s="264"/>
      <c r="AO19" s="264"/>
      <c r="AP19" s="264"/>
    </row>
    <row r="20" spans="1:42" ht="13.5" customHeight="1" thickBot="1">
      <c r="A20" s="258" t="s">
        <v>292</v>
      </c>
      <c r="B20" s="259">
        <f>SUM(B15,B19)</f>
        <v>3886579</v>
      </c>
      <c r="C20" s="259">
        <f>SUM(C9:C16)</f>
        <v>194598</v>
      </c>
      <c r="D20" s="259">
        <f t="shared" ref="D20:N20" si="3">SUM(D9:D17)</f>
        <v>194598</v>
      </c>
      <c r="E20" s="259">
        <f t="shared" si="3"/>
        <v>2295598</v>
      </c>
      <c r="F20" s="259">
        <f t="shared" si="3"/>
        <v>194598</v>
      </c>
      <c r="G20" s="259">
        <f t="shared" si="3"/>
        <v>194598</v>
      </c>
      <c r="H20" s="259">
        <f t="shared" si="3"/>
        <v>194598</v>
      </c>
      <c r="I20" s="259">
        <f t="shared" si="3"/>
        <v>780822</v>
      </c>
      <c r="J20" s="259">
        <f t="shared" si="3"/>
        <v>194598</v>
      </c>
      <c r="K20" s="259">
        <f t="shared" si="3"/>
        <v>1498364</v>
      </c>
      <c r="L20" s="259">
        <f t="shared" si="3"/>
        <v>196598</v>
      </c>
      <c r="M20" s="259">
        <f t="shared" si="3"/>
        <v>196598</v>
      </c>
      <c r="N20" s="259">
        <f t="shared" si="3"/>
        <v>805563</v>
      </c>
      <c r="O20" s="121">
        <f>SUM(O15,O19)</f>
        <v>3232419</v>
      </c>
    </row>
    <row r="21" spans="1:42" ht="13.5" customHeight="1">
      <c r="A21" s="253" t="s">
        <v>92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21"/>
    </row>
    <row r="22" spans="1:42" ht="13.5" customHeight="1">
      <c r="A22" s="77" t="s">
        <v>495</v>
      </c>
      <c r="B22" s="145">
        <f t="shared" ref="B22:B27" si="4">SUM(C22:N22)</f>
        <v>798897</v>
      </c>
      <c r="C22" s="145">
        <v>62500</v>
      </c>
      <c r="D22" s="145">
        <v>62500</v>
      </c>
      <c r="E22" s="145">
        <v>62500</v>
      </c>
      <c r="F22" s="145">
        <v>62500</v>
      </c>
      <c r="G22" s="145">
        <v>62500</v>
      </c>
      <c r="H22" s="145">
        <v>81397</v>
      </c>
      <c r="I22" s="145">
        <v>62500</v>
      </c>
      <c r="J22" s="145">
        <v>62500</v>
      </c>
      <c r="K22" s="145">
        <v>62500</v>
      </c>
      <c r="L22" s="145">
        <v>62500</v>
      </c>
      <c r="M22" s="145">
        <v>62500</v>
      </c>
      <c r="N22" s="145">
        <v>92500</v>
      </c>
      <c r="O22" s="121">
        <v>823435</v>
      </c>
      <c r="P22" s="5">
        <v>829530</v>
      </c>
      <c r="Q22" s="5">
        <v>829100</v>
      </c>
      <c r="R22" s="5">
        <v>798897</v>
      </c>
    </row>
    <row r="23" spans="1:42" ht="13.5" customHeight="1">
      <c r="A23" s="78" t="s">
        <v>496</v>
      </c>
      <c r="B23" s="145">
        <f t="shared" si="4"/>
        <v>176058</v>
      </c>
      <c r="C23" s="146">
        <v>14271</v>
      </c>
      <c r="D23" s="146">
        <v>14271</v>
      </c>
      <c r="E23" s="146">
        <v>14271</v>
      </c>
      <c r="F23" s="146">
        <v>14271</v>
      </c>
      <c r="G23" s="146">
        <v>14271</v>
      </c>
      <c r="H23" s="146">
        <v>16805</v>
      </c>
      <c r="I23" s="146">
        <v>14271</v>
      </c>
      <c r="J23" s="146">
        <v>14271</v>
      </c>
      <c r="K23" s="146">
        <v>14271</v>
      </c>
      <c r="L23" s="146">
        <v>14271</v>
      </c>
      <c r="M23" s="146">
        <v>14271</v>
      </c>
      <c r="N23" s="146">
        <v>16543</v>
      </c>
      <c r="O23" s="121">
        <v>177190</v>
      </c>
      <c r="P23" s="5">
        <v>178800</v>
      </c>
      <c r="Q23" s="5">
        <v>180784</v>
      </c>
      <c r="R23" s="5">
        <v>176058</v>
      </c>
    </row>
    <row r="24" spans="1:42" ht="13.5" customHeight="1">
      <c r="A24" s="78" t="s">
        <v>497</v>
      </c>
      <c r="B24" s="145">
        <f t="shared" si="4"/>
        <v>965925</v>
      </c>
      <c r="C24" s="146">
        <v>80493</v>
      </c>
      <c r="D24" s="146">
        <v>80493</v>
      </c>
      <c r="E24" s="146">
        <v>80493</v>
      </c>
      <c r="F24" s="146">
        <v>80493</v>
      </c>
      <c r="G24" s="146">
        <v>80493</v>
      </c>
      <c r="H24" s="146">
        <v>80493</v>
      </c>
      <c r="I24" s="146">
        <v>80493</v>
      </c>
      <c r="J24" s="146">
        <v>80493</v>
      </c>
      <c r="K24" s="146">
        <v>80493</v>
      </c>
      <c r="L24" s="146">
        <v>80493</v>
      </c>
      <c r="M24" s="146">
        <v>80496</v>
      </c>
      <c r="N24" s="146">
        <v>80499</v>
      </c>
      <c r="O24" s="121">
        <v>861069</v>
      </c>
      <c r="P24" s="5">
        <v>944417</v>
      </c>
      <c r="Q24" s="5">
        <v>1002866</v>
      </c>
      <c r="R24" s="5">
        <v>965925</v>
      </c>
    </row>
    <row r="25" spans="1:42" ht="13.5" customHeight="1">
      <c r="A25" s="78" t="s">
        <v>498</v>
      </c>
      <c r="B25" s="145">
        <f t="shared" si="4"/>
        <v>10662</v>
      </c>
      <c r="C25" s="146">
        <v>394</v>
      </c>
      <c r="D25" s="146">
        <v>500</v>
      </c>
      <c r="E25" s="146">
        <v>500</v>
      </c>
      <c r="F25" s="146">
        <v>2000</v>
      </c>
      <c r="G25" s="146">
        <v>500</v>
      </c>
      <c r="H25" s="146">
        <v>500</v>
      </c>
      <c r="I25" s="146">
        <v>500</v>
      </c>
      <c r="J25" s="146">
        <v>768</v>
      </c>
      <c r="K25" s="146">
        <v>1000</v>
      </c>
      <c r="L25" s="146">
        <v>1000</v>
      </c>
      <c r="M25" s="146">
        <v>1000</v>
      </c>
      <c r="N25" s="146">
        <v>2000</v>
      </c>
      <c r="O25" s="121">
        <v>14244</v>
      </c>
      <c r="P25" s="5">
        <v>14394</v>
      </c>
      <c r="Q25" s="115">
        <v>12894</v>
      </c>
      <c r="R25" s="5">
        <v>10662</v>
      </c>
    </row>
    <row r="26" spans="1:42" ht="13.5" customHeight="1">
      <c r="A26" s="78" t="s">
        <v>499</v>
      </c>
      <c r="B26" s="145">
        <f t="shared" si="4"/>
        <v>251398</v>
      </c>
      <c r="C26" s="146">
        <v>20949</v>
      </c>
      <c r="D26" s="146">
        <v>20949</v>
      </c>
      <c r="E26" s="146">
        <v>20949</v>
      </c>
      <c r="F26" s="146">
        <v>20949</v>
      </c>
      <c r="G26" s="146">
        <v>20949</v>
      </c>
      <c r="H26" s="146">
        <v>20949</v>
      </c>
      <c r="I26" s="146">
        <v>20955</v>
      </c>
      <c r="J26" s="146">
        <v>20949</v>
      </c>
      <c r="K26" s="146">
        <v>20949</v>
      </c>
      <c r="L26" s="146">
        <v>20949</v>
      </c>
      <c r="M26" s="146">
        <v>20949</v>
      </c>
      <c r="N26" s="146">
        <v>20953</v>
      </c>
      <c r="O26" s="121">
        <v>373807</v>
      </c>
      <c r="P26" s="5">
        <v>442372</v>
      </c>
      <c r="Q26" s="5">
        <v>262103</v>
      </c>
      <c r="R26" s="5">
        <v>251398</v>
      </c>
    </row>
    <row r="27" spans="1:42" ht="13.5" customHeight="1">
      <c r="A27" s="266" t="s">
        <v>500</v>
      </c>
      <c r="B27" s="144">
        <f t="shared" si="4"/>
        <v>0</v>
      </c>
      <c r="C27" s="147">
        <v>0</v>
      </c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21"/>
    </row>
    <row r="28" spans="1:42" ht="13.5" customHeight="1">
      <c r="A28" s="267" t="s">
        <v>501</v>
      </c>
      <c r="B28" s="261">
        <f>SUM(B22:B27)</f>
        <v>2202940</v>
      </c>
      <c r="C28" s="261">
        <f>SUM(C22:C27)</f>
        <v>178607</v>
      </c>
      <c r="D28" s="261">
        <f t="shared" ref="D28:N28" si="5">SUM(D22:D27)</f>
        <v>178713</v>
      </c>
      <c r="E28" s="261">
        <f t="shared" si="5"/>
        <v>178713</v>
      </c>
      <c r="F28" s="261">
        <f t="shared" si="5"/>
        <v>180213</v>
      </c>
      <c r="G28" s="261">
        <f t="shared" si="5"/>
        <v>178713</v>
      </c>
      <c r="H28" s="261">
        <f t="shared" si="5"/>
        <v>200144</v>
      </c>
      <c r="I28" s="261">
        <f t="shared" si="5"/>
        <v>178719</v>
      </c>
      <c r="J28" s="261">
        <f t="shared" si="5"/>
        <v>178981</v>
      </c>
      <c r="K28" s="261">
        <f t="shared" si="5"/>
        <v>179213</v>
      </c>
      <c r="L28" s="261">
        <f t="shared" si="5"/>
        <v>179213</v>
      </c>
      <c r="M28" s="261">
        <f t="shared" si="5"/>
        <v>179216</v>
      </c>
      <c r="N28" s="268">
        <f t="shared" si="5"/>
        <v>212495</v>
      </c>
      <c r="O28" s="121">
        <f>SUM(O22:O26)</f>
        <v>2249745</v>
      </c>
      <c r="P28" s="121">
        <f>SUM(P22:P26)</f>
        <v>2409513</v>
      </c>
      <c r="Q28" s="115"/>
    </row>
    <row r="29" spans="1:42" ht="13.5" customHeight="1">
      <c r="A29" s="77" t="s">
        <v>502</v>
      </c>
      <c r="B29" s="145">
        <f>SUM(C29:N29)</f>
        <v>244108</v>
      </c>
      <c r="C29" s="145">
        <v>5000</v>
      </c>
      <c r="D29" s="145">
        <v>15000</v>
      </c>
      <c r="E29" s="145">
        <v>9000</v>
      </c>
      <c r="F29" s="145">
        <v>12723</v>
      </c>
      <c r="G29" s="145">
        <v>38000</v>
      </c>
      <c r="H29" s="145">
        <v>10000</v>
      </c>
      <c r="I29" s="145">
        <v>30000</v>
      </c>
      <c r="J29" s="145">
        <v>30000</v>
      </c>
      <c r="K29" s="145">
        <v>10000</v>
      </c>
      <c r="L29" s="145">
        <v>24000</v>
      </c>
      <c r="M29" s="145">
        <v>28299</v>
      </c>
      <c r="N29" s="145">
        <v>32086</v>
      </c>
      <c r="O29" s="121">
        <v>399163</v>
      </c>
      <c r="P29" s="5">
        <v>494294</v>
      </c>
      <c r="Q29" s="5">
        <v>513106</v>
      </c>
      <c r="R29" s="5">
        <v>244108</v>
      </c>
    </row>
    <row r="30" spans="1:42" ht="13.5" customHeight="1">
      <c r="A30" s="78" t="s">
        <v>503</v>
      </c>
      <c r="B30" s="146">
        <f>SUM(C30:N30)</f>
        <v>170280</v>
      </c>
      <c r="C30" s="146"/>
      <c r="D30" s="146">
        <v>4000</v>
      </c>
      <c r="E30" s="146">
        <v>20000</v>
      </c>
      <c r="F30" s="146">
        <v>3039</v>
      </c>
      <c r="G30" s="146">
        <v>2480</v>
      </c>
      <c r="H30" s="146">
        <v>24016</v>
      </c>
      <c r="I30" s="146">
        <v>36500</v>
      </c>
      <c r="J30" s="146">
        <v>18000</v>
      </c>
      <c r="K30" s="146">
        <v>27000</v>
      </c>
      <c r="L30" s="146">
        <v>12500</v>
      </c>
      <c r="M30" s="146">
        <v>13000</v>
      </c>
      <c r="N30" s="146">
        <v>9745</v>
      </c>
      <c r="O30" s="121">
        <v>127000</v>
      </c>
      <c r="P30" s="5">
        <v>150335</v>
      </c>
      <c r="Q30" s="5">
        <v>210788</v>
      </c>
      <c r="R30" s="5">
        <v>170280</v>
      </c>
    </row>
    <row r="31" spans="1:42" ht="13.5" customHeight="1">
      <c r="A31" s="78" t="s">
        <v>504</v>
      </c>
      <c r="B31" s="146">
        <f>SUM(C31:N31)</f>
        <v>15500</v>
      </c>
      <c r="C31" s="146"/>
      <c r="D31" s="146"/>
      <c r="E31" s="146">
        <v>0</v>
      </c>
      <c r="F31" s="146"/>
      <c r="G31" s="146"/>
      <c r="H31" s="146">
        <v>450</v>
      </c>
      <c r="I31" s="146">
        <v>800</v>
      </c>
      <c r="J31" s="146">
        <v>500</v>
      </c>
      <c r="K31" s="146">
        <v>13750</v>
      </c>
      <c r="L31" s="146"/>
      <c r="M31" s="146"/>
      <c r="N31" s="146"/>
      <c r="O31" s="121">
        <v>17793</v>
      </c>
      <c r="P31" s="5">
        <v>2793</v>
      </c>
      <c r="Q31" s="5">
        <v>17793</v>
      </c>
      <c r="R31" s="5">
        <v>15500</v>
      </c>
    </row>
    <row r="32" spans="1:42" ht="13.5" customHeight="1">
      <c r="A32" s="266" t="s">
        <v>572</v>
      </c>
      <c r="B32" s="146">
        <f>SUM(C32:N32)</f>
        <v>468007</v>
      </c>
      <c r="C32" s="147"/>
      <c r="D32" s="147"/>
      <c r="E32" s="147"/>
      <c r="F32" s="147"/>
      <c r="G32" s="147">
        <v>59007</v>
      </c>
      <c r="H32" s="147">
        <v>9000</v>
      </c>
      <c r="I32" s="147">
        <v>250000</v>
      </c>
      <c r="J32" s="147"/>
      <c r="K32" s="147">
        <v>150000</v>
      </c>
      <c r="L32" s="147"/>
      <c r="M32" s="147"/>
      <c r="N32" s="147"/>
      <c r="O32" s="121"/>
      <c r="Q32" s="5">
        <v>476007</v>
      </c>
      <c r="R32" s="5">
        <v>468007</v>
      </c>
    </row>
    <row r="33" spans="1:18" ht="13.5" customHeight="1">
      <c r="A33" s="266" t="s">
        <v>505</v>
      </c>
      <c r="B33" s="147">
        <f>SUM(C33:N33)</f>
        <v>785744</v>
      </c>
      <c r="C33" s="147">
        <v>16735</v>
      </c>
      <c r="D33" s="147">
        <v>4100</v>
      </c>
      <c r="E33" s="147">
        <v>351908</v>
      </c>
      <c r="F33" s="147"/>
      <c r="G33" s="147"/>
      <c r="H33" s="147"/>
      <c r="I33" s="147"/>
      <c r="J33" s="147"/>
      <c r="K33" s="147">
        <v>395400</v>
      </c>
      <c r="L33" s="147"/>
      <c r="M33" s="147"/>
      <c r="N33" s="147">
        <v>17601</v>
      </c>
      <c r="O33" s="121">
        <v>417601</v>
      </c>
      <c r="P33" s="5">
        <v>838436</v>
      </c>
      <c r="Q33" s="5">
        <v>833836</v>
      </c>
      <c r="R33" s="5">
        <v>785744</v>
      </c>
    </row>
    <row r="34" spans="1:18" ht="12.75" customHeight="1">
      <c r="A34" s="267" t="s">
        <v>104</v>
      </c>
      <c r="B34" s="261">
        <f>SUM(B29:B33)</f>
        <v>1683639</v>
      </c>
      <c r="C34" s="261">
        <f t="shared" ref="C34:N34" si="6">SUM(C29:C33)</f>
        <v>21735</v>
      </c>
      <c r="D34" s="261">
        <f t="shared" si="6"/>
        <v>23100</v>
      </c>
      <c r="E34" s="261">
        <f t="shared" si="6"/>
        <v>380908</v>
      </c>
      <c r="F34" s="261">
        <f t="shared" si="6"/>
        <v>15762</v>
      </c>
      <c r="G34" s="261">
        <f t="shared" si="6"/>
        <v>99487</v>
      </c>
      <c r="H34" s="261">
        <f t="shared" si="6"/>
        <v>43466</v>
      </c>
      <c r="I34" s="261">
        <f t="shared" si="6"/>
        <v>317300</v>
      </c>
      <c r="J34" s="261">
        <f t="shared" si="6"/>
        <v>48500</v>
      </c>
      <c r="K34" s="261">
        <f t="shared" si="6"/>
        <v>596150</v>
      </c>
      <c r="L34" s="261">
        <f t="shared" si="6"/>
        <v>36500</v>
      </c>
      <c r="M34" s="261">
        <f t="shared" si="6"/>
        <v>41299</v>
      </c>
      <c r="N34" s="261">
        <f t="shared" si="6"/>
        <v>59432</v>
      </c>
      <c r="O34" s="121">
        <f>SUM(O29:O33)</f>
        <v>961557</v>
      </c>
      <c r="P34" s="121">
        <f>SUM(P29:P33)</f>
        <v>1485858</v>
      </c>
    </row>
    <row r="35" spans="1:18" ht="13.5" customHeight="1" thickBot="1">
      <c r="A35" s="79" t="s">
        <v>506</v>
      </c>
      <c r="B35" s="148">
        <f>SUM(B28,B34)</f>
        <v>3886579</v>
      </c>
      <c r="C35" s="148">
        <f>SUM(C28,C34)</f>
        <v>200342</v>
      </c>
      <c r="D35" s="148">
        <f t="shared" ref="D35:N35" si="7">SUM(D28,D34)</f>
        <v>201813</v>
      </c>
      <c r="E35" s="148">
        <f t="shared" si="7"/>
        <v>559621</v>
      </c>
      <c r="F35" s="148">
        <f t="shared" si="7"/>
        <v>195975</v>
      </c>
      <c r="G35" s="148">
        <f t="shared" si="7"/>
        <v>278200</v>
      </c>
      <c r="H35" s="148">
        <f t="shared" si="7"/>
        <v>243610</v>
      </c>
      <c r="I35" s="148">
        <f t="shared" si="7"/>
        <v>496019</v>
      </c>
      <c r="J35" s="148">
        <f t="shared" si="7"/>
        <v>227481</v>
      </c>
      <c r="K35" s="148">
        <f t="shared" si="7"/>
        <v>775363</v>
      </c>
      <c r="L35" s="148">
        <f t="shared" si="7"/>
        <v>215713</v>
      </c>
      <c r="M35" s="148">
        <f t="shared" si="7"/>
        <v>220515</v>
      </c>
      <c r="N35" s="148">
        <f t="shared" si="7"/>
        <v>271927</v>
      </c>
      <c r="O35" s="121">
        <f>SUM(O28,O34)</f>
        <v>3211302</v>
      </c>
      <c r="P35" s="121">
        <f>SUM(P28,P34)</f>
        <v>3895371</v>
      </c>
    </row>
    <row r="37" spans="1:18">
      <c r="B37" s="115"/>
    </row>
    <row r="39" spans="1:18">
      <c r="D39" s="115"/>
    </row>
    <row r="40" spans="1:18">
      <c r="D40" s="115"/>
    </row>
    <row r="50" ht="14.45" customHeight="1"/>
    <row r="51" ht="14.4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4.45" customHeight="1"/>
    <row r="61" ht="13.5" customHeight="1"/>
    <row r="62" ht="13.5" customHeight="1"/>
  </sheetData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26" orientation="landscape" r:id="rId1"/>
  <headerFooter alignWithMargins="0"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71"/>
  <sheetViews>
    <sheetView view="pageBreakPreview" topLeftCell="A10" zoomScaleNormal="100" workbookViewId="0"/>
  </sheetViews>
  <sheetFormatPr defaultRowHeight="12.75"/>
  <cols>
    <col min="1" max="1" width="30.7109375" customWidth="1"/>
    <col min="2" max="2" width="10.42578125" customWidth="1"/>
    <col min="3" max="3" width="11.5703125" customWidth="1"/>
    <col min="4" max="4" width="9.42578125" customWidth="1"/>
    <col min="5" max="5" width="11.85546875" customWidth="1"/>
    <col min="6" max="6" width="10.28515625" customWidth="1"/>
    <col min="7" max="7" width="10.85546875" customWidth="1"/>
    <col min="8" max="8" width="9.85546875" customWidth="1"/>
    <col min="9" max="9" width="9" customWidth="1"/>
    <col min="10" max="10" width="10.7109375" customWidth="1"/>
    <col min="11" max="11" width="10.28515625" customWidth="1"/>
    <col min="12" max="12" width="9" customWidth="1"/>
    <col min="13" max="13" width="10.5703125" customWidth="1"/>
  </cols>
  <sheetData>
    <row r="1" spans="1:13" ht="15.75">
      <c r="A1" s="26" t="s">
        <v>781</v>
      </c>
      <c r="B1" s="26"/>
      <c r="C1" s="26"/>
      <c r="D1" s="26"/>
      <c r="E1" s="26"/>
      <c r="F1" s="34"/>
      <c r="G1" s="34"/>
      <c r="H1" s="34"/>
      <c r="I1" s="34"/>
      <c r="J1" s="37"/>
      <c r="K1" s="37"/>
      <c r="L1" s="37"/>
      <c r="M1" s="37"/>
    </row>
    <row r="2" spans="1:13" ht="15.75">
      <c r="A2" s="26"/>
      <c r="B2" s="26"/>
      <c r="C2" s="26"/>
      <c r="D2" s="26"/>
      <c r="E2" s="26"/>
      <c r="F2" s="34"/>
      <c r="G2" s="34"/>
      <c r="H2" s="34"/>
      <c r="I2" s="34"/>
      <c r="J2" s="37"/>
      <c r="K2" s="37"/>
      <c r="L2" s="37"/>
      <c r="M2" s="37"/>
    </row>
    <row r="3" spans="1:13" ht="15.75">
      <c r="A3" s="35"/>
      <c r="B3" s="35"/>
      <c r="C3" s="35"/>
      <c r="D3" s="35"/>
      <c r="E3" s="35"/>
      <c r="F3" s="33"/>
      <c r="G3" s="33"/>
      <c r="H3" s="33"/>
      <c r="I3" s="33"/>
      <c r="J3" s="33"/>
      <c r="K3" s="33"/>
      <c r="L3" s="33"/>
      <c r="M3" s="33"/>
    </row>
    <row r="4" spans="1:13" ht="15.75">
      <c r="A4" s="35"/>
      <c r="B4" s="35"/>
      <c r="C4" s="35"/>
      <c r="D4" s="35"/>
      <c r="E4" s="35"/>
      <c r="F4" s="35" t="s">
        <v>24</v>
      </c>
      <c r="G4" s="33"/>
      <c r="H4" s="33"/>
      <c r="I4" s="33"/>
      <c r="J4" s="33"/>
      <c r="K4" s="33"/>
      <c r="L4" s="33"/>
      <c r="M4" s="33"/>
    </row>
    <row r="5" spans="1:13" ht="15.75">
      <c r="A5" s="35"/>
      <c r="B5" s="35"/>
      <c r="C5" s="35"/>
      <c r="D5" s="35"/>
      <c r="E5" s="35"/>
      <c r="F5" s="503" t="s">
        <v>574</v>
      </c>
      <c r="G5" s="33"/>
      <c r="H5" s="33"/>
      <c r="I5" s="33"/>
      <c r="J5" s="33"/>
      <c r="K5" s="33"/>
      <c r="L5" s="33"/>
      <c r="M5" s="33"/>
    </row>
    <row r="6" spans="1:13" ht="15.75">
      <c r="A6" s="26"/>
      <c r="B6" s="26"/>
      <c r="C6" s="26"/>
      <c r="D6" s="35"/>
      <c r="E6" s="35"/>
      <c r="F6" s="35" t="s">
        <v>25</v>
      </c>
      <c r="G6" s="25"/>
      <c r="H6" s="25"/>
      <c r="I6" s="25"/>
      <c r="J6" s="25"/>
      <c r="K6" s="25"/>
      <c r="L6" s="25"/>
      <c r="M6" s="25"/>
    </row>
    <row r="7" spans="1:13" ht="15.75">
      <c r="A7" s="26"/>
      <c r="B7" s="26"/>
      <c r="C7" s="26"/>
      <c r="D7" s="35"/>
      <c r="E7" s="35"/>
      <c r="F7" s="25"/>
      <c r="G7" s="25"/>
      <c r="H7" s="25"/>
      <c r="I7" s="25"/>
      <c r="J7" s="25"/>
      <c r="K7" s="25"/>
      <c r="L7" s="25"/>
      <c r="M7" s="25"/>
    </row>
    <row r="8" spans="1:1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25"/>
      <c r="B9" s="5"/>
      <c r="C9" s="5"/>
      <c r="D9" s="5"/>
      <c r="E9" s="5"/>
      <c r="F9" s="38"/>
      <c r="G9" s="38"/>
      <c r="H9" s="38"/>
      <c r="I9" s="38"/>
      <c r="J9" s="38"/>
      <c r="K9" s="38"/>
      <c r="L9" s="38" t="s">
        <v>26</v>
      </c>
      <c r="M9" s="38"/>
    </row>
    <row r="10" spans="1:13" ht="12.75" customHeight="1">
      <c r="A10" s="7" t="s">
        <v>27</v>
      </c>
      <c r="B10" s="7" t="s">
        <v>28</v>
      </c>
      <c r="C10" s="601" t="s">
        <v>210</v>
      </c>
      <c r="D10" s="601" t="s">
        <v>205</v>
      </c>
      <c r="E10" s="601" t="s">
        <v>206</v>
      </c>
      <c r="F10" s="601" t="s">
        <v>142</v>
      </c>
      <c r="G10" s="601" t="s">
        <v>181</v>
      </c>
      <c r="H10" s="601" t="s">
        <v>183</v>
      </c>
      <c r="I10" s="609" t="s">
        <v>207</v>
      </c>
      <c r="J10" s="610"/>
      <c r="K10" s="609" t="s">
        <v>208</v>
      </c>
      <c r="L10" s="610"/>
      <c r="M10" s="601" t="s">
        <v>209</v>
      </c>
    </row>
    <row r="11" spans="1:13">
      <c r="A11" s="19" t="s">
        <v>29</v>
      </c>
      <c r="B11" s="19" t="s">
        <v>30</v>
      </c>
      <c r="C11" s="606"/>
      <c r="D11" s="606"/>
      <c r="E11" s="606"/>
      <c r="F11" s="606"/>
      <c r="G11" s="606"/>
      <c r="H11" s="606"/>
      <c r="I11" s="611"/>
      <c r="J11" s="612"/>
      <c r="K11" s="611"/>
      <c r="L11" s="612"/>
      <c r="M11" s="606"/>
    </row>
    <row r="12" spans="1:13" ht="27.75" customHeight="1">
      <c r="A12" s="8"/>
      <c r="B12" s="8" t="s">
        <v>31</v>
      </c>
      <c r="C12" s="602"/>
      <c r="D12" s="602"/>
      <c r="E12" s="602"/>
      <c r="F12" s="602"/>
      <c r="G12" s="602"/>
      <c r="H12" s="602"/>
      <c r="I12" s="225" t="s">
        <v>166</v>
      </c>
      <c r="J12" s="225" t="s">
        <v>109</v>
      </c>
      <c r="K12" s="225" t="s">
        <v>166</v>
      </c>
      <c r="L12" s="225" t="s">
        <v>109</v>
      </c>
      <c r="M12" s="602"/>
    </row>
    <row r="13" spans="1:13">
      <c r="A13" s="7" t="s">
        <v>6</v>
      </c>
      <c r="B13" s="7" t="s">
        <v>7</v>
      </c>
      <c r="C13" s="7" t="s">
        <v>8</v>
      </c>
      <c r="D13" s="7" t="s">
        <v>9</v>
      </c>
      <c r="E13" s="7" t="s">
        <v>10</v>
      </c>
      <c r="F13" s="9" t="s">
        <v>11</v>
      </c>
      <c r="G13" s="7" t="s">
        <v>12</v>
      </c>
      <c r="H13" s="9" t="s">
        <v>13</v>
      </c>
      <c r="I13" s="607" t="s">
        <v>14</v>
      </c>
      <c r="J13" s="608"/>
      <c r="K13" s="607" t="s">
        <v>15</v>
      </c>
      <c r="L13" s="608"/>
      <c r="M13" s="19">
        <v>11</v>
      </c>
    </row>
    <row r="14" spans="1:13">
      <c r="A14" s="13" t="s">
        <v>119</v>
      </c>
      <c r="B14" s="114"/>
      <c r="C14" s="114"/>
      <c r="D14" s="114"/>
      <c r="E14" s="114"/>
      <c r="F14" s="114"/>
      <c r="G14" s="114"/>
      <c r="H14" s="118"/>
      <c r="I14" s="114"/>
      <c r="J14" s="117"/>
      <c r="K14" s="114"/>
      <c r="L14" s="117"/>
      <c r="M14" s="114"/>
    </row>
    <row r="15" spans="1:13">
      <c r="A15" s="11" t="s">
        <v>32</v>
      </c>
      <c r="B15" s="88">
        <f>SUM(C15:M15)</f>
        <v>2968252</v>
      </c>
      <c r="C15" s="88">
        <f>SUM('4.1'!D231)</f>
        <v>0</v>
      </c>
      <c r="D15" s="88">
        <f>SUM('4.1'!E231)</f>
        <v>616198</v>
      </c>
      <c r="E15" s="88">
        <f>SUM('4.1'!F231)</f>
        <v>0</v>
      </c>
      <c r="F15" s="88">
        <f>SUM('4.1'!G231)</f>
        <v>1600072</v>
      </c>
      <c r="G15" s="88">
        <f>SUM('4.1'!H231)</f>
        <v>146333</v>
      </c>
      <c r="H15" s="88">
        <f>SUM('4.1'!I231)</f>
        <v>46290</v>
      </c>
      <c r="I15" s="88">
        <f>SUM('4.1'!J231)</f>
        <v>68944</v>
      </c>
      <c r="J15" s="88">
        <f>SUM('4.1'!K231)</f>
        <v>0</v>
      </c>
      <c r="K15" s="88">
        <f>SUM('4.1'!L231)</f>
        <v>72814</v>
      </c>
      <c r="L15" s="88">
        <f>SUM('4.1'!M231)</f>
        <v>0</v>
      </c>
      <c r="M15" s="88">
        <f>SUM('4.1'!N231)</f>
        <v>417601</v>
      </c>
    </row>
    <row r="16" spans="1:13">
      <c r="A16" s="11" t="s">
        <v>423</v>
      </c>
      <c r="B16" s="88">
        <f>SUM(C16:M16)</f>
        <v>4034731</v>
      </c>
      <c r="C16" s="88">
        <f>SUM('4.1'!D232)</f>
        <v>0</v>
      </c>
      <c r="D16" s="88">
        <f>SUM('4.1'!E232)</f>
        <v>689266</v>
      </c>
      <c r="E16" s="88">
        <f>SUM('4.1'!F232)</f>
        <v>0</v>
      </c>
      <c r="F16" s="88">
        <f>SUM('4.1'!G232)</f>
        <v>1600072</v>
      </c>
      <c r="G16" s="88">
        <f>SUM('4.1'!H232)</f>
        <v>146333</v>
      </c>
      <c r="H16" s="88">
        <f>SUM('4.1'!I232)</f>
        <v>46290</v>
      </c>
      <c r="I16" s="88">
        <f>SUM('4.1'!J232)</f>
        <v>21125</v>
      </c>
      <c r="J16" s="88">
        <f>SUM('4.1'!K232)</f>
        <v>0</v>
      </c>
      <c r="K16" s="88">
        <f>SUM('4.1'!L232)</f>
        <v>72814</v>
      </c>
      <c r="L16" s="88">
        <f>SUM('4.1'!M232)</f>
        <v>409000</v>
      </c>
      <c r="M16" s="88">
        <f>SUM('4.1'!N232)</f>
        <v>1049831</v>
      </c>
    </row>
    <row r="17" spans="1:14">
      <c r="A17" s="11" t="s">
        <v>777</v>
      </c>
      <c r="B17" s="88">
        <f>SUM(C17:M17)</f>
        <v>3572556</v>
      </c>
      <c r="C17" s="88">
        <f>SUM('4.1'!D234)</f>
        <v>0</v>
      </c>
      <c r="D17" s="88">
        <f>SUM('4.1'!E234)</f>
        <v>673137</v>
      </c>
      <c r="E17" s="88">
        <f>SUM('4.1'!F234)</f>
        <v>0</v>
      </c>
      <c r="F17" s="88">
        <f>SUM('4.1'!G234)</f>
        <v>1583342</v>
      </c>
      <c r="G17" s="88">
        <f>SUM('4.1'!H234)</f>
        <v>182827</v>
      </c>
      <c r="H17" s="88">
        <f>SUM('4.1'!I234)</f>
        <v>25700</v>
      </c>
      <c r="I17" s="88">
        <f>SUM('4.1'!J234)</f>
        <v>21150</v>
      </c>
      <c r="J17" s="88">
        <f>SUM('4.1'!K234)</f>
        <v>7299</v>
      </c>
      <c r="K17" s="88">
        <f>SUM('4.1'!L234)</f>
        <v>2766</v>
      </c>
      <c r="L17" s="88">
        <f>SUM('4.1'!M234)</f>
        <v>401701</v>
      </c>
      <c r="M17" s="88">
        <f>SUM('4.1'!N234)</f>
        <v>674634</v>
      </c>
    </row>
    <row r="18" spans="1:14">
      <c r="A18" s="10" t="s">
        <v>122</v>
      </c>
      <c r="B18" s="114"/>
      <c r="C18" s="114"/>
      <c r="D18" s="114"/>
      <c r="E18" s="114"/>
      <c r="F18" s="118"/>
      <c r="G18" s="114"/>
      <c r="H18" s="118"/>
      <c r="I18" s="114"/>
      <c r="J18" s="117"/>
      <c r="K18" s="114"/>
      <c r="L18" s="117"/>
      <c r="M18" s="114"/>
    </row>
    <row r="19" spans="1:14">
      <c r="A19" s="11" t="s">
        <v>45</v>
      </c>
      <c r="B19" s="88">
        <f>SUM(C19:M19)</f>
        <v>-1178372</v>
      </c>
      <c r="C19" s="88"/>
      <c r="D19" s="88">
        <v>-400876</v>
      </c>
      <c r="E19" s="88"/>
      <c r="F19" s="121">
        <v>-777496</v>
      </c>
      <c r="G19" s="88"/>
      <c r="H19" s="121"/>
      <c r="I19" s="88"/>
      <c r="J19" s="131"/>
      <c r="K19" s="88"/>
      <c r="L19" s="131"/>
      <c r="M19" s="88"/>
    </row>
    <row r="20" spans="1:14">
      <c r="A20" s="11" t="s">
        <v>423</v>
      </c>
      <c r="B20" s="88">
        <f>SUM(C20:M20)</f>
        <v>-1210439</v>
      </c>
      <c r="C20" s="88"/>
      <c r="D20" s="88">
        <v>-426467</v>
      </c>
      <c r="E20" s="88"/>
      <c r="F20" s="121">
        <v>-783972</v>
      </c>
      <c r="G20" s="88"/>
      <c r="H20" s="121"/>
      <c r="I20" s="88"/>
      <c r="J20" s="131"/>
      <c r="K20" s="88"/>
      <c r="L20" s="131"/>
      <c r="M20" s="88"/>
    </row>
    <row r="21" spans="1:14">
      <c r="A21" s="15" t="s">
        <v>777</v>
      </c>
      <c r="B21" s="113">
        <f>SUM(C21:M21)</f>
        <v>-1161584</v>
      </c>
      <c r="C21" s="113"/>
      <c r="D21" s="113">
        <v>-426467</v>
      </c>
      <c r="E21" s="113"/>
      <c r="F21" s="120">
        <v>-735117</v>
      </c>
      <c r="G21" s="113"/>
      <c r="H21" s="120"/>
      <c r="I21" s="113"/>
      <c r="J21" s="119"/>
      <c r="K21" s="113"/>
      <c r="L21" s="119"/>
      <c r="M21" s="113"/>
    </row>
    <row r="22" spans="1:14" s="157" customFormat="1">
      <c r="A22" s="21" t="s">
        <v>69</v>
      </c>
      <c r="B22" s="124"/>
      <c r="C22" s="124"/>
      <c r="D22" s="124"/>
      <c r="E22" s="124"/>
      <c r="F22" s="158"/>
      <c r="G22" s="124"/>
      <c r="H22" s="158"/>
      <c r="I22" s="124"/>
      <c r="J22" s="126"/>
      <c r="K22" s="124"/>
      <c r="L22" s="126"/>
      <c r="M22" s="124"/>
    </row>
    <row r="23" spans="1:14">
      <c r="A23" s="11" t="s">
        <v>32</v>
      </c>
      <c r="B23" s="88">
        <f>SUM(C23:M23)</f>
        <v>254931</v>
      </c>
      <c r="C23" s="88">
        <f>SUM('4.2'!D34)</f>
        <v>252848</v>
      </c>
      <c r="D23" s="88">
        <f>SUM('4.2'!E34)</f>
        <v>0</v>
      </c>
      <c r="E23" s="88">
        <f>SUM('4.2'!F34)</f>
        <v>0</v>
      </c>
      <c r="F23" s="88">
        <f>SUM('4.2'!G34)</f>
        <v>0</v>
      </c>
      <c r="G23" s="88">
        <f>SUM('4.2'!H34)</f>
        <v>1924</v>
      </c>
      <c r="H23" s="88">
        <f>SUM('4.2'!I34)</f>
        <v>159</v>
      </c>
      <c r="I23" s="88">
        <f>SUM('4.2'!J34)</f>
        <v>0</v>
      </c>
      <c r="J23" s="88">
        <f>SUM('4.2'!K34)</f>
        <v>0</v>
      </c>
      <c r="K23" s="88">
        <f>SUM('4.2'!L34)</f>
        <v>0</v>
      </c>
      <c r="L23" s="88">
        <f>SUM('4.2'!M34)</f>
        <v>0</v>
      </c>
      <c r="M23" s="88">
        <f>SUM('4.2'!N34)</f>
        <v>0</v>
      </c>
    </row>
    <row r="24" spans="1:14">
      <c r="A24" s="11" t="s">
        <v>423</v>
      </c>
      <c r="B24" s="88">
        <f>SUM(C24:M24)</f>
        <v>263364</v>
      </c>
      <c r="C24" s="88">
        <f>SUM('4.2'!D35)</f>
        <v>259809</v>
      </c>
      <c r="D24" s="88">
        <f>SUM('4.2'!E35)</f>
        <v>0</v>
      </c>
      <c r="E24" s="88">
        <f>SUM('4.2'!F35)</f>
        <v>0</v>
      </c>
      <c r="F24" s="88">
        <f>SUM('4.2'!G35)</f>
        <v>0</v>
      </c>
      <c r="G24" s="88">
        <f>SUM('4.2'!H35)</f>
        <v>2125</v>
      </c>
      <c r="H24" s="88">
        <f>SUM('4.2'!I35)</f>
        <v>159</v>
      </c>
      <c r="I24" s="88">
        <f>SUM('4.2'!J35)</f>
        <v>0</v>
      </c>
      <c r="J24" s="88">
        <f>SUM('4.2'!K35)</f>
        <v>0</v>
      </c>
      <c r="K24" s="88">
        <f>SUM('4.2'!L35)</f>
        <v>0</v>
      </c>
      <c r="L24" s="88">
        <f>SUM('4.2'!M35)</f>
        <v>0</v>
      </c>
      <c r="M24" s="88">
        <f>SUM('4.2'!N35)</f>
        <v>1271</v>
      </c>
    </row>
    <row r="25" spans="1:14">
      <c r="A25" s="11" t="s">
        <v>777</v>
      </c>
      <c r="B25" s="88">
        <f>SUM(C25:M25)</f>
        <v>253934</v>
      </c>
      <c r="C25" s="88">
        <f>SUM('4.2'!D37)</f>
        <v>250379</v>
      </c>
      <c r="D25" s="88">
        <f>SUM('4.2'!E37)</f>
        <v>0</v>
      </c>
      <c r="E25" s="88">
        <f>SUM('4.2'!F37)</f>
        <v>0</v>
      </c>
      <c r="F25" s="88">
        <f>SUM('4.2'!G37)</f>
        <v>0</v>
      </c>
      <c r="G25" s="88">
        <f>SUM('4.2'!H37)</f>
        <v>2125</v>
      </c>
      <c r="H25" s="88">
        <f>SUM('4.2'!I37)</f>
        <v>159</v>
      </c>
      <c r="I25" s="88">
        <f>SUM('4.2'!J37)</f>
        <v>0</v>
      </c>
      <c r="J25" s="88">
        <f>SUM('4.2'!K37)</f>
        <v>0</v>
      </c>
      <c r="K25" s="88">
        <f>SUM('4.2'!L37)</f>
        <v>0</v>
      </c>
      <c r="L25" s="88">
        <f>SUM('4.2'!M37)</f>
        <v>0</v>
      </c>
      <c r="M25" s="88">
        <f>SUM('4.2'!N37)</f>
        <v>1271</v>
      </c>
      <c r="N25" s="365"/>
    </row>
    <row r="26" spans="1:14" s="157" customFormat="1">
      <c r="A26" s="13" t="s">
        <v>197</v>
      </c>
      <c r="B26" s="130"/>
      <c r="C26" s="130"/>
      <c r="D26" s="132"/>
      <c r="E26" s="130"/>
      <c r="F26" s="130"/>
      <c r="G26" s="130"/>
      <c r="H26" s="130"/>
      <c r="I26" s="133"/>
      <c r="J26" s="133"/>
      <c r="K26" s="133"/>
      <c r="L26" s="133"/>
      <c r="M26" s="130"/>
    </row>
    <row r="27" spans="1:14">
      <c r="A27" s="11" t="s">
        <v>32</v>
      </c>
      <c r="B27" s="88">
        <f>SUM(C27:M27)</f>
        <v>139027</v>
      </c>
      <c r="C27" s="88">
        <v>137034</v>
      </c>
      <c r="D27" s="88"/>
      <c r="E27" s="88"/>
      <c r="F27" s="88"/>
      <c r="G27" s="88">
        <v>1993</v>
      </c>
      <c r="H27" s="88"/>
      <c r="I27" s="88"/>
      <c r="J27" s="88"/>
      <c r="K27" s="88"/>
      <c r="L27" s="88"/>
      <c r="M27" s="88"/>
    </row>
    <row r="28" spans="1:14">
      <c r="A28" s="11" t="s">
        <v>423</v>
      </c>
      <c r="B28" s="88">
        <f>SUM(C28:M28)</f>
        <v>141949</v>
      </c>
      <c r="C28" s="88">
        <v>137034</v>
      </c>
      <c r="D28" s="121"/>
      <c r="E28" s="88"/>
      <c r="F28" s="88"/>
      <c r="G28" s="88">
        <v>3858</v>
      </c>
      <c r="H28" s="88"/>
      <c r="I28" s="131"/>
      <c r="J28" s="131"/>
      <c r="K28" s="131"/>
      <c r="L28" s="131"/>
      <c r="M28" s="88">
        <v>1057</v>
      </c>
    </row>
    <row r="29" spans="1:14">
      <c r="A29" s="11" t="s">
        <v>777</v>
      </c>
      <c r="B29" s="88">
        <f>SUM(C29:M29)</f>
        <v>147341</v>
      </c>
      <c r="C29" s="88">
        <f>SUM('4.3'!D18)</f>
        <v>141034</v>
      </c>
      <c r="D29" s="88">
        <f>SUM('4.3'!E18)</f>
        <v>0</v>
      </c>
      <c r="E29" s="88">
        <f>SUM('4.3'!F18)</f>
        <v>0</v>
      </c>
      <c r="F29" s="88">
        <f>SUM('4.3'!G18)</f>
        <v>0</v>
      </c>
      <c r="G29" s="88">
        <f>SUM('4.3'!H18)</f>
        <v>5200</v>
      </c>
      <c r="H29" s="88">
        <f>SUM('4.3'!I18)</f>
        <v>0</v>
      </c>
      <c r="I29" s="88">
        <f>SUM('4.3'!J18)</f>
        <v>50</v>
      </c>
      <c r="J29" s="88">
        <f>SUM('4.3'!K18)</f>
        <v>0</v>
      </c>
      <c r="K29" s="88">
        <f>SUM('4.3'!L18)</f>
        <v>0</v>
      </c>
      <c r="L29" s="88">
        <f>SUM('4.3'!M18)</f>
        <v>0</v>
      </c>
      <c r="M29" s="88">
        <v>1057</v>
      </c>
    </row>
    <row r="30" spans="1:14">
      <c r="A30" s="13" t="s">
        <v>198</v>
      </c>
      <c r="B30" s="130"/>
      <c r="C30" s="130"/>
      <c r="D30" s="132"/>
      <c r="E30" s="130"/>
      <c r="F30" s="130"/>
      <c r="G30" s="130"/>
      <c r="H30" s="130"/>
      <c r="I30" s="133"/>
      <c r="J30" s="133"/>
      <c r="K30" s="133"/>
      <c r="L30" s="133"/>
      <c r="M30" s="130"/>
    </row>
    <row r="31" spans="1:14">
      <c r="A31" s="11" t="s">
        <v>32</v>
      </c>
      <c r="B31" s="88">
        <f>SUM(C31:M31)</f>
        <v>120943</v>
      </c>
      <c r="C31" s="88">
        <v>119343</v>
      </c>
      <c r="D31" s="88"/>
      <c r="E31" s="88"/>
      <c r="F31" s="88"/>
      <c r="G31" s="88">
        <v>1600</v>
      </c>
      <c r="H31" s="88"/>
      <c r="I31" s="88"/>
      <c r="J31" s="88"/>
      <c r="K31" s="88"/>
      <c r="L31" s="88"/>
      <c r="M31" s="88"/>
    </row>
    <row r="32" spans="1:14">
      <c r="A32" s="11" t="s">
        <v>423</v>
      </c>
      <c r="B32" s="88">
        <f>SUM(C32:M32)</f>
        <v>123377</v>
      </c>
      <c r="C32" s="88">
        <v>119343</v>
      </c>
      <c r="D32" s="121"/>
      <c r="E32" s="88"/>
      <c r="F32" s="88"/>
      <c r="G32" s="88">
        <v>2964</v>
      </c>
      <c r="H32" s="88"/>
      <c r="I32" s="131"/>
      <c r="J32" s="131"/>
      <c r="K32" s="131"/>
      <c r="L32" s="131"/>
      <c r="M32" s="88">
        <v>1070</v>
      </c>
    </row>
    <row r="33" spans="1:14">
      <c r="A33" s="11" t="s">
        <v>777</v>
      </c>
      <c r="B33" s="88">
        <f>SUM(C33:M33)</f>
        <v>124863</v>
      </c>
      <c r="C33" s="88">
        <f>SUM('4.3'!D25)</f>
        <v>119343</v>
      </c>
      <c r="D33" s="88">
        <f>SUM('4.3'!E25)</f>
        <v>0</v>
      </c>
      <c r="E33" s="88">
        <f>SUM('4.3'!F25)</f>
        <v>0</v>
      </c>
      <c r="F33" s="88">
        <f>SUM('4.3'!G25)</f>
        <v>0</v>
      </c>
      <c r="G33" s="88">
        <f>SUM('4.3'!H25)</f>
        <v>4400</v>
      </c>
      <c r="H33" s="88">
        <f>SUM('4.3'!I25)</f>
        <v>0</v>
      </c>
      <c r="I33" s="88">
        <f>SUM('4.3'!J25)</f>
        <v>50</v>
      </c>
      <c r="J33" s="88">
        <f>SUM('4.3'!K25)</f>
        <v>0</v>
      </c>
      <c r="K33" s="88">
        <f>SUM('4.3'!L25)</f>
        <v>0</v>
      </c>
      <c r="L33" s="88">
        <f>SUM('4.3'!M25)</f>
        <v>0</v>
      </c>
      <c r="M33" s="88">
        <v>1070</v>
      </c>
    </row>
    <row r="34" spans="1:14">
      <c r="A34" s="13" t="s">
        <v>199</v>
      </c>
      <c r="B34" s="130"/>
      <c r="C34" s="130"/>
      <c r="D34" s="132"/>
      <c r="E34" s="130"/>
      <c r="F34" s="130"/>
      <c r="G34" s="130"/>
      <c r="H34" s="130"/>
      <c r="I34" s="133"/>
      <c r="J34" s="133"/>
      <c r="K34" s="133"/>
      <c r="L34" s="133"/>
      <c r="M34" s="130"/>
    </row>
    <row r="35" spans="1:14">
      <c r="A35" s="11" t="s">
        <v>32</v>
      </c>
      <c r="B35" s="88">
        <f>SUM(C35:M35)</f>
        <v>60991</v>
      </c>
      <c r="C35" s="88">
        <v>59366</v>
      </c>
      <c r="D35" s="88"/>
      <c r="E35" s="88"/>
      <c r="F35" s="88"/>
      <c r="G35" s="88">
        <v>1625</v>
      </c>
      <c r="H35" s="88"/>
      <c r="I35" s="88"/>
      <c r="J35" s="88"/>
      <c r="K35" s="88"/>
      <c r="L35" s="88"/>
      <c r="M35" s="88"/>
    </row>
    <row r="36" spans="1:14">
      <c r="A36" s="11" t="s">
        <v>423</v>
      </c>
      <c r="B36" s="88">
        <f>SUM(C36:M36)</f>
        <v>67400</v>
      </c>
      <c r="C36" s="88">
        <v>59366</v>
      </c>
      <c r="D36" s="88"/>
      <c r="E36" s="88"/>
      <c r="F36" s="121"/>
      <c r="G36" s="88">
        <v>6340</v>
      </c>
      <c r="H36" s="121"/>
      <c r="I36" s="88"/>
      <c r="J36" s="131"/>
      <c r="K36" s="88"/>
      <c r="L36" s="131"/>
      <c r="M36" s="88">
        <v>1694</v>
      </c>
    </row>
    <row r="37" spans="1:14">
      <c r="A37" s="11" t="s">
        <v>777</v>
      </c>
      <c r="B37" s="88">
        <f>SUM(C37:M37)</f>
        <v>68720</v>
      </c>
      <c r="C37" s="88">
        <f>SUM('4.3'!D33)</f>
        <v>59366</v>
      </c>
      <c r="D37" s="88">
        <f>SUM('4.3'!E33)</f>
        <v>0</v>
      </c>
      <c r="E37" s="88">
        <f>SUM('4.3'!F33)</f>
        <v>0</v>
      </c>
      <c r="F37" s="88">
        <f>SUM('4.3'!G33)</f>
        <v>0</v>
      </c>
      <c r="G37" s="88">
        <f>SUM('4.3'!H33)</f>
        <v>7010</v>
      </c>
      <c r="H37" s="88">
        <f>SUM('4.3'!I33)</f>
        <v>0</v>
      </c>
      <c r="I37" s="88">
        <f>SUM('4.3'!J33)</f>
        <v>650</v>
      </c>
      <c r="J37" s="88">
        <f>SUM('4.3'!K33)</f>
        <v>0</v>
      </c>
      <c r="K37" s="88">
        <f>SUM('4.3'!L33)</f>
        <v>0</v>
      </c>
      <c r="L37" s="88">
        <f>SUM('4.3'!M33)</f>
        <v>0</v>
      </c>
      <c r="M37" s="88">
        <v>1694</v>
      </c>
    </row>
    <row r="38" spans="1:14">
      <c r="A38" s="13" t="s">
        <v>216</v>
      </c>
      <c r="B38" s="114"/>
      <c r="C38" s="114"/>
      <c r="D38" s="114"/>
      <c r="E38" s="114"/>
      <c r="F38" s="118"/>
      <c r="G38" s="114"/>
      <c r="H38" s="118"/>
      <c r="I38" s="114"/>
      <c r="J38" s="117"/>
      <c r="K38" s="114"/>
      <c r="L38" s="117"/>
      <c r="M38" s="114"/>
    </row>
    <row r="39" spans="1:14">
      <c r="A39" s="11" t="s">
        <v>32</v>
      </c>
      <c r="B39" s="88">
        <f>SUM(C39:M39)</f>
        <v>31024</v>
      </c>
      <c r="C39" s="88">
        <v>30324</v>
      </c>
      <c r="D39" s="88"/>
      <c r="E39" s="88"/>
      <c r="F39" s="88"/>
      <c r="G39" s="88">
        <v>700</v>
      </c>
      <c r="H39" s="88"/>
      <c r="I39" s="88"/>
      <c r="J39" s="88"/>
      <c r="K39" s="88"/>
      <c r="L39" s="88"/>
      <c r="M39" s="88"/>
      <c r="N39" s="25"/>
    </row>
    <row r="40" spans="1:14">
      <c r="A40" s="11" t="s">
        <v>423</v>
      </c>
      <c r="B40" s="88">
        <f>SUM(C40:M40)</f>
        <v>31794</v>
      </c>
      <c r="C40" s="88">
        <v>30324</v>
      </c>
      <c r="D40" s="88"/>
      <c r="E40" s="88"/>
      <c r="F40" s="88"/>
      <c r="G40" s="88">
        <v>700</v>
      </c>
      <c r="H40" s="88"/>
      <c r="I40" s="131"/>
      <c r="J40" s="131"/>
      <c r="K40" s="131"/>
      <c r="L40" s="131"/>
      <c r="M40" s="88">
        <v>770</v>
      </c>
      <c r="N40" s="25"/>
    </row>
    <row r="41" spans="1:14">
      <c r="A41" s="15" t="s">
        <v>777</v>
      </c>
      <c r="B41" s="113">
        <f>SUM(C41:M41)</f>
        <v>33095</v>
      </c>
      <c r="C41" s="113">
        <f>SUM('4.3'!D40)</f>
        <v>31745</v>
      </c>
      <c r="D41" s="113">
        <f>SUM('4.3'!E40)</f>
        <v>0</v>
      </c>
      <c r="E41" s="113">
        <f>SUM('4.3'!F40)</f>
        <v>0</v>
      </c>
      <c r="F41" s="113">
        <f>SUM('4.3'!G40)</f>
        <v>0</v>
      </c>
      <c r="G41" s="113">
        <f>SUM('4.3'!H40)</f>
        <v>580</v>
      </c>
      <c r="H41" s="113">
        <f>SUM('4.3'!I40)</f>
        <v>0</v>
      </c>
      <c r="I41" s="113">
        <f>SUM('4.3'!J40)</f>
        <v>0</v>
      </c>
      <c r="J41" s="113">
        <f>SUM('4.3'!K40)</f>
        <v>0</v>
      </c>
      <c r="K41" s="113">
        <f>SUM('4.3'!L40)</f>
        <v>0</v>
      </c>
      <c r="L41" s="113">
        <f>SUM('4.3'!M40)</f>
        <v>0</v>
      </c>
      <c r="M41" s="113">
        <v>770</v>
      </c>
      <c r="N41" s="25"/>
    </row>
    <row r="42" spans="1:14">
      <c r="A42" s="21" t="s">
        <v>200</v>
      </c>
      <c r="B42" s="124"/>
      <c r="C42" s="124"/>
      <c r="D42" s="124"/>
      <c r="E42" s="124"/>
      <c r="F42" s="124"/>
      <c r="G42" s="124"/>
      <c r="H42" s="124"/>
      <c r="I42" s="126"/>
      <c r="J42" s="126"/>
      <c r="K42" s="126"/>
      <c r="L42" s="126"/>
      <c r="M42" s="124"/>
    </row>
    <row r="43" spans="1:14" s="159" customFormat="1">
      <c r="A43" s="11" t="s">
        <v>35</v>
      </c>
      <c r="B43" s="88">
        <f>SUM(C43:M43)</f>
        <v>174336</v>
      </c>
      <c r="C43" s="88">
        <v>81628</v>
      </c>
      <c r="D43" s="88"/>
      <c r="E43" s="88"/>
      <c r="F43" s="88"/>
      <c r="G43" s="88">
        <v>92708</v>
      </c>
      <c r="H43" s="88"/>
      <c r="I43" s="88"/>
      <c r="J43" s="88"/>
      <c r="K43" s="88"/>
      <c r="L43" s="88"/>
      <c r="M43" s="88"/>
    </row>
    <row r="44" spans="1:14" s="159" customFormat="1">
      <c r="A44" s="11" t="s">
        <v>423</v>
      </c>
      <c r="B44" s="88">
        <f>SUM(C44:M44)</f>
        <v>184463</v>
      </c>
      <c r="C44" s="88">
        <v>81628</v>
      </c>
      <c r="D44" s="111"/>
      <c r="E44" s="88"/>
      <c r="F44" s="88"/>
      <c r="G44" s="88">
        <v>93708</v>
      </c>
      <c r="H44" s="88"/>
      <c r="I44" s="131"/>
      <c r="J44" s="131"/>
      <c r="K44" s="131"/>
      <c r="L44" s="131"/>
      <c r="M44" s="88">
        <v>9127</v>
      </c>
    </row>
    <row r="45" spans="1:14" s="159" customFormat="1">
      <c r="A45" s="11" t="s">
        <v>777</v>
      </c>
      <c r="B45" s="88">
        <f>SUM(C45:M45)</f>
        <v>183755</v>
      </c>
      <c r="C45" s="88">
        <f>SUM('4.3'!D45)</f>
        <v>81628</v>
      </c>
      <c r="D45" s="88">
        <f>SUM('4.3'!E45)</f>
        <v>0</v>
      </c>
      <c r="E45" s="88">
        <f>SUM('4.3'!F45)</f>
        <v>0</v>
      </c>
      <c r="F45" s="88">
        <f>SUM('4.3'!G45)</f>
        <v>0</v>
      </c>
      <c r="G45" s="88">
        <f>SUM('4.3'!H45)</f>
        <v>93000</v>
      </c>
      <c r="H45" s="88">
        <f>SUM('4.3'!I45)</f>
        <v>0</v>
      </c>
      <c r="I45" s="88">
        <f>SUM('4.3'!J45)</f>
        <v>0</v>
      </c>
      <c r="J45" s="88">
        <f>SUM('4.3'!K45)</f>
        <v>0</v>
      </c>
      <c r="K45" s="88">
        <f>SUM('4.3'!L45)</f>
        <v>0</v>
      </c>
      <c r="L45" s="88">
        <f>SUM('4.3'!M45)</f>
        <v>0</v>
      </c>
      <c r="M45" s="88">
        <v>9127</v>
      </c>
    </row>
    <row r="46" spans="1:14">
      <c r="A46" s="13" t="s">
        <v>201</v>
      </c>
      <c r="B46" s="130"/>
      <c r="C46" s="130"/>
      <c r="D46" s="134"/>
      <c r="E46" s="130"/>
      <c r="F46" s="130"/>
      <c r="G46" s="130"/>
      <c r="H46" s="130"/>
      <c r="I46" s="133"/>
      <c r="J46" s="133"/>
      <c r="K46" s="133"/>
      <c r="L46" s="133"/>
      <c r="M46" s="130"/>
    </row>
    <row r="47" spans="1:14">
      <c r="A47" s="11" t="s">
        <v>32</v>
      </c>
      <c r="B47" s="88">
        <f>SUM(C47:M47)</f>
        <v>49392</v>
      </c>
      <c r="C47" s="88">
        <v>45879</v>
      </c>
      <c r="D47" s="88"/>
      <c r="E47" s="88"/>
      <c r="F47" s="88"/>
      <c r="G47" s="88">
        <v>3513</v>
      </c>
      <c r="H47" s="88"/>
      <c r="I47" s="88"/>
      <c r="J47" s="88"/>
      <c r="K47" s="88"/>
      <c r="L47" s="88"/>
      <c r="M47" s="88"/>
    </row>
    <row r="48" spans="1:14">
      <c r="A48" s="11" t="s">
        <v>423</v>
      </c>
      <c r="B48" s="88">
        <f>SUM(C48:M48)</f>
        <v>50399</v>
      </c>
      <c r="C48" s="88">
        <v>45879</v>
      </c>
      <c r="D48" s="111"/>
      <c r="E48" s="88"/>
      <c r="F48" s="88"/>
      <c r="G48" s="88">
        <v>3513</v>
      </c>
      <c r="H48" s="88"/>
      <c r="I48" s="131">
        <v>140</v>
      </c>
      <c r="J48" s="131"/>
      <c r="K48" s="131"/>
      <c r="L48" s="131"/>
      <c r="M48" s="88">
        <v>867</v>
      </c>
    </row>
    <row r="49" spans="1:13">
      <c r="A49" s="11" t="s">
        <v>777</v>
      </c>
      <c r="B49" s="88">
        <f>SUM(C49:M49)</f>
        <v>53152</v>
      </c>
      <c r="C49" s="88">
        <f>SUM('4.3'!D65)</f>
        <v>46548</v>
      </c>
      <c r="D49" s="88">
        <f>SUM('4.3'!E65)</f>
        <v>0</v>
      </c>
      <c r="E49" s="88">
        <f>SUM('4.3'!F65)</f>
        <v>0</v>
      </c>
      <c r="F49" s="88">
        <f>SUM('4.3'!G65)</f>
        <v>0</v>
      </c>
      <c r="G49" s="88">
        <f>SUM('4.3'!H65)</f>
        <v>5310</v>
      </c>
      <c r="H49" s="88">
        <f>SUM('4.3'!I65)</f>
        <v>0</v>
      </c>
      <c r="I49" s="88">
        <f>SUM('4.3'!J65)</f>
        <v>427</v>
      </c>
      <c r="J49" s="88">
        <f>SUM('4.3'!K65)</f>
        <v>0</v>
      </c>
      <c r="K49" s="88">
        <f>SUM('4.3'!L65)</f>
        <v>0</v>
      </c>
      <c r="L49" s="88">
        <f>SUM('4.3'!M65)</f>
        <v>0</v>
      </c>
      <c r="M49" s="88">
        <v>867</v>
      </c>
    </row>
    <row r="50" spans="1:13">
      <c r="A50" s="359" t="s">
        <v>202</v>
      </c>
      <c r="B50" s="130"/>
      <c r="C50" s="130"/>
      <c r="D50" s="134"/>
      <c r="E50" s="130"/>
      <c r="F50" s="130"/>
      <c r="G50" s="130"/>
      <c r="H50" s="130"/>
      <c r="I50" s="133"/>
      <c r="J50" s="133"/>
      <c r="K50" s="133"/>
      <c r="L50" s="133"/>
      <c r="M50" s="130"/>
    </row>
    <row r="51" spans="1:13">
      <c r="A51" s="11" t="s">
        <v>32</v>
      </c>
      <c r="B51" s="88">
        <f>SUM(C51:M51)</f>
        <v>149893</v>
      </c>
      <c r="C51" s="88">
        <v>87162</v>
      </c>
      <c r="D51" s="88"/>
      <c r="E51" s="88"/>
      <c r="F51" s="88"/>
      <c r="G51" s="88">
        <v>57531</v>
      </c>
      <c r="H51" s="88"/>
      <c r="I51" s="88">
        <v>5200</v>
      </c>
      <c r="J51" s="88"/>
      <c r="K51" s="88"/>
      <c r="L51" s="88"/>
      <c r="M51" s="88"/>
    </row>
    <row r="52" spans="1:13">
      <c r="A52" s="11" t="s">
        <v>423</v>
      </c>
      <c r="B52" s="88">
        <f>SUM(C52:M52)</f>
        <v>155636</v>
      </c>
      <c r="C52" s="88">
        <v>90162</v>
      </c>
      <c r="D52" s="111"/>
      <c r="E52" s="88"/>
      <c r="F52" s="88"/>
      <c r="G52" s="88">
        <v>57531</v>
      </c>
      <c r="H52" s="88"/>
      <c r="I52" s="131">
        <v>5200</v>
      </c>
      <c r="J52" s="131"/>
      <c r="K52" s="131"/>
      <c r="L52" s="131"/>
      <c r="M52" s="88">
        <v>2743</v>
      </c>
    </row>
    <row r="53" spans="1:13">
      <c r="A53" s="11" t="s">
        <v>777</v>
      </c>
      <c r="B53" s="88">
        <f>SUM(C53:M53)</f>
        <v>157505</v>
      </c>
      <c r="C53" s="88">
        <f>SUM('4.3'!D70)</f>
        <v>91062</v>
      </c>
      <c r="D53" s="88">
        <f>SUM('4.3'!E70)</f>
        <v>0</v>
      </c>
      <c r="E53" s="88">
        <f>SUM('4.3'!F70)</f>
        <v>0</v>
      </c>
      <c r="F53" s="88">
        <f>SUM('4.3'!G70)</f>
        <v>0</v>
      </c>
      <c r="G53" s="88">
        <f>SUM('4.3'!H70)</f>
        <v>56400</v>
      </c>
      <c r="H53" s="88">
        <f>SUM('4.3'!I70)</f>
        <v>0</v>
      </c>
      <c r="I53" s="88">
        <f>SUM('4.3'!J70)</f>
        <v>7300</v>
      </c>
      <c r="J53" s="88">
        <f>SUM('4.3'!K70)</f>
        <v>0</v>
      </c>
      <c r="K53" s="88">
        <f>SUM('4.3'!L70)</f>
        <v>0</v>
      </c>
      <c r="L53" s="88">
        <f>SUM('4.3'!M70)</f>
        <v>0</v>
      </c>
      <c r="M53" s="88">
        <v>2743</v>
      </c>
    </row>
    <row r="54" spans="1:13">
      <c r="A54" s="13" t="s">
        <v>203</v>
      </c>
      <c r="B54" s="130"/>
      <c r="C54" s="130"/>
      <c r="D54" s="134"/>
      <c r="E54" s="130"/>
      <c r="F54" s="130"/>
      <c r="G54" s="130"/>
      <c r="H54" s="130"/>
      <c r="I54" s="133"/>
      <c r="J54" s="133"/>
      <c r="K54" s="133"/>
      <c r="L54" s="133"/>
      <c r="M54" s="130"/>
    </row>
    <row r="55" spans="1:13">
      <c r="A55" s="11" t="s">
        <v>32</v>
      </c>
      <c r="B55" s="88">
        <f>SUM(C55:M55)</f>
        <v>49624</v>
      </c>
      <c r="C55" s="88">
        <v>44624</v>
      </c>
      <c r="D55" s="88"/>
      <c r="E55" s="88"/>
      <c r="F55" s="88"/>
      <c r="G55" s="88">
        <v>5000</v>
      </c>
      <c r="H55" s="88"/>
      <c r="I55" s="88"/>
      <c r="J55" s="88"/>
      <c r="K55" s="88"/>
      <c r="L55" s="88"/>
      <c r="M55" s="88"/>
    </row>
    <row r="56" spans="1:13">
      <c r="A56" s="11" t="s">
        <v>423</v>
      </c>
      <c r="B56" s="88">
        <f>SUM(C56:M56)</f>
        <v>51080</v>
      </c>
      <c r="C56" s="88">
        <v>44624</v>
      </c>
      <c r="D56" s="111"/>
      <c r="E56" s="88"/>
      <c r="F56" s="88"/>
      <c r="G56" s="88">
        <v>5000</v>
      </c>
      <c r="H56" s="88"/>
      <c r="I56" s="131"/>
      <c r="J56" s="131"/>
      <c r="K56" s="131"/>
      <c r="L56" s="131"/>
      <c r="M56" s="88">
        <v>1456</v>
      </c>
    </row>
    <row r="57" spans="1:13">
      <c r="A57" s="11" t="s">
        <v>777</v>
      </c>
      <c r="B57" s="88">
        <f>SUM(C57:M57)</f>
        <v>53450</v>
      </c>
      <c r="C57" s="88">
        <f>SUM('4.3'!D101)</f>
        <v>45479</v>
      </c>
      <c r="D57" s="88">
        <f>SUM('4.3'!E101)</f>
        <v>0</v>
      </c>
      <c r="E57" s="88">
        <f>SUM('4.3'!F101)</f>
        <v>0</v>
      </c>
      <c r="F57" s="88">
        <f>SUM('4.3'!G101)</f>
        <v>0</v>
      </c>
      <c r="G57" s="88">
        <f>SUM('4.3'!H101)</f>
        <v>6515</v>
      </c>
      <c r="H57" s="88">
        <f>SUM('4.3'!I101)</f>
        <v>0</v>
      </c>
      <c r="I57" s="88">
        <f>SUM('4.3'!J101)</f>
        <v>0</v>
      </c>
      <c r="J57" s="88">
        <f>SUM('4.3'!K101)</f>
        <v>0</v>
      </c>
      <c r="K57" s="88">
        <f>SUM('4.3'!L101)</f>
        <v>0</v>
      </c>
      <c r="L57" s="88">
        <f>SUM('4.3'!M101)</f>
        <v>0</v>
      </c>
      <c r="M57" s="88">
        <v>1456</v>
      </c>
    </row>
    <row r="58" spans="1:13">
      <c r="A58" s="13" t="s">
        <v>204</v>
      </c>
      <c r="B58" s="130"/>
      <c r="C58" s="130"/>
      <c r="D58" s="134"/>
      <c r="E58" s="130"/>
      <c r="F58" s="130"/>
      <c r="G58" s="130"/>
      <c r="H58" s="130"/>
      <c r="I58" s="133"/>
      <c r="J58" s="130"/>
      <c r="K58" s="133"/>
      <c r="L58" s="130"/>
      <c r="M58" s="130"/>
    </row>
    <row r="59" spans="1:13">
      <c r="A59" s="11" t="s">
        <v>32</v>
      </c>
      <c r="B59" s="88">
        <f>SUM(C59:M59)</f>
        <v>391261</v>
      </c>
      <c r="C59" s="88">
        <v>320164</v>
      </c>
      <c r="D59" s="88"/>
      <c r="E59" s="88"/>
      <c r="F59" s="88"/>
      <c r="G59" s="88">
        <v>42211</v>
      </c>
      <c r="H59" s="88"/>
      <c r="I59" s="131">
        <v>28886</v>
      </c>
      <c r="J59" s="88"/>
      <c r="K59" s="131"/>
      <c r="L59" s="88"/>
      <c r="M59" s="88"/>
    </row>
    <row r="60" spans="1:13">
      <c r="A60" s="11" t="s">
        <v>423</v>
      </c>
      <c r="B60" s="88">
        <f>SUM(C60:M60)</f>
        <v>405188</v>
      </c>
      <c r="C60" s="88">
        <v>322370</v>
      </c>
      <c r="D60" s="111"/>
      <c r="E60" s="88"/>
      <c r="F60" s="88"/>
      <c r="G60" s="88">
        <v>43265</v>
      </c>
      <c r="H60" s="88"/>
      <c r="I60" s="131">
        <v>28886</v>
      </c>
      <c r="J60" s="88"/>
      <c r="K60" s="131"/>
      <c r="L60" s="88"/>
      <c r="M60" s="88">
        <v>10667</v>
      </c>
    </row>
    <row r="61" spans="1:13">
      <c r="A61" s="11" t="s">
        <v>777</v>
      </c>
      <c r="B61" s="88">
        <f>SUM(C61:M61)</f>
        <v>399792</v>
      </c>
      <c r="C61" s="88">
        <f>SUM('4.3'!D106)</f>
        <v>295000</v>
      </c>
      <c r="D61" s="88">
        <f>SUM('4.3'!E106)</f>
        <v>4182</v>
      </c>
      <c r="E61" s="88">
        <f>SUM('4.3'!F106)</f>
        <v>0</v>
      </c>
      <c r="F61" s="88">
        <f>SUM('4.3'!G106)</f>
        <v>0</v>
      </c>
      <c r="G61" s="88">
        <f>SUM('4.3'!H106)</f>
        <v>60201</v>
      </c>
      <c r="H61" s="88">
        <f>SUM('4.3'!I106)</f>
        <v>0</v>
      </c>
      <c r="I61" s="88">
        <f>SUM('4.3'!J106)</f>
        <v>29742</v>
      </c>
      <c r="J61" s="88">
        <f>SUM('4.3'!K106)</f>
        <v>0</v>
      </c>
      <c r="K61" s="88">
        <f>SUM('4.3'!L106)</f>
        <v>0</v>
      </c>
      <c r="L61" s="88">
        <f>SUM('4.3'!M106)</f>
        <v>0</v>
      </c>
      <c r="M61" s="88">
        <v>10667</v>
      </c>
    </row>
    <row r="62" spans="1:13">
      <c r="A62" s="13" t="s">
        <v>100</v>
      </c>
      <c r="B62" s="133"/>
      <c r="C62" s="130"/>
      <c r="D62" s="132"/>
      <c r="E62" s="130"/>
      <c r="F62" s="132"/>
      <c r="G62" s="130"/>
      <c r="H62" s="132"/>
      <c r="I62" s="130"/>
      <c r="J62" s="132"/>
      <c r="K62" s="130"/>
      <c r="L62" s="132"/>
      <c r="M62" s="130"/>
    </row>
    <row r="63" spans="1:13">
      <c r="A63" s="11" t="s">
        <v>32</v>
      </c>
      <c r="B63" s="131">
        <f>SUM(C63:M63)</f>
        <v>3211302</v>
      </c>
      <c r="C63" s="88">
        <f t="shared" ref="C63:M63" si="0">SUM(C15,C19,C23,C27,C31,C35,C39,C43,C47,C51,C55,C59)</f>
        <v>1178372</v>
      </c>
      <c r="D63" s="121">
        <f t="shared" si="0"/>
        <v>215322</v>
      </c>
      <c r="E63" s="88">
        <f t="shared" si="0"/>
        <v>0</v>
      </c>
      <c r="F63" s="121">
        <f t="shared" si="0"/>
        <v>822576</v>
      </c>
      <c r="G63" s="88">
        <f t="shared" si="0"/>
        <v>355138</v>
      </c>
      <c r="H63" s="121">
        <f t="shared" si="0"/>
        <v>46449</v>
      </c>
      <c r="I63" s="88">
        <f t="shared" si="0"/>
        <v>103030</v>
      </c>
      <c r="J63" s="121">
        <f t="shared" si="0"/>
        <v>0</v>
      </c>
      <c r="K63" s="88">
        <f t="shared" si="0"/>
        <v>72814</v>
      </c>
      <c r="L63" s="121">
        <f t="shared" si="0"/>
        <v>0</v>
      </c>
      <c r="M63" s="88">
        <f t="shared" si="0"/>
        <v>417601</v>
      </c>
    </row>
    <row r="64" spans="1:13">
      <c r="A64" s="11" t="s">
        <v>423</v>
      </c>
      <c r="B64" s="131">
        <f>SUM(C64:M64)</f>
        <v>4339277</v>
      </c>
      <c r="C64" s="88">
        <v>1210439</v>
      </c>
      <c r="D64" s="121">
        <v>266099</v>
      </c>
      <c r="E64" s="88">
        <f t="shared" ref="E64:M64" si="1">SUM(E16,E20,E24,E28,E32,E36,E40,E44,E48,E52,E56,E60)</f>
        <v>0</v>
      </c>
      <c r="F64" s="121">
        <f t="shared" si="1"/>
        <v>816100</v>
      </c>
      <c r="G64" s="88">
        <v>379972</v>
      </c>
      <c r="H64" s="121">
        <f t="shared" si="1"/>
        <v>46449</v>
      </c>
      <c r="I64" s="88">
        <v>57671</v>
      </c>
      <c r="J64" s="121">
        <f t="shared" si="1"/>
        <v>0</v>
      </c>
      <c r="K64" s="88">
        <v>72994</v>
      </c>
      <c r="L64" s="121">
        <f t="shared" si="1"/>
        <v>409000</v>
      </c>
      <c r="M64" s="88">
        <f t="shared" si="1"/>
        <v>1080553</v>
      </c>
    </row>
    <row r="65" spans="1:14">
      <c r="A65" s="15" t="s">
        <v>777</v>
      </c>
      <c r="B65" s="131">
        <f>SUM(C65:M65)</f>
        <v>3886579</v>
      </c>
      <c r="C65" s="88">
        <f>SUM(C17,C21,C25,C29,C33,C37,C41,C45,C49,C53,C57,C61)</f>
        <v>1161584</v>
      </c>
      <c r="D65" s="88">
        <f t="shared" ref="D65:M65" si="2">SUM(D17,D21,D25,D29,D33,D37,D41,D45,D49,D53,D57,D61)</f>
        <v>250852</v>
      </c>
      <c r="E65" s="88">
        <f t="shared" si="2"/>
        <v>0</v>
      </c>
      <c r="F65" s="88">
        <f t="shared" si="2"/>
        <v>848225</v>
      </c>
      <c r="G65" s="88">
        <f t="shared" si="2"/>
        <v>423568</v>
      </c>
      <c r="H65" s="88">
        <f t="shared" si="2"/>
        <v>25859</v>
      </c>
      <c r="I65" s="88">
        <f t="shared" si="2"/>
        <v>59369</v>
      </c>
      <c r="J65" s="88">
        <f t="shared" si="2"/>
        <v>7299</v>
      </c>
      <c r="K65" s="88">
        <f t="shared" si="2"/>
        <v>2766</v>
      </c>
      <c r="L65" s="88">
        <f t="shared" si="2"/>
        <v>401701</v>
      </c>
      <c r="M65" s="88">
        <f t="shared" si="2"/>
        <v>705356</v>
      </c>
    </row>
    <row r="66" spans="1:14">
      <c r="C66" s="150"/>
    </row>
    <row r="67" spans="1:14">
      <c r="N67" s="64"/>
    </row>
    <row r="71" spans="1:14">
      <c r="A71" s="64"/>
    </row>
  </sheetData>
  <mergeCells count="11">
    <mergeCell ref="M10:M12"/>
    <mergeCell ref="I13:J13"/>
    <mergeCell ref="K13:L13"/>
    <mergeCell ref="C10:C12"/>
    <mergeCell ref="I10:J11"/>
    <mergeCell ref="D10:D12"/>
    <mergeCell ref="E10:E12"/>
    <mergeCell ref="F10:F12"/>
    <mergeCell ref="G10:G12"/>
    <mergeCell ref="H10:H12"/>
    <mergeCell ref="K10:L1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56" firstPageNumber="3" orientation="landscape" horizontalDpi="300" verticalDpi="300" r:id="rId1"/>
  <headerFooter alignWithMargins="0">
    <oddFooter>&amp;C&amp;P.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W299"/>
  <sheetViews>
    <sheetView view="pageBreakPreview" topLeftCell="A4" zoomScaleNormal="100" workbookViewId="0">
      <pane ySplit="2115" topLeftCell="A232" activePane="bottomLeft"/>
      <selection activeCell="H4" sqref="H4"/>
      <selection pane="bottomLeft"/>
    </sheetView>
  </sheetViews>
  <sheetFormatPr defaultRowHeight="12.75"/>
  <cols>
    <col min="1" max="1" width="42.42578125" customWidth="1"/>
    <col min="2" max="2" width="11.140625" customWidth="1"/>
    <col min="3" max="3" width="10.7109375" style="211" customWidth="1"/>
    <col min="4" max="4" width="11.42578125" customWidth="1"/>
    <col min="5" max="5" width="10.7109375" customWidth="1"/>
    <col min="6" max="6" width="12" customWidth="1"/>
    <col min="7" max="7" width="9.5703125" customWidth="1"/>
    <col min="8" max="8" width="10.7109375" customWidth="1"/>
    <col min="9" max="9" width="11.5703125" customWidth="1"/>
    <col min="10" max="14" width="10.7109375" customWidth="1"/>
    <col min="15" max="15" width="9.85546875" bestFit="1" customWidth="1"/>
  </cols>
  <sheetData>
    <row r="1" spans="1:16" ht="15.75">
      <c r="A1" s="4" t="s">
        <v>782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</row>
    <row r="2" spans="1:16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</row>
    <row r="3" spans="1:16" ht="15.75">
      <c r="A3" s="4"/>
      <c r="B3" s="4"/>
      <c r="C3" s="6"/>
      <c r="D3" s="4"/>
      <c r="E3" s="4"/>
      <c r="F3" s="6"/>
      <c r="G3" s="6"/>
      <c r="H3" s="6" t="s">
        <v>116</v>
      </c>
      <c r="I3" s="5"/>
      <c r="J3" s="5"/>
      <c r="K3" s="5"/>
      <c r="L3" s="5"/>
      <c r="M3" s="5"/>
      <c r="N3" s="5"/>
    </row>
    <row r="4" spans="1:16" ht="15.75">
      <c r="A4" s="4"/>
      <c r="B4" s="4"/>
      <c r="C4" s="6"/>
      <c r="D4" s="4"/>
      <c r="E4" s="4"/>
      <c r="F4" s="6"/>
      <c r="G4" s="6"/>
      <c r="H4" s="501" t="s">
        <v>574</v>
      </c>
      <c r="I4" s="5"/>
      <c r="J4" s="5"/>
      <c r="K4" s="5"/>
      <c r="L4" s="5"/>
      <c r="M4" s="5"/>
      <c r="N4" s="5"/>
    </row>
    <row r="5" spans="1:16" ht="15.75">
      <c r="A5" s="6"/>
      <c r="B5" s="6"/>
      <c r="C5" s="6"/>
      <c r="D5" s="4"/>
      <c r="E5" s="4"/>
      <c r="F5" s="6"/>
      <c r="G5" s="6"/>
      <c r="H5" s="6" t="s">
        <v>0</v>
      </c>
      <c r="I5" s="5"/>
      <c r="J5" s="5"/>
      <c r="K5" s="5"/>
      <c r="L5" s="5"/>
      <c r="M5" s="5"/>
      <c r="N5" s="5"/>
    </row>
    <row r="6" spans="1:16">
      <c r="A6" s="5"/>
      <c r="B6" s="5"/>
      <c r="C6" s="208"/>
      <c r="D6" s="5"/>
      <c r="E6" s="5"/>
      <c r="F6" s="5"/>
      <c r="G6" s="5"/>
      <c r="H6" s="5"/>
      <c r="I6" s="5"/>
      <c r="J6" s="5"/>
      <c r="K6" s="5"/>
      <c r="L6" s="5"/>
      <c r="M6" s="5"/>
      <c r="N6" s="298" t="s">
        <v>26</v>
      </c>
    </row>
    <row r="7" spans="1:16" ht="12.75" customHeight="1">
      <c r="A7" s="7" t="s">
        <v>27</v>
      </c>
      <c r="B7" s="7"/>
      <c r="C7" s="7" t="s">
        <v>28</v>
      </c>
      <c r="D7" s="601" t="s">
        <v>210</v>
      </c>
      <c r="E7" s="601" t="s">
        <v>217</v>
      </c>
      <c r="F7" s="601" t="s">
        <v>206</v>
      </c>
      <c r="G7" s="601" t="s">
        <v>142</v>
      </c>
      <c r="H7" s="601" t="s">
        <v>181</v>
      </c>
      <c r="I7" s="601" t="s">
        <v>183</v>
      </c>
      <c r="J7" s="609" t="s">
        <v>207</v>
      </c>
      <c r="K7" s="610"/>
      <c r="L7" s="609" t="s">
        <v>208</v>
      </c>
      <c r="M7" s="610"/>
      <c r="N7" s="601" t="s">
        <v>209</v>
      </c>
    </row>
    <row r="8" spans="1:16">
      <c r="A8" s="19" t="s">
        <v>29</v>
      </c>
      <c r="B8" s="19"/>
      <c r="C8" s="19" t="s">
        <v>30</v>
      </c>
      <c r="D8" s="606"/>
      <c r="E8" s="606"/>
      <c r="F8" s="606"/>
      <c r="G8" s="606"/>
      <c r="H8" s="606"/>
      <c r="I8" s="606"/>
      <c r="J8" s="611"/>
      <c r="K8" s="612"/>
      <c r="L8" s="611"/>
      <c r="M8" s="612"/>
      <c r="N8" s="606"/>
      <c r="P8" s="64"/>
    </row>
    <row r="9" spans="1:16" ht="34.5" customHeight="1">
      <c r="A9" s="8"/>
      <c r="B9" s="8"/>
      <c r="C9" s="8" t="s">
        <v>31</v>
      </c>
      <c r="D9" s="602"/>
      <c r="E9" s="602"/>
      <c r="F9" s="602"/>
      <c r="G9" s="602"/>
      <c r="H9" s="602"/>
      <c r="I9" s="602"/>
      <c r="J9" s="366" t="s">
        <v>166</v>
      </c>
      <c r="K9" s="366" t="s">
        <v>109</v>
      </c>
      <c r="L9" s="366" t="s">
        <v>166</v>
      </c>
      <c r="M9" s="366" t="s">
        <v>109</v>
      </c>
      <c r="N9" s="602"/>
    </row>
    <row r="10" spans="1:16">
      <c r="A10" s="7" t="s">
        <v>6</v>
      </c>
      <c r="B10" s="7"/>
      <c r="C10" s="7" t="s">
        <v>7</v>
      </c>
      <c r="D10" s="7" t="s">
        <v>8</v>
      </c>
      <c r="E10" s="7" t="s">
        <v>9</v>
      </c>
      <c r="F10" s="7" t="s">
        <v>10</v>
      </c>
      <c r="G10" s="9" t="s">
        <v>11</v>
      </c>
      <c r="H10" s="7" t="s">
        <v>12</v>
      </c>
      <c r="I10" s="9" t="s">
        <v>13</v>
      </c>
      <c r="J10" s="607" t="s">
        <v>14</v>
      </c>
      <c r="K10" s="608"/>
      <c r="L10" s="607" t="s">
        <v>15</v>
      </c>
      <c r="M10" s="608"/>
      <c r="N10" s="19">
        <v>11</v>
      </c>
    </row>
    <row r="11" spans="1:16">
      <c r="A11" s="13" t="s">
        <v>218</v>
      </c>
      <c r="B11" s="13"/>
      <c r="C11" s="7"/>
      <c r="D11" s="118"/>
      <c r="E11" s="114"/>
      <c r="F11" s="154"/>
      <c r="G11" s="114"/>
      <c r="H11" s="118"/>
      <c r="I11" s="114"/>
      <c r="J11" s="118"/>
      <c r="K11" s="114"/>
      <c r="L11" s="114"/>
      <c r="M11" s="114"/>
      <c r="N11" s="114"/>
      <c r="O11" t="s">
        <v>346</v>
      </c>
    </row>
    <row r="12" spans="1:16">
      <c r="A12" s="11" t="s">
        <v>45</v>
      </c>
      <c r="B12" s="247" t="s">
        <v>170</v>
      </c>
      <c r="C12" s="270">
        <f>SUM(D12:N12)</f>
        <v>0</v>
      </c>
      <c r="D12" s="121">
        <f>SUM(E12:N12)</f>
        <v>0</v>
      </c>
      <c r="E12" s="88">
        <v>0</v>
      </c>
      <c r="F12" s="121"/>
      <c r="G12" s="88">
        <v>0</v>
      </c>
      <c r="H12" s="121">
        <v>0</v>
      </c>
      <c r="I12" s="88">
        <v>0</v>
      </c>
      <c r="J12" s="121">
        <v>0</v>
      </c>
      <c r="K12" s="88">
        <v>0</v>
      </c>
      <c r="L12" s="88"/>
      <c r="M12" s="88">
        <v>0</v>
      </c>
      <c r="N12" s="88">
        <v>0</v>
      </c>
      <c r="O12" s="150">
        <f>SUM(D12:N12)</f>
        <v>0</v>
      </c>
    </row>
    <row r="13" spans="1:16">
      <c r="A13" s="11" t="s">
        <v>424</v>
      </c>
      <c r="B13" s="247"/>
      <c r="C13" s="270">
        <f>SUM(D13:N13)</f>
        <v>0</v>
      </c>
      <c r="D13" s="121"/>
      <c r="E13" s="88"/>
      <c r="F13" s="121"/>
      <c r="G13" s="88"/>
      <c r="H13" s="121"/>
      <c r="I13" s="88"/>
      <c r="J13" s="121"/>
      <c r="K13" s="88"/>
      <c r="L13" s="88"/>
      <c r="M13" s="88"/>
      <c r="N13" s="88"/>
      <c r="O13" s="150"/>
    </row>
    <row r="14" spans="1:16">
      <c r="A14" s="15" t="s">
        <v>575</v>
      </c>
      <c r="B14" s="247"/>
      <c r="C14" s="270">
        <f>SUM(D14:N14)</f>
        <v>0</v>
      </c>
      <c r="D14" s="121"/>
      <c r="E14" s="88"/>
      <c r="F14" s="121"/>
      <c r="G14" s="88"/>
      <c r="H14" s="121"/>
      <c r="I14" s="88"/>
      <c r="J14" s="121"/>
      <c r="K14" s="88"/>
      <c r="L14" s="88"/>
      <c r="M14" s="88"/>
      <c r="N14" s="88"/>
      <c r="O14" s="150"/>
    </row>
    <row r="15" spans="1:16">
      <c r="A15" s="53" t="s">
        <v>342</v>
      </c>
      <c r="B15" s="269"/>
      <c r="C15" s="299"/>
      <c r="D15" s="118"/>
      <c r="E15" s="114"/>
      <c r="F15" s="118"/>
      <c r="G15" s="114"/>
      <c r="H15" s="118"/>
      <c r="I15" s="114"/>
      <c r="J15" s="118"/>
      <c r="K15" s="114"/>
      <c r="L15" s="114"/>
      <c r="M15" s="114"/>
      <c r="N15" s="114"/>
      <c r="O15" s="150">
        <f t="shared" ref="O15:O194" si="0">SUM(D15:N15)</f>
        <v>0</v>
      </c>
    </row>
    <row r="16" spans="1:16">
      <c r="A16" s="11" t="s">
        <v>45</v>
      </c>
      <c r="B16" s="247" t="s">
        <v>168</v>
      </c>
      <c r="C16" s="270">
        <f>SUM(D16:N16)</f>
        <v>0</v>
      </c>
      <c r="D16" s="121"/>
      <c r="E16" s="88"/>
      <c r="F16" s="121"/>
      <c r="G16" s="88"/>
      <c r="H16" s="121"/>
      <c r="I16" s="88"/>
      <c r="J16" s="121"/>
      <c r="K16" s="88"/>
      <c r="L16" s="88"/>
      <c r="M16" s="88"/>
      <c r="N16" s="88"/>
      <c r="O16" s="150">
        <f t="shared" si="0"/>
        <v>0</v>
      </c>
    </row>
    <row r="17" spans="1:17">
      <c r="A17" s="11" t="s">
        <v>424</v>
      </c>
      <c r="B17" s="247"/>
      <c r="C17" s="270">
        <f>SUM(D17:N17)</f>
        <v>0</v>
      </c>
      <c r="D17" s="121"/>
      <c r="E17" s="88"/>
      <c r="F17" s="121"/>
      <c r="G17" s="88"/>
      <c r="H17" s="121"/>
      <c r="I17" s="88"/>
      <c r="J17" s="121"/>
      <c r="K17" s="88"/>
      <c r="L17" s="88"/>
      <c r="M17" s="88"/>
      <c r="N17" s="88"/>
      <c r="O17" s="150"/>
    </row>
    <row r="18" spans="1:17">
      <c r="A18" s="15" t="s">
        <v>575</v>
      </c>
      <c r="B18" s="246"/>
      <c r="C18" s="228">
        <f>SUM(D18:N18)</f>
        <v>0</v>
      </c>
      <c r="D18" s="120"/>
      <c r="E18" s="113"/>
      <c r="F18" s="120"/>
      <c r="G18" s="113"/>
      <c r="H18" s="120"/>
      <c r="I18" s="113"/>
      <c r="J18" s="120"/>
      <c r="K18" s="113"/>
      <c r="L18" s="113"/>
      <c r="M18" s="113"/>
      <c r="N18" s="113"/>
      <c r="O18" s="150"/>
    </row>
    <row r="19" spans="1:17">
      <c r="A19" s="21" t="s">
        <v>386</v>
      </c>
      <c r="B19" s="19"/>
      <c r="C19" s="19"/>
      <c r="D19" s="115"/>
      <c r="E19" s="88"/>
      <c r="F19" s="115"/>
      <c r="G19" s="88"/>
      <c r="H19" s="115"/>
      <c r="I19" s="88"/>
      <c r="J19" s="115"/>
      <c r="K19" s="88"/>
      <c r="L19" s="88"/>
      <c r="M19" s="88"/>
      <c r="N19" s="88"/>
      <c r="O19" s="150">
        <f t="shared" si="0"/>
        <v>0</v>
      </c>
    </row>
    <row r="20" spans="1:17">
      <c r="A20" s="11" t="s">
        <v>45</v>
      </c>
      <c r="B20" s="247" t="s">
        <v>168</v>
      </c>
      <c r="C20" s="270">
        <f>SUM(D20:N20)</f>
        <v>4535</v>
      </c>
      <c r="D20" s="121"/>
      <c r="E20" s="88">
        <v>0</v>
      </c>
      <c r="F20" s="121">
        <v>0</v>
      </c>
      <c r="G20" s="88">
        <v>0</v>
      </c>
      <c r="H20" s="121">
        <v>4535</v>
      </c>
      <c r="I20" s="88">
        <v>0</v>
      </c>
      <c r="J20" s="121">
        <v>0</v>
      </c>
      <c r="K20" s="88">
        <v>0</v>
      </c>
      <c r="L20" s="88"/>
      <c r="M20" s="88">
        <v>0</v>
      </c>
      <c r="N20" s="88">
        <v>0</v>
      </c>
      <c r="O20" s="150">
        <f t="shared" si="0"/>
        <v>4535</v>
      </c>
      <c r="Q20" s="64"/>
    </row>
    <row r="21" spans="1:17">
      <c r="A21" s="11" t="s">
        <v>424</v>
      </c>
      <c r="B21" s="247"/>
      <c r="C21" s="270">
        <f>SUM(D21:N21)</f>
        <v>4535</v>
      </c>
      <c r="D21" s="121"/>
      <c r="E21" s="88"/>
      <c r="F21" s="115"/>
      <c r="G21" s="88"/>
      <c r="H21" s="115">
        <v>4535</v>
      </c>
      <c r="I21" s="88"/>
      <c r="J21" s="115"/>
      <c r="K21" s="88"/>
      <c r="L21" s="88"/>
      <c r="M21" s="88"/>
      <c r="N21" s="88"/>
      <c r="O21" s="150">
        <f t="shared" si="0"/>
        <v>4535</v>
      </c>
    </row>
    <row r="22" spans="1:17">
      <c r="A22" s="11" t="s">
        <v>591</v>
      </c>
      <c r="B22" s="247"/>
      <c r="C22" s="270">
        <f t="shared" ref="C22:C23" si="1">SUM(D22:N22)</f>
        <v>-2035</v>
      </c>
      <c r="D22" s="121"/>
      <c r="E22" s="88"/>
      <c r="F22" s="115"/>
      <c r="G22" s="88"/>
      <c r="H22" s="115">
        <v>-2035</v>
      </c>
      <c r="I22" s="88"/>
      <c r="J22" s="115"/>
      <c r="K22" s="88"/>
      <c r="L22" s="88"/>
      <c r="M22" s="88"/>
      <c r="N22" s="88"/>
      <c r="O22" s="150"/>
    </row>
    <row r="23" spans="1:17">
      <c r="A23" s="11" t="s">
        <v>447</v>
      </c>
      <c r="B23" s="247"/>
      <c r="C23" s="270">
        <f t="shared" si="1"/>
        <v>-2035</v>
      </c>
      <c r="D23" s="121"/>
      <c r="E23" s="88"/>
      <c r="F23" s="115"/>
      <c r="G23" s="88"/>
      <c r="H23" s="115">
        <f>SUM(H22)</f>
        <v>-2035</v>
      </c>
      <c r="I23" s="88"/>
      <c r="J23" s="115"/>
      <c r="K23" s="88"/>
      <c r="L23" s="88"/>
      <c r="M23" s="88"/>
      <c r="N23" s="88"/>
      <c r="O23" s="150"/>
    </row>
    <row r="24" spans="1:17">
      <c r="A24" s="15" t="s">
        <v>575</v>
      </c>
      <c r="B24" s="247"/>
      <c r="C24" s="270">
        <f>SUM(D24:N24)</f>
        <v>2500</v>
      </c>
      <c r="D24" s="121"/>
      <c r="E24" s="88"/>
      <c r="F24" s="115"/>
      <c r="G24" s="88"/>
      <c r="H24" s="115">
        <f>SUM(H21,H23)</f>
        <v>2500</v>
      </c>
      <c r="I24" s="88"/>
      <c r="J24" s="115"/>
      <c r="K24" s="88"/>
      <c r="L24" s="88"/>
      <c r="M24" s="88"/>
      <c r="N24" s="88"/>
      <c r="O24" s="150"/>
    </row>
    <row r="25" spans="1:17">
      <c r="A25" s="13" t="s">
        <v>387</v>
      </c>
      <c r="B25" s="7"/>
      <c r="C25" s="7"/>
      <c r="D25" s="118"/>
      <c r="E25" s="114"/>
      <c r="F25" s="118"/>
      <c r="G25" s="114"/>
      <c r="H25" s="118"/>
      <c r="I25" s="114"/>
      <c r="J25" s="118"/>
      <c r="K25" s="114"/>
      <c r="L25" s="114"/>
      <c r="M25" s="114"/>
      <c r="N25" s="114"/>
      <c r="O25" s="150">
        <f t="shared" si="0"/>
        <v>0</v>
      </c>
    </row>
    <row r="26" spans="1:17">
      <c r="A26" s="11" t="s">
        <v>45</v>
      </c>
      <c r="B26" s="247" t="s">
        <v>168</v>
      </c>
      <c r="C26" s="270">
        <f>SUM(D26:N26)</f>
        <v>176335</v>
      </c>
      <c r="D26" s="121"/>
      <c r="E26" s="88"/>
      <c r="F26" s="121"/>
      <c r="G26" s="88"/>
      <c r="H26" s="121">
        <v>130045</v>
      </c>
      <c r="I26" s="230">
        <v>46290</v>
      </c>
      <c r="J26" s="121"/>
      <c r="K26" s="377"/>
      <c r="L26" s="88"/>
      <c r="M26" s="88"/>
      <c r="N26" s="88"/>
      <c r="O26" s="150">
        <f t="shared" si="0"/>
        <v>176335</v>
      </c>
    </row>
    <row r="27" spans="1:17">
      <c r="A27" s="11" t="s">
        <v>424</v>
      </c>
      <c r="B27" s="247"/>
      <c r="C27" s="270">
        <f>SUM(D27:N27)</f>
        <v>176335</v>
      </c>
      <c r="D27" s="121"/>
      <c r="E27" s="88"/>
      <c r="F27" s="121"/>
      <c r="G27" s="88"/>
      <c r="H27" s="121">
        <v>130045</v>
      </c>
      <c r="I27" s="230">
        <v>46290</v>
      </c>
      <c r="J27" s="121"/>
      <c r="K27" s="377"/>
      <c r="L27" s="88"/>
      <c r="M27" s="88"/>
      <c r="N27" s="88"/>
      <c r="O27" s="150">
        <f t="shared" si="0"/>
        <v>176335</v>
      </c>
    </row>
    <row r="28" spans="1:17">
      <c r="A28" s="11" t="s">
        <v>751</v>
      </c>
      <c r="B28" s="247"/>
      <c r="C28" s="270">
        <f t="shared" ref="C28:C30" si="2">SUM(D28:N28)</f>
        <v>29955</v>
      </c>
      <c r="D28" s="121"/>
      <c r="E28" s="88"/>
      <c r="F28" s="121"/>
      <c r="G28" s="88"/>
      <c r="H28" s="121">
        <v>29955</v>
      </c>
      <c r="I28" s="230"/>
      <c r="J28" s="121"/>
      <c r="K28" s="504"/>
      <c r="L28" s="88"/>
      <c r="M28" s="88"/>
      <c r="N28" s="88"/>
      <c r="O28" s="150">
        <f t="shared" si="0"/>
        <v>29955</v>
      </c>
    </row>
    <row r="29" spans="1:17">
      <c r="A29" s="11" t="s">
        <v>592</v>
      </c>
      <c r="B29" s="247"/>
      <c r="C29" s="270">
        <f t="shared" si="2"/>
        <v>-20590</v>
      </c>
      <c r="D29" s="121"/>
      <c r="E29" s="88"/>
      <c r="F29" s="121"/>
      <c r="G29" s="88"/>
      <c r="H29" s="121"/>
      <c r="I29" s="230">
        <v>-20590</v>
      </c>
      <c r="J29" s="121"/>
      <c r="K29" s="504"/>
      <c r="L29" s="88"/>
      <c r="M29" s="88"/>
      <c r="N29" s="88"/>
      <c r="O29" s="150">
        <f t="shared" si="0"/>
        <v>-20590</v>
      </c>
    </row>
    <row r="30" spans="1:17">
      <c r="A30" s="11" t="s">
        <v>446</v>
      </c>
      <c r="B30" s="247"/>
      <c r="C30" s="270">
        <f t="shared" si="2"/>
        <v>9365</v>
      </c>
      <c r="D30" s="121"/>
      <c r="E30" s="88"/>
      <c r="F30" s="121"/>
      <c r="G30" s="88"/>
      <c r="H30" s="121">
        <f>SUM(H28:H29)</f>
        <v>29955</v>
      </c>
      <c r="I30" s="121">
        <f>SUM(I28:I29)</f>
        <v>-20590</v>
      </c>
      <c r="J30" s="121"/>
      <c r="K30" s="504"/>
      <c r="L30" s="88"/>
      <c r="M30" s="88"/>
      <c r="N30" s="88"/>
      <c r="O30" s="150">
        <f t="shared" si="0"/>
        <v>9365</v>
      </c>
    </row>
    <row r="31" spans="1:17">
      <c r="A31" s="15" t="s">
        <v>576</v>
      </c>
      <c r="B31" s="246"/>
      <c r="C31" s="228">
        <f>SUM(D31:N31)</f>
        <v>185700</v>
      </c>
      <c r="D31" s="120"/>
      <c r="E31" s="113"/>
      <c r="F31" s="120"/>
      <c r="G31" s="113"/>
      <c r="H31" s="120">
        <f>SUM(H27,H30)</f>
        <v>160000</v>
      </c>
      <c r="I31" s="120">
        <f>SUM(I27,I30)</f>
        <v>25700</v>
      </c>
      <c r="J31" s="120"/>
      <c r="K31" s="378"/>
      <c r="L31" s="113"/>
      <c r="M31" s="113"/>
      <c r="N31" s="113"/>
      <c r="O31" s="150">
        <f t="shared" si="0"/>
        <v>185700</v>
      </c>
    </row>
    <row r="32" spans="1:17">
      <c r="A32" s="358" t="s">
        <v>399</v>
      </c>
      <c r="B32" s="19"/>
      <c r="C32" s="270"/>
      <c r="D32" s="121"/>
      <c r="E32" s="114"/>
      <c r="F32" s="115"/>
      <c r="G32" s="131"/>
      <c r="H32" s="114"/>
      <c r="I32" s="337"/>
      <c r="J32" s="115"/>
      <c r="K32" s="394"/>
      <c r="L32" s="88"/>
      <c r="M32" s="88"/>
      <c r="N32" s="88"/>
      <c r="O32" s="150">
        <f t="shared" si="0"/>
        <v>0</v>
      </c>
    </row>
    <row r="33" spans="1:15">
      <c r="A33" s="11" t="s">
        <v>45</v>
      </c>
      <c r="B33" s="247" t="s">
        <v>168</v>
      </c>
      <c r="C33" s="270">
        <f>SUM(D33:N33)</f>
        <v>0</v>
      </c>
      <c r="D33" s="121"/>
      <c r="E33" s="88"/>
      <c r="F33" s="115"/>
      <c r="G33" s="131"/>
      <c r="H33" s="88"/>
      <c r="I33" s="230"/>
      <c r="J33" s="115"/>
      <c r="K33" s="383"/>
      <c r="L33" s="88"/>
      <c r="M33" s="88"/>
      <c r="N33" s="88"/>
      <c r="O33" s="150">
        <f t="shared" si="0"/>
        <v>0</v>
      </c>
    </row>
    <row r="34" spans="1:15">
      <c r="A34" s="11" t="s">
        <v>424</v>
      </c>
      <c r="B34" s="247"/>
      <c r="C34" s="270">
        <f t="shared" ref="C34:C37" si="3">SUM(D34:N34)</f>
        <v>9000</v>
      </c>
      <c r="D34" s="121"/>
      <c r="E34" s="88"/>
      <c r="F34" s="115"/>
      <c r="G34" s="131"/>
      <c r="H34" s="88"/>
      <c r="I34" s="230"/>
      <c r="J34" s="115"/>
      <c r="K34" s="383"/>
      <c r="L34" s="88"/>
      <c r="M34" s="88">
        <v>9000</v>
      </c>
      <c r="N34" s="88"/>
      <c r="O34" s="150">
        <f t="shared" si="0"/>
        <v>9000</v>
      </c>
    </row>
    <row r="35" spans="1:15">
      <c r="A35" s="11" t="s">
        <v>593</v>
      </c>
      <c r="B35" s="247"/>
      <c r="C35" s="270">
        <f t="shared" si="3"/>
        <v>0</v>
      </c>
      <c r="D35" s="121"/>
      <c r="E35" s="88"/>
      <c r="F35" s="115"/>
      <c r="G35" s="121"/>
      <c r="H35" s="88"/>
      <c r="I35" s="230"/>
      <c r="J35" s="115"/>
      <c r="K35" s="504">
        <v>7299</v>
      </c>
      <c r="L35" s="88"/>
      <c r="M35" s="121">
        <v>-7299</v>
      </c>
      <c r="N35" s="88"/>
      <c r="O35" s="150">
        <f t="shared" si="0"/>
        <v>0</v>
      </c>
    </row>
    <row r="36" spans="1:15">
      <c r="A36" s="11" t="s">
        <v>446</v>
      </c>
      <c r="B36" s="247"/>
      <c r="C36" s="270">
        <f t="shared" si="3"/>
        <v>0</v>
      </c>
      <c r="D36" s="121"/>
      <c r="E36" s="88"/>
      <c r="F36" s="115"/>
      <c r="G36" s="121"/>
      <c r="H36" s="88"/>
      <c r="I36" s="230"/>
      <c r="J36" s="115"/>
      <c r="K36" s="504">
        <f>SUM(K35)</f>
        <v>7299</v>
      </c>
      <c r="L36" s="504">
        <f t="shared" ref="L36:N36" si="4">SUM(L35)</f>
        <v>0</v>
      </c>
      <c r="M36" s="504">
        <f t="shared" si="4"/>
        <v>-7299</v>
      </c>
      <c r="N36" s="504">
        <f t="shared" si="4"/>
        <v>0</v>
      </c>
      <c r="O36" s="150">
        <f t="shared" si="0"/>
        <v>0</v>
      </c>
    </row>
    <row r="37" spans="1:15">
      <c r="A37" s="15" t="s">
        <v>575</v>
      </c>
      <c r="B37" s="247"/>
      <c r="C37" s="270">
        <f t="shared" si="3"/>
        <v>9000</v>
      </c>
      <c r="D37" s="121"/>
      <c r="E37" s="113"/>
      <c r="F37" s="115"/>
      <c r="G37" s="121"/>
      <c r="H37" s="113"/>
      <c r="I37" s="379"/>
      <c r="J37" s="115"/>
      <c r="K37" s="384">
        <f>SUM(K34,K36)</f>
        <v>7299</v>
      </c>
      <c r="L37" s="505">
        <f t="shared" ref="L37:N37" si="5">SUM(L34,L36)</f>
        <v>0</v>
      </c>
      <c r="M37" s="505">
        <f t="shared" si="5"/>
        <v>1701</v>
      </c>
      <c r="N37" s="505">
        <f t="shared" si="5"/>
        <v>0</v>
      </c>
      <c r="O37" s="150">
        <f t="shared" si="0"/>
        <v>9000</v>
      </c>
    </row>
    <row r="38" spans="1:15">
      <c r="A38" s="13" t="s">
        <v>400</v>
      </c>
      <c r="B38" s="7"/>
      <c r="C38" s="7"/>
      <c r="D38" s="114"/>
      <c r="E38" s="118"/>
      <c r="F38" s="114"/>
      <c r="G38" s="118"/>
      <c r="H38" s="114"/>
      <c r="I38" s="118"/>
      <c r="J38" s="114"/>
      <c r="K38" s="118"/>
      <c r="L38" s="114"/>
      <c r="M38" s="118"/>
      <c r="N38" s="114"/>
      <c r="O38" s="150">
        <f t="shared" si="0"/>
        <v>0</v>
      </c>
    </row>
    <row r="39" spans="1:15">
      <c r="A39" s="11" t="s">
        <v>45</v>
      </c>
      <c r="B39" s="247" t="s">
        <v>168</v>
      </c>
      <c r="C39" s="270">
        <f>SUM(D39:N39)</f>
        <v>523296</v>
      </c>
      <c r="D39" s="88"/>
      <c r="E39" s="121">
        <v>505695</v>
      </c>
      <c r="F39" s="88"/>
      <c r="G39" s="121"/>
      <c r="H39" s="88"/>
      <c r="I39" s="121"/>
      <c r="J39" s="88">
        <v>0</v>
      </c>
      <c r="K39" s="121"/>
      <c r="L39" s="88"/>
      <c r="M39" s="121"/>
      <c r="N39" s="88">
        <v>17601</v>
      </c>
      <c r="O39" s="150">
        <f t="shared" si="0"/>
        <v>523296</v>
      </c>
    </row>
    <row r="40" spans="1:15">
      <c r="A40" s="11" t="s">
        <v>424</v>
      </c>
      <c r="B40" s="247"/>
      <c r="C40" s="270">
        <f t="shared" ref="C40:C43" si="6">SUM(D40:N40)</f>
        <v>596364</v>
      </c>
      <c r="D40" s="88"/>
      <c r="E40" s="121">
        <v>578763</v>
      </c>
      <c r="F40" s="88"/>
      <c r="G40" s="121"/>
      <c r="H40" s="88"/>
      <c r="I40" s="121"/>
      <c r="J40" s="88"/>
      <c r="K40" s="121"/>
      <c r="L40" s="88"/>
      <c r="M40" s="121"/>
      <c r="N40" s="88">
        <v>17601</v>
      </c>
      <c r="O40" s="150">
        <f t="shared" si="0"/>
        <v>596364</v>
      </c>
    </row>
    <row r="41" spans="1:15">
      <c r="A41" s="11" t="s">
        <v>594</v>
      </c>
      <c r="B41" s="247"/>
      <c r="C41" s="185">
        <f t="shared" si="6"/>
        <v>1326</v>
      </c>
      <c r="D41" s="88"/>
      <c r="E41" s="121">
        <v>1326</v>
      </c>
      <c r="F41" s="88"/>
      <c r="G41" s="121"/>
      <c r="H41" s="88"/>
      <c r="I41" s="121"/>
      <c r="J41" s="88"/>
      <c r="K41" s="121"/>
      <c r="L41" s="88"/>
      <c r="M41" s="121"/>
      <c r="N41" s="88"/>
      <c r="O41" s="150">
        <f t="shared" si="0"/>
        <v>1326</v>
      </c>
    </row>
    <row r="42" spans="1:15">
      <c r="A42" s="11" t="s">
        <v>595</v>
      </c>
      <c r="B42" s="247"/>
      <c r="C42" s="185">
        <f t="shared" si="6"/>
        <v>24803</v>
      </c>
      <c r="D42" s="88"/>
      <c r="E42" s="121"/>
      <c r="F42" s="88"/>
      <c r="G42" s="121"/>
      <c r="H42" s="88"/>
      <c r="I42" s="121"/>
      <c r="J42" s="88"/>
      <c r="K42" s="121"/>
      <c r="L42" s="88"/>
      <c r="M42" s="121"/>
      <c r="N42" s="88">
        <v>24803</v>
      </c>
      <c r="O42" s="150">
        <f t="shared" si="0"/>
        <v>24803</v>
      </c>
    </row>
    <row r="43" spans="1:15">
      <c r="A43" s="11" t="s">
        <v>446</v>
      </c>
      <c r="B43" s="247"/>
      <c r="C43" s="270">
        <f t="shared" si="6"/>
        <v>26129</v>
      </c>
      <c r="D43" s="88">
        <f t="shared" ref="D43:N43" si="7">SUM(D41:D42)</f>
        <v>0</v>
      </c>
      <c r="E43" s="121">
        <f t="shared" si="7"/>
        <v>1326</v>
      </c>
      <c r="F43" s="88">
        <f t="shared" si="7"/>
        <v>0</v>
      </c>
      <c r="G43" s="121">
        <f t="shared" si="7"/>
        <v>0</v>
      </c>
      <c r="H43" s="88">
        <f t="shared" si="7"/>
        <v>0</v>
      </c>
      <c r="I43" s="121">
        <f t="shared" si="7"/>
        <v>0</v>
      </c>
      <c r="J43" s="88">
        <f t="shared" si="7"/>
        <v>0</v>
      </c>
      <c r="K43" s="121">
        <f t="shared" si="7"/>
        <v>0</v>
      </c>
      <c r="L43" s="88">
        <f t="shared" si="7"/>
        <v>0</v>
      </c>
      <c r="M43" s="121">
        <f t="shared" si="7"/>
        <v>0</v>
      </c>
      <c r="N43" s="88">
        <f t="shared" si="7"/>
        <v>24803</v>
      </c>
      <c r="O43" s="150">
        <f t="shared" si="0"/>
        <v>26129</v>
      </c>
    </row>
    <row r="44" spans="1:15">
      <c r="A44" s="15" t="s">
        <v>575</v>
      </c>
      <c r="B44" s="247"/>
      <c r="C44" s="228">
        <f>SUM(D44:N44)</f>
        <v>622493</v>
      </c>
      <c r="D44" s="113">
        <f t="shared" ref="D44:N44" si="8">SUM(D40,D43)</f>
        <v>0</v>
      </c>
      <c r="E44" s="120">
        <f t="shared" si="8"/>
        <v>580089</v>
      </c>
      <c r="F44" s="113">
        <f t="shared" si="8"/>
        <v>0</v>
      </c>
      <c r="G44" s="120">
        <f t="shared" si="8"/>
        <v>0</v>
      </c>
      <c r="H44" s="113">
        <f t="shared" si="8"/>
        <v>0</v>
      </c>
      <c r="I44" s="120">
        <f t="shared" si="8"/>
        <v>0</v>
      </c>
      <c r="J44" s="113">
        <f t="shared" si="8"/>
        <v>0</v>
      </c>
      <c r="K44" s="120">
        <f t="shared" si="8"/>
        <v>0</v>
      </c>
      <c r="L44" s="113">
        <f t="shared" si="8"/>
        <v>0</v>
      </c>
      <c r="M44" s="120">
        <f t="shared" si="8"/>
        <v>0</v>
      </c>
      <c r="N44" s="113">
        <f t="shared" si="8"/>
        <v>42404</v>
      </c>
      <c r="O44" s="150">
        <f t="shared" si="0"/>
        <v>622493</v>
      </c>
    </row>
    <row r="45" spans="1:15">
      <c r="A45" s="359" t="s">
        <v>401</v>
      </c>
      <c r="B45" s="7"/>
      <c r="C45" s="270"/>
      <c r="D45" s="121"/>
      <c r="E45" s="88"/>
      <c r="F45" s="121"/>
      <c r="G45" s="88"/>
      <c r="H45" s="121"/>
      <c r="I45" s="88"/>
      <c r="J45" s="121"/>
      <c r="K45" s="88"/>
      <c r="L45" s="88"/>
      <c r="M45" s="88"/>
      <c r="N45" s="88"/>
      <c r="O45" s="150"/>
    </row>
    <row r="46" spans="1:15">
      <c r="A46" s="11" t="s">
        <v>167</v>
      </c>
      <c r="B46" s="247" t="s">
        <v>168</v>
      </c>
      <c r="C46" s="270">
        <f>SUM(D46:N46)</f>
        <v>0</v>
      </c>
      <c r="D46" s="121"/>
      <c r="E46" s="88"/>
      <c r="F46" s="121"/>
      <c r="G46" s="88"/>
      <c r="H46" s="121"/>
      <c r="I46" s="88"/>
      <c r="J46" s="121"/>
      <c r="K46" s="88"/>
      <c r="L46" s="88"/>
      <c r="M46" s="88"/>
      <c r="N46" s="88"/>
      <c r="O46" s="150"/>
    </row>
    <row r="47" spans="1:15">
      <c r="A47" s="11" t="s">
        <v>424</v>
      </c>
      <c r="B47" s="247"/>
      <c r="C47" s="270">
        <f>SUM(D47:N47)</f>
        <v>0</v>
      </c>
      <c r="D47" s="121"/>
      <c r="E47" s="88"/>
      <c r="F47" s="121"/>
      <c r="G47" s="88"/>
      <c r="H47" s="121"/>
      <c r="I47" s="88"/>
      <c r="J47" s="121"/>
      <c r="K47" s="88"/>
      <c r="L47" s="88"/>
      <c r="M47" s="88"/>
      <c r="N47" s="88"/>
      <c r="O47" s="150"/>
    </row>
    <row r="48" spans="1:15">
      <c r="A48" s="15" t="s">
        <v>575</v>
      </c>
      <c r="B48" s="247"/>
      <c r="C48" s="270">
        <f>SUM(D48:N48)</f>
        <v>0</v>
      </c>
      <c r="D48" s="121"/>
      <c r="E48" s="88"/>
      <c r="F48" s="121"/>
      <c r="G48" s="88"/>
      <c r="H48" s="121"/>
      <c r="I48" s="88"/>
      <c r="J48" s="121"/>
      <c r="K48" s="88"/>
      <c r="L48" s="88"/>
      <c r="M48" s="88"/>
      <c r="N48" s="88"/>
      <c r="O48" s="150"/>
    </row>
    <row r="49" spans="1:18">
      <c r="A49" s="13" t="s">
        <v>402</v>
      </c>
      <c r="B49" s="7"/>
      <c r="C49" s="7"/>
      <c r="D49" s="118"/>
      <c r="E49" s="114"/>
      <c r="F49" s="118"/>
      <c r="G49" s="114"/>
      <c r="H49" s="118"/>
      <c r="I49" s="114"/>
      <c r="J49" s="118"/>
      <c r="K49" s="114"/>
      <c r="L49" s="114"/>
      <c r="M49" s="114"/>
      <c r="N49" s="114"/>
      <c r="O49" s="150">
        <f t="shared" si="0"/>
        <v>0</v>
      </c>
    </row>
    <row r="50" spans="1:18">
      <c r="A50" s="11" t="s">
        <v>167</v>
      </c>
      <c r="B50" s="247" t="s">
        <v>168</v>
      </c>
      <c r="C50" s="270">
        <f>SUM(D50:N50)</f>
        <v>0</v>
      </c>
      <c r="D50" s="121"/>
      <c r="E50" s="88"/>
      <c r="F50" s="121"/>
      <c r="G50" s="88"/>
      <c r="H50" s="121"/>
      <c r="I50" s="88"/>
      <c r="J50" s="121"/>
      <c r="K50" s="88"/>
      <c r="L50" s="88"/>
      <c r="M50" s="88"/>
      <c r="N50" s="88"/>
      <c r="O50" s="150">
        <f t="shared" si="0"/>
        <v>0</v>
      </c>
    </row>
    <row r="51" spans="1:18">
      <c r="A51" s="11" t="s">
        <v>424</v>
      </c>
      <c r="B51" s="247"/>
      <c r="C51" s="270">
        <f t="shared" ref="C51:C52" si="9">SUM(D51:N51)</f>
        <v>232230</v>
      </c>
      <c r="D51" s="121"/>
      <c r="E51" s="88"/>
      <c r="F51" s="121"/>
      <c r="G51" s="88"/>
      <c r="H51" s="121"/>
      <c r="I51" s="88"/>
      <c r="J51" s="121"/>
      <c r="K51" s="88"/>
      <c r="L51" s="88"/>
      <c r="M51" s="88"/>
      <c r="N51" s="88">
        <v>232230</v>
      </c>
      <c r="O51" s="150">
        <f t="shared" si="0"/>
        <v>232230</v>
      </c>
    </row>
    <row r="52" spans="1:18">
      <c r="A52" s="15" t="s">
        <v>575</v>
      </c>
      <c r="B52" s="247"/>
      <c r="C52" s="270">
        <f t="shared" si="9"/>
        <v>232230</v>
      </c>
      <c r="D52" s="121"/>
      <c r="E52" s="88"/>
      <c r="F52" s="121"/>
      <c r="G52" s="88"/>
      <c r="H52" s="121"/>
      <c r="I52" s="88"/>
      <c r="J52" s="121"/>
      <c r="K52" s="88"/>
      <c r="L52" s="88"/>
      <c r="M52" s="88"/>
      <c r="N52" s="88">
        <v>232230</v>
      </c>
      <c r="O52" s="150">
        <f t="shared" si="0"/>
        <v>232230</v>
      </c>
    </row>
    <row r="53" spans="1:18">
      <c r="A53" s="359" t="s">
        <v>403</v>
      </c>
      <c r="B53" s="7"/>
      <c r="C53" s="7"/>
      <c r="D53" s="118"/>
      <c r="E53" s="114"/>
      <c r="F53" s="118"/>
      <c r="G53" s="114"/>
      <c r="H53" s="118"/>
      <c r="I53" s="114"/>
      <c r="J53" s="118"/>
      <c r="K53" s="114"/>
      <c r="L53" s="114"/>
      <c r="M53" s="114"/>
      <c r="N53" s="114"/>
      <c r="O53" s="150">
        <f t="shared" si="0"/>
        <v>0</v>
      </c>
      <c r="P53" s="64"/>
    </row>
    <row r="54" spans="1:18">
      <c r="A54" s="11" t="s">
        <v>45</v>
      </c>
      <c r="B54" s="247" t="s">
        <v>168</v>
      </c>
      <c r="C54" s="324">
        <f>SUM(D54:N54)</f>
        <v>98141</v>
      </c>
      <c r="D54" s="121"/>
      <c r="E54" s="88">
        <v>98141</v>
      </c>
      <c r="F54" s="121"/>
      <c r="G54" s="88"/>
      <c r="H54" s="325"/>
      <c r="I54" s="88"/>
      <c r="J54" s="121">
        <v>0</v>
      </c>
      <c r="K54" s="88"/>
      <c r="L54" s="88"/>
      <c r="M54" s="88"/>
      <c r="N54" s="88"/>
      <c r="O54" s="150">
        <f t="shared" si="0"/>
        <v>98141</v>
      </c>
    </row>
    <row r="55" spans="1:18">
      <c r="A55" s="11" t="s">
        <v>424</v>
      </c>
      <c r="B55" s="247"/>
      <c r="C55" s="324">
        <f>SUM(D55:N55)</f>
        <v>98141</v>
      </c>
      <c r="D55" s="121"/>
      <c r="E55" s="88">
        <v>98141</v>
      </c>
      <c r="F55" s="121"/>
      <c r="G55" s="88"/>
      <c r="H55" s="325"/>
      <c r="I55" s="88"/>
      <c r="J55" s="121"/>
      <c r="K55" s="88"/>
      <c r="L55" s="88"/>
      <c r="M55" s="88"/>
      <c r="N55" s="88"/>
      <c r="O55" s="150">
        <f t="shared" si="0"/>
        <v>98141</v>
      </c>
    </row>
    <row r="56" spans="1:18">
      <c r="A56" s="11" t="s">
        <v>596</v>
      </c>
      <c r="B56" s="247"/>
      <c r="C56" s="324">
        <f t="shared" ref="C56:C57" si="10">SUM(D56:N56)</f>
        <v>-16726</v>
      </c>
      <c r="D56" s="121"/>
      <c r="E56" s="88">
        <v>-16726</v>
      </c>
      <c r="F56" s="121"/>
      <c r="G56" s="88"/>
      <c r="H56" s="325"/>
      <c r="I56" s="88"/>
      <c r="J56" s="121"/>
      <c r="K56" s="88"/>
      <c r="L56" s="88"/>
      <c r="M56" s="88"/>
      <c r="N56" s="88"/>
      <c r="O56" s="150">
        <f t="shared" si="0"/>
        <v>-16726</v>
      </c>
    </row>
    <row r="57" spans="1:18">
      <c r="A57" s="11" t="s">
        <v>447</v>
      </c>
      <c r="B57" s="247"/>
      <c r="C57" s="324">
        <f t="shared" si="10"/>
        <v>-16726</v>
      </c>
      <c r="D57" s="121"/>
      <c r="E57" s="88">
        <f>SUM(E56)</f>
        <v>-16726</v>
      </c>
      <c r="F57" s="121"/>
      <c r="G57" s="88"/>
      <c r="H57" s="325"/>
      <c r="I57" s="88"/>
      <c r="J57" s="121"/>
      <c r="K57" s="88"/>
      <c r="L57" s="88"/>
      <c r="M57" s="88"/>
      <c r="N57" s="88"/>
      <c r="O57" s="150">
        <f t="shared" si="0"/>
        <v>-16726</v>
      </c>
    </row>
    <row r="58" spans="1:18">
      <c r="A58" s="15" t="s">
        <v>575</v>
      </c>
      <c r="B58" s="247"/>
      <c r="C58" s="324">
        <f>SUM(D58:N58)</f>
        <v>81415</v>
      </c>
      <c r="D58" s="380">
        <v>0</v>
      </c>
      <c r="E58" s="380">
        <f>SUM(E55,E57)</f>
        <v>81415</v>
      </c>
      <c r="F58" s="380">
        <f t="shared" ref="F58:N58" si="11">SUM(F55,)</f>
        <v>0</v>
      </c>
      <c r="G58" s="380">
        <f t="shared" si="11"/>
        <v>0</v>
      </c>
      <c r="H58" s="380">
        <f t="shared" si="11"/>
        <v>0</v>
      </c>
      <c r="I58" s="380">
        <f t="shared" si="11"/>
        <v>0</v>
      </c>
      <c r="J58" s="380">
        <f t="shared" si="11"/>
        <v>0</v>
      </c>
      <c r="K58" s="380">
        <f t="shared" si="11"/>
        <v>0</v>
      </c>
      <c r="L58" s="380">
        <f t="shared" si="11"/>
        <v>0</v>
      </c>
      <c r="M58" s="380">
        <f t="shared" si="11"/>
        <v>0</v>
      </c>
      <c r="N58" s="380">
        <f t="shared" si="11"/>
        <v>0</v>
      </c>
      <c r="O58" s="150">
        <f t="shared" si="0"/>
        <v>81415</v>
      </c>
      <c r="R58" s="64"/>
    </row>
    <row r="59" spans="1:18" s="159" customFormat="1">
      <c r="A59" s="13" t="s">
        <v>404</v>
      </c>
      <c r="B59" s="7"/>
      <c r="C59" s="7"/>
      <c r="D59" s="118"/>
      <c r="E59" s="114"/>
      <c r="F59" s="118"/>
      <c r="G59" s="114"/>
      <c r="H59" s="118"/>
      <c r="I59" s="114"/>
      <c r="J59" s="118"/>
      <c r="K59" s="114"/>
      <c r="L59" s="114"/>
      <c r="M59" s="114"/>
      <c r="N59" s="114"/>
      <c r="O59" s="150">
        <f t="shared" si="0"/>
        <v>0</v>
      </c>
    </row>
    <row r="60" spans="1:18" s="159" customFormat="1">
      <c r="A60" s="11" t="s">
        <v>45</v>
      </c>
      <c r="B60" s="247" t="s">
        <v>168</v>
      </c>
      <c r="C60" s="270">
        <f>SUM(D60:N60)</f>
        <v>0</v>
      </c>
      <c r="D60" s="121"/>
      <c r="E60" s="88"/>
      <c r="F60" s="121"/>
      <c r="G60" s="88"/>
      <c r="H60" s="121"/>
      <c r="I60" s="88"/>
      <c r="J60" s="121"/>
      <c r="K60" s="88"/>
      <c r="L60" s="88"/>
      <c r="M60" s="88"/>
      <c r="N60" s="88"/>
      <c r="O60" s="150">
        <f t="shared" si="0"/>
        <v>0</v>
      </c>
    </row>
    <row r="61" spans="1:18" s="159" customFormat="1">
      <c r="A61" s="11" t="s">
        <v>424</v>
      </c>
      <c r="B61" s="247"/>
      <c r="C61" s="270">
        <f>SUM(D61:N61)</f>
        <v>0</v>
      </c>
      <c r="D61" s="121"/>
      <c r="E61" s="88"/>
      <c r="F61" s="121"/>
      <c r="G61" s="88"/>
      <c r="H61" s="121"/>
      <c r="I61" s="88"/>
      <c r="J61" s="121"/>
      <c r="K61" s="88"/>
      <c r="L61" s="88"/>
      <c r="M61" s="88"/>
      <c r="N61" s="88"/>
      <c r="O61" s="150"/>
    </row>
    <row r="62" spans="1:18" s="159" customFormat="1">
      <c r="A62" s="15" t="s">
        <v>575</v>
      </c>
      <c r="B62" s="247"/>
      <c r="C62" s="270">
        <f>SUM(D62:N62)</f>
        <v>0</v>
      </c>
      <c r="D62" s="121"/>
      <c r="E62" s="88"/>
      <c r="F62" s="121"/>
      <c r="G62" s="88"/>
      <c r="H62" s="121"/>
      <c r="I62" s="88"/>
      <c r="J62" s="121"/>
      <c r="K62" s="88"/>
      <c r="L62" s="88"/>
      <c r="M62" s="88"/>
      <c r="N62" s="88"/>
      <c r="O62" s="150"/>
    </row>
    <row r="63" spans="1:18" s="159" customFormat="1">
      <c r="A63" s="13" t="s">
        <v>405</v>
      </c>
      <c r="B63" s="7"/>
      <c r="C63" s="7"/>
      <c r="D63" s="118"/>
      <c r="E63" s="114"/>
      <c r="F63" s="118"/>
      <c r="G63" s="114"/>
      <c r="H63" s="118"/>
      <c r="I63" s="114"/>
      <c r="J63" s="118"/>
      <c r="K63" s="114"/>
      <c r="L63" s="114"/>
      <c r="M63" s="114"/>
      <c r="N63" s="114"/>
      <c r="O63" s="150">
        <f t="shared" si="0"/>
        <v>0</v>
      </c>
    </row>
    <row r="64" spans="1:18" s="159" customFormat="1">
      <c r="A64" s="11" t="s">
        <v>45</v>
      </c>
      <c r="B64" s="247" t="s">
        <v>168</v>
      </c>
      <c r="C64" s="270">
        <f>SUM(D64:N64)</f>
        <v>0</v>
      </c>
      <c r="D64" s="121"/>
      <c r="E64" s="88"/>
      <c r="F64" s="121"/>
      <c r="G64" s="88"/>
      <c r="H64" s="121"/>
      <c r="I64" s="88"/>
      <c r="J64" s="121"/>
      <c r="K64" s="88"/>
      <c r="L64" s="88"/>
      <c r="M64" s="88">
        <v>0</v>
      </c>
      <c r="N64" s="88"/>
      <c r="O64" s="150">
        <f t="shared" si="0"/>
        <v>0</v>
      </c>
    </row>
    <row r="65" spans="1:15" s="159" customFormat="1">
      <c r="A65" s="11" t="s">
        <v>424</v>
      </c>
      <c r="B65" s="247"/>
      <c r="C65" s="270">
        <f>SUM(D65:N65)</f>
        <v>0</v>
      </c>
      <c r="D65" s="121"/>
      <c r="E65" s="88"/>
      <c r="F65" s="121"/>
      <c r="G65" s="88"/>
      <c r="H65" s="121"/>
      <c r="I65" s="88"/>
      <c r="J65" s="121"/>
      <c r="K65" s="88"/>
      <c r="L65" s="88"/>
      <c r="M65" s="88"/>
      <c r="N65" s="88"/>
      <c r="O65" s="150"/>
    </row>
    <row r="66" spans="1:15" s="159" customFormat="1">
      <c r="A66" s="15" t="s">
        <v>575</v>
      </c>
      <c r="B66" s="247"/>
      <c r="C66" s="270">
        <f>SUM(D66:N66)</f>
        <v>0</v>
      </c>
      <c r="D66" s="121"/>
      <c r="E66" s="88"/>
      <c r="F66" s="121"/>
      <c r="G66" s="88"/>
      <c r="H66" s="121"/>
      <c r="I66" s="88"/>
      <c r="J66" s="121"/>
      <c r="K66" s="88"/>
      <c r="L66" s="88"/>
      <c r="M66" s="88"/>
      <c r="N66" s="88"/>
      <c r="O66" s="150"/>
    </row>
    <row r="67" spans="1:15">
      <c r="A67" s="13" t="s">
        <v>406</v>
      </c>
      <c r="B67" s="7"/>
      <c r="C67" s="7"/>
      <c r="D67" s="118"/>
      <c r="E67" s="114"/>
      <c r="F67" s="118"/>
      <c r="G67" s="114"/>
      <c r="H67" s="118"/>
      <c r="I67" s="114"/>
      <c r="J67" s="118"/>
      <c r="K67" s="114"/>
      <c r="L67" s="114"/>
      <c r="M67" s="114"/>
      <c r="N67" s="114"/>
      <c r="O67" s="150"/>
    </row>
    <row r="68" spans="1:15">
      <c r="A68" s="11" t="s">
        <v>45</v>
      </c>
      <c r="B68" s="247" t="s">
        <v>168</v>
      </c>
      <c r="C68" s="270">
        <f>SUM(D68:N68)</f>
        <v>0</v>
      </c>
      <c r="D68" s="121"/>
      <c r="E68" s="88"/>
      <c r="F68" s="121"/>
      <c r="G68" s="88"/>
      <c r="H68" s="121"/>
      <c r="I68" s="88"/>
      <c r="J68" s="121"/>
      <c r="K68" s="88"/>
      <c r="L68" s="88"/>
      <c r="M68" s="88"/>
      <c r="N68" s="88"/>
      <c r="O68" s="150">
        <f t="shared" si="0"/>
        <v>0</v>
      </c>
    </row>
    <row r="69" spans="1:15">
      <c r="A69" s="11" t="s">
        <v>424</v>
      </c>
      <c r="B69" s="247"/>
      <c r="C69" s="270">
        <f>SUM(D69:N69)</f>
        <v>0</v>
      </c>
      <c r="D69" s="121"/>
      <c r="E69" s="88"/>
      <c r="F69" s="121"/>
      <c r="G69" s="88"/>
      <c r="H69" s="121"/>
      <c r="I69" s="88"/>
      <c r="J69" s="121"/>
      <c r="K69" s="88"/>
      <c r="L69" s="88"/>
      <c r="M69" s="88"/>
      <c r="N69" s="88"/>
      <c r="O69" s="150">
        <f t="shared" si="0"/>
        <v>0</v>
      </c>
    </row>
    <row r="70" spans="1:15">
      <c r="A70" s="15" t="s">
        <v>575</v>
      </c>
      <c r="B70" s="246"/>
      <c r="C70" s="228">
        <f>SUM(D70:N70)</f>
        <v>0</v>
      </c>
      <c r="D70" s="120"/>
      <c r="E70" s="113"/>
      <c r="F70" s="120"/>
      <c r="G70" s="113"/>
      <c r="H70" s="120"/>
      <c r="I70" s="113"/>
      <c r="J70" s="120"/>
      <c r="K70" s="113"/>
      <c r="L70" s="113"/>
      <c r="M70" s="113"/>
      <c r="N70" s="113"/>
      <c r="O70" s="150"/>
    </row>
    <row r="71" spans="1:15">
      <c r="A71" s="21" t="s">
        <v>407</v>
      </c>
      <c r="B71" s="247"/>
      <c r="C71" s="270"/>
      <c r="D71" s="121"/>
      <c r="E71" s="88"/>
      <c r="F71" s="121"/>
      <c r="G71" s="88"/>
      <c r="H71" s="121"/>
      <c r="I71" s="88"/>
      <c r="J71" s="121"/>
      <c r="K71" s="88"/>
      <c r="L71" s="88"/>
      <c r="M71" s="88"/>
      <c r="N71" s="88"/>
      <c r="O71" s="150"/>
    </row>
    <row r="72" spans="1:15">
      <c r="A72" s="11" t="s">
        <v>45</v>
      </c>
      <c r="B72" s="247" t="s">
        <v>169</v>
      </c>
      <c r="C72" s="270">
        <f>SUM(D72:N72)</f>
        <v>0</v>
      </c>
      <c r="D72" s="121"/>
      <c r="E72" s="88"/>
      <c r="F72" s="121"/>
      <c r="G72" s="88"/>
      <c r="H72" s="121"/>
      <c r="I72" s="88"/>
      <c r="J72" s="121"/>
      <c r="K72" s="88"/>
      <c r="L72" s="88"/>
      <c r="M72" s="88"/>
      <c r="N72" s="88"/>
      <c r="O72" s="150">
        <f t="shared" si="0"/>
        <v>0</v>
      </c>
    </row>
    <row r="73" spans="1:15">
      <c r="A73" s="11" t="s">
        <v>424</v>
      </c>
      <c r="B73" s="247"/>
      <c r="C73" s="270">
        <f>SUM(D73:N73)</f>
        <v>250000</v>
      </c>
      <c r="D73" s="121"/>
      <c r="E73" s="88"/>
      <c r="F73" s="121"/>
      <c r="G73" s="88"/>
      <c r="H73" s="121"/>
      <c r="I73" s="88"/>
      <c r="J73" s="121"/>
      <c r="K73" s="88"/>
      <c r="L73" s="88"/>
      <c r="M73" s="88">
        <v>250000</v>
      </c>
      <c r="N73" s="88"/>
      <c r="O73" s="150">
        <f t="shared" si="0"/>
        <v>250000</v>
      </c>
    </row>
    <row r="74" spans="1:15">
      <c r="A74" s="15" t="s">
        <v>575</v>
      </c>
      <c r="B74" s="247"/>
      <c r="C74" s="270">
        <f>SUM(D74:N74)</f>
        <v>250000</v>
      </c>
      <c r="D74" s="121"/>
      <c r="E74" s="88"/>
      <c r="F74" s="121"/>
      <c r="G74" s="88"/>
      <c r="H74" s="121"/>
      <c r="I74" s="88"/>
      <c r="J74" s="121"/>
      <c r="K74" s="88"/>
      <c r="L74" s="88"/>
      <c r="M74" s="88">
        <v>250000</v>
      </c>
      <c r="N74" s="113"/>
      <c r="O74" s="150">
        <f t="shared" si="0"/>
        <v>250000</v>
      </c>
    </row>
    <row r="75" spans="1:15">
      <c r="A75" s="53" t="s">
        <v>408</v>
      </c>
      <c r="B75" s="46"/>
      <c r="C75" s="46"/>
      <c r="D75" s="118"/>
      <c r="E75" s="114"/>
      <c r="F75" s="118"/>
      <c r="G75" s="114"/>
      <c r="H75" s="118"/>
      <c r="I75" s="114"/>
      <c r="J75" s="118"/>
      <c r="K75" s="114"/>
      <c r="L75" s="114"/>
      <c r="M75" s="114"/>
      <c r="N75" s="114"/>
      <c r="O75" s="150"/>
    </row>
    <row r="76" spans="1:15">
      <c r="A76" s="11" t="s">
        <v>33</v>
      </c>
      <c r="B76" s="247" t="s">
        <v>168</v>
      </c>
      <c r="C76" s="270">
        <f>SUM(D76:N76)</f>
        <v>0</v>
      </c>
      <c r="D76" s="121"/>
      <c r="E76" s="88"/>
      <c r="F76" s="121"/>
      <c r="G76" s="88"/>
      <c r="H76" s="121"/>
      <c r="I76" s="88"/>
      <c r="J76" s="121"/>
      <c r="K76" s="88"/>
      <c r="L76" s="88"/>
      <c r="M76" s="88"/>
      <c r="N76" s="88"/>
      <c r="O76" s="150">
        <f t="shared" si="0"/>
        <v>0</v>
      </c>
    </row>
    <row r="77" spans="1:15">
      <c r="A77" s="11" t="s">
        <v>424</v>
      </c>
      <c r="B77" s="247"/>
      <c r="C77" s="270">
        <f>SUM(D77:N77)</f>
        <v>0</v>
      </c>
      <c r="D77" s="121"/>
      <c r="E77" s="88"/>
      <c r="F77" s="121"/>
      <c r="G77" s="88"/>
      <c r="H77" s="121"/>
      <c r="I77" s="88"/>
      <c r="J77" s="121"/>
      <c r="K77" s="88"/>
      <c r="L77" s="88"/>
      <c r="M77" s="88"/>
      <c r="N77" s="88"/>
      <c r="O77" s="150"/>
    </row>
    <row r="78" spans="1:15">
      <c r="A78" s="15" t="s">
        <v>575</v>
      </c>
      <c r="B78" s="247"/>
      <c r="C78" s="270">
        <f>SUM(D78:N78)</f>
        <v>0</v>
      </c>
      <c r="D78" s="121"/>
      <c r="E78" s="88"/>
      <c r="F78" s="121"/>
      <c r="G78" s="88"/>
      <c r="H78" s="121"/>
      <c r="I78" s="88"/>
      <c r="J78" s="121"/>
      <c r="K78" s="88"/>
      <c r="L78" s="88"/>
      <c r="M78" s="88"/>
      <c r="N78" s="88"/>
      <c r="O78" s="150"/>
    </row>
    <row r="79" spans="1:15">
      <c r="A79" s="288" t="s">
        <v>409</v>
      </c>
      <c r="B79" s="46"/>
      <c r="C79" s="46"/>
      <c r="D79" s="118"/>
      <c r="E79" s="114"/>
      <c r="F79" s="118"/>
      <c r="G79" s="114"/>
      <c r="H79" s="118"/>
      <c r="I79" s="114"/>
      <c r="J79" s="118"/>
      <c r="K79" s="114"/>
      <c r="L79" s="114"/>
      <c r="M79" s="114"/>
      <c r="N79" s="114"/>
      <c r="O79" s="150">
        <f t="shared" si="0"/>
        <v>0</v>
      </c>
    </row>
    <row r="80" spans="1:15">
      <c r="A80" s="11" t="s">
        <v>33</v>
      </c>
      <c r="B80" s="247" t="s">
        <v>168</v>
      </c>
      <c r="C80" s="270">
        <f>SUM(D80:N80)</f>
        <v>0</v>
      </c>
      <c r="D80" s="121"/>
      <c r="E80" s="88"/>
      <c r="F80" s="121"/>
      <c r="G80" s="88"/>
      <c r="H80" s="121"/>
      <c r="I80" s="88"/>
      <c r="J80" s="121"/>
      <c r="K80" s="88"/>
      <c r="L80" s="88"/>
      <c r="M80" s="88"/>
      <c r="N80" s="88"/>
      <c r="O80" s="150">
        <f t="shared" si="0"/>
        <v>0</v>
      </c>
    </row>
    <row r="81" spans="1:17">
      <c r="A81" s="11" t="s">
        <v>424</v>
      </c>
      <c r="B81" s="247"/>
      <c r="C81" s="270">
        <f t="shared" ref="C81:C82" si="12">SUM(D81:N81)</f>
        <v>0</v>
      </c>
      <c r="D81" s="121"/>
      <c r="E81" s="88"/>
      <c r="F81" s="121"/>
      <c r="G81" s="88"/>
      <c r="H81" s="121"/>
      <c r="I81" s="88"/>
      <c r="J81" s="121"/>
      <c r="K81" s="88"/>
      <c r="L81" s="88"/>
      <c r="M81" s="88"/>
      <c r="N81" s="88"/>
      <c r="O81" s="150"/>
    </row>
    <row r="82" spans="1:17">
      <c r="A82" s="15" t="s">
        <v>575</v>
      </c>
      <c r="B82" s="247"/>
      <c r="C82" s="270">
        <f t="shared" si="12"/>
        <v>0</v>
      </c>
      <c r="D82" s="121"/>
      <c r="E82" s="88"/>
      <c r="F82" s="121"/>
      <c r="G82" s="88"/>
      <c r="H82" s="121"/>
      <c r="I82" s="88"/>
      <c r="J82" s="121"/>
      <c r="K82" s="88"/>
      <c r="L82" s="88"/>
      <c r="M82" s="88"/>
      <c r="N82" s="88"/>
      <c r="O82" s="150"/>
    </row>
    <row r="83" spans="1:17">
      <c r="A83" s="53" t="s">
        <v>410</v>
      </c>
      <c r="B83" s="46"/>
      <c r="C83" s="46"/>
      <c r="D83" s="118"/>
      <c r="E83" s="114"/>
      <c r="F83" s="118"/>
      <c r="G83" s="114"/>
      <c r="H83" s="118"/>
      <c r="I83" s="114"/>
      <c r="J83" s="118"/>
      <c r="K83" s="114"/>
      <c r="L83" s="114"/>
      <c r="M83" s="114"/>
      <c r="N83" s="114"/>
      <c r="O83" s="150">
        <f t="shared" si="0"/>
        <v>0</v>
      </c>
    </row>
    <row r="84" spans="1:17">
      <c r="A84" s="11" t="s">
        <v>33</v>
      </c>
      <c r="B84" s="247" t="s">
        <v>168</v>
      </c>
      <c r="C84" s="270">
        <f>SUM(D84:N84)</f>
        <v>4000</v>
      </c>
      <c r="D84" s="121"/>
      <c r="E84" s="88"/>
      <c r="F84" s="121"/>
      <c r="G84" s="88"/>
      <c r="H84" s="121">
        <v>4000</v>
      </c>
      <c r="I84" s="88"/>
      <c r="J84" s="121"/>
      <c r="K84" s="88"/>
      <c r="L84" s="88"/>
      <c r="M84" s="88"/>
      <c r="N84" s="88"/>
      <c r="O84" s="150">
        <f t="shared" si="0"/>
        <v>4000</v>
      </c>
    </row>
    <row r="85" spans="1:17">
      <c r="A85" s="11" t="s">
        <v>424</v>
      </c>
      <c r="B85" s="247"/>
      <c r="C85" s="270">
        <f>SUM(D85:N85)</f>
        <v>4000</v>
      </c>
      <c r="D85" s="121"/>
      <c r="E85" s="88"/>
      <c r="F85" s="121"/>
      <c r="G85" s="88"/>
      <c r="H85" s="121">
        <v>4000</v>
      </c>
      <c r="I85" s="88"/>
      <c r="J85" s="121"/>
      <c r="K85" s="88"/>
      <c r="L85" s="88"/>
      <c r="M85" s="88"/>
      <c r="N85" s="88"/>
      <c r="O85" s="150">
        <f t="shared" si="0"/>
        <v>4000</v>
      </c>
    </row>
    <row r="86" spans="1:17">
      <c r="A86" s="11" t="s">
        <v>597</v>
      </c>
      <c r="B86" s="247"/>
      <c r="C86" s="270">
        <f t="shared" ref="C86:C87" si="13">SUM(D86:N86)</f>
        <v>794</v>
      </c>
      <c r="D86" s="121"/>
      <c r="E86" s="88"/>
      <c r="F86" s="121"/>
      <c r="G86" s="88"/>
      <c r="H86" s="121">
        <v>794</v>
      </c>
      <c r="I86" s="88"/>
      <c r="J86" s="121"/>
      <c r="K86" s="88"/>
      <c r="L86" s="88"/>
      <c r="M86" s="88"/>
      <c r="N86" s="88"/>
      <c r="O86" s="150">
        <f t="shared" si="0"/>
        <v>794</v>
      </c>
    </row>
    <row r="87" spans="1:17">
      <c r="A87" s="11" t="s">
        <v>446</v>
      </c>
      <c r="B87" s="247"/>
      <c r="C87" s="270">
        <f t="shared" si="13"/>
        <v>794</v>
      </c>
      <c r="D87" s="121"/>
      <c r="E87" s="88"/>
      <c r="F87" s="121"/>
      <c r="G87" s="88"/>
      <c r="H87" s="121">
        <v>794</v>
      </c>
      <c r="I87" s="88"/>
      <c r="J87" s="121"/>
      <c r="K87" s="88"/>
      <c r="L87" s="88"/>
      <c r="M87" s="88"/>
      <c r="N87" s="88"/>
      <c r="O87" s="150">
        <f t="shared" si="0"/>
        <v>794</v>
      </c>
    </row>
    <row r="88" spans="1:17">
      <c r="A88" s="15" t="s">
        <v>575</v>
      </c>
      <c r="B88" s="247"/>
      <c r="C88" s="270">
        <f>SUM(D88:N88)</f>
        <v>4794</v>
      </c>
      <c r="D88" s="121"/>
      <c r="E88" s="88"/>
      <c r="F88" s="121"/>
      <c r="G88" s="88"/>
      <c r="H88" s="121">
        <v>4794</v>
      </c>
      <c r="I88" s="88"/>
      <c r="J88" s="121"/>
      <c r="K88" s="88"/>
      <c r="L88" s="88"/>
      <c r="M88" s="88"/>
      <c r="N88" s="88"/>
      <c r="O88" s="150">
        <f t="shared" si="0"/>
        <v>4794</v>
      </c>
    </row>
    <row r="89" spans="1:17">
      <c r="A89" s="53" t="s">
        <v>411</v>
      </c>
      <c r="B89" s="46"/>
      <c r="C89" s="46"/>
      <c r="D89" s="118"/>
      <c r="E89" s="114"/>
      <c r="F89" s="118"/>
      <c r="G89" s="114"/>
      <c r="H89" s="118"/>
      <c r="I89" s="114"/>
      <c r="J89" s="118"/>
      <c r="K89" s="114"/>
      <c r="L89" s="114"/>
      <c r="M89" s="114"/>
      <c r="N89" s="114"/>
      <c r="O89" s="150">
        <f t="shared" si="0"/>
        <v>0</v>
      </c>
    </row>
    <row r="90" spans="1:17">
      <c r="A90" s="11" t="s">
        <v>33</v>
      </c>
      <c r="B90" s="247" t="s">
        <v>168</v>
      </c>
      <c r="C90" s="270">
        <f>SUM(D90:N90)</f>
        <v>0</v>
      </c>
      <c r="D90" s="121"/>
      <c r="E90" s="88"/>
      <c r="F90" s="121"/>
      <c r="G90" s="88"/>
      <c r="H90" s="121"/>
      <c r="I90" s="88"/>
      <c r="J90" s="121"/>
      <c r="K90" s="88"/>
      <c r="L90" s="88"/>
      <c r="M90" s="88"/>
      <c r="N90" s="88"/>
      <c r="O90" s="150">
        <f t="shared" si="0"/>
        <v>0</v>
      </c>
    </row>
    <row r="91" spans="1:17">
      <c r="A91" s="11" t="s">
        <v>424</v>
      </c>
      <c r="B91" s="247"/>
      <c r="C91" s="270">
        <f t="shared" ref="C91:C92" si="14">SUM(D91:N91)</f>
        <v>0</v>
      </c>
      <c r="D91" s="121"/>
      <c r="E91" s="88"/>
      <c r="F91" s="121"/>
      <c r="G91" s="88"/>
      <c r="H91" s="121"/>
      <c r="I91" s="88"/>
      <c r="J91" s="121"/>
      <c r="K91" s="88"/>
      <c r="L91" s="88"/>
      <c r="M91" s="88"/>
      <c r="N91" s="88"/>
      <c r="O91" s="150"/>
    </row>
    <row r="92" spans="1:17">
      <c r="A92" s="15" t="s">
        <v>575</v>
      </c>
      <c r="B92" s="246"/>
      <c r="C92" s="228">
        <f t="shared" si="14"/>
        <v>0</v>
      </c>
      <c r="D92" s="120"/>
      <c r="E92" s="113"/>
      <c r="F92" s="120"/>
      <c r="G92" s="113"/>
      <c r="H92" s="120"/>
      <c r="I92" s="113"/>
      <c r="J92" s="120"/>
      <c r="K92" s="113"/>
      <c r="L92" s="113"/>
      <c r="M92" s="113"/>
      <c r="N92" s="113"/>
      <c r="O92" s="150"/>
    </row>
    <row r="93" spans="1:17">
      <c r="A93" s="56" t="s">
        <v>412</v>
      </c>
      <c r="B93" s="47"/>
      <c r="C93" s="47"/>
      <c r="D93" s="121"/>
      <c r="E93" s="88"/>
      <c r="F93" s="121"/>
      <c r="G93" s="88"/>
      <c r="H93" s="121"/>
      <c r="I93" s="88"/>
      <c r="J93" s="121"/>
      <c r="K93" s="88"/>
      <c r="L93" s="88"/>
      <c r="M93" s="88"/>
      <c r="N93" s="88"/>
      <c r="O93" s="150">
        <f t="shared" si="0"/>
        <v>0</v>
      </c>
    </row>
    <row r="94" spans="1:17">
      <c r="A94" s="11" t="s">
        <v>33</v>
      </c>
      <c r="B94" s="247" t="s">
        <v>168</v>
      </c>
      <c r="C94" s="270">
        <f>SUM(D94:N94)</f>
        <v>21125</v>
      </c>
      <c r="D94" s="121"/>
      <c r="E94" s="88"/>
      <c r="F94" s="121"/>
      <c r="G94" s="207"/>
      <c r="H94" s="121"/>
      <c r="I94" s="88"/>
      <c r="J94" s="121">
        <v>21125</v>
      </c>
      <c r="K94" s="88"/>
      <c r="L94" s="88"/>
      <c r="M94" s="88"/>
      <c r="N94" s="88"/>
      <c r="O94" s="150">
        <f t="shared" si="0"/>
        <v>21125</v>
      </c>
    </row>
    <row r="95" spans="1:17">
      <c r="A95" s="11" t="s">
        <v>424</v>
      </c>
      <c r="B95" s="247"/>
      <c r="C95" s="270">
        <f>SUM(D95:N95)</f>
        <v>21125</v>
      </c>
      <c r="D95" s="88"/>
      <c r="E95" s="88"/>
      <c r="F95" s="121"/>
      <c r="G95" s="207"/>
      <c r="H95" s="121"/>
      <c r="I95" s="88"/>
      <c r="J95" s="121">
        <v>21125</v>
      </c>
      <c r="K95" s="88"/>
      <c r="L95" s="88"/>
      <c r="M95" s="88"/>
      <c r="N95" s="88"/>
      <c r="O95" s="150">
        <f t="shared" si="0"/>
        <v>21125</v>
      </c>
      <c r="Q95" s="64"/>
    </row>
    <row r="96" spans="1:17">
      <c r="A96" s="11" t="s">
        <v>598</v>
      </c>
      <c r="B96" s="247"/>
      <c r="C96" s="270">
        <f t="shared" ref="C96:C97" si="15">SUM(D96:N96)</f>
        <v>25</v>
      </c>
      <c r="D96" s="88"/>
      <c r="E96" s="88"/>
      <c r="F96" s="121"/>
      <c r="G96" s="207"/>
      <c r="H96" s="121"/>
      <c r="I96" s="88"/>
      <c r="J96" s="121">
        <v>25</v>
      </c>
      <c r="K96" s="88"/>
      <c r="L96" s="88"/>
      <c r="M96" s="88"/>
      <c r="N96" s="88"/>
      <c r="O96" s="150">
        <f t="shared" si="0"/>
        <v>25</v>
      </c>
      <c r="Q96" s="64"/>
    </row>
    <row r="97" spans="1:17">
      <c r="A97" s="11" t="s">
        <v>446</v>
      </c>
      <c r="B97" s="247"/>
      <c r="C97" s="270">
        <f t="shared" si="15"/>
        <v>25</v>
      </c>
      <c r="D97" s="88"/>
      <c r="E97" s="88"/>
      <c r="F97" s="121"/>
      <c r="G97" s="207"/>
      <c r="H97" s="121"/>
      <c r="I97" s="88"/>
      <c r="J97" s="121">
        <v>25</v>
      </c>
      <c r="K97" s="88"/>
      <c r="L97" s="88"/>
      <c r="M97" s="88"/>
      <c r="N97" s="88"/>
      <c r="O97" s="150">
        <f t="shared" si="0"/>
        <v>25</v>
      </c>
      <c r="Q97" s="64"/>
    </row>
    <row r="98" spans="1:17">
      <c r="A98" s="15" t="s">
        <v>575</v>
      </c>
      <c r="B98" s="246"/>
      <c r="C98" s="270">
        <f>SUM(D98:N98)</f>
        <v>21150</v>
      </c>
      <c r="D98" s="113"/>
      <c r="E98" s="88"/>
      <c r="F98" s="121"/>
      <c r="G98" s="207"/>
      <c r="H98" s="121"/>
      <c r="I98" s="88"/>
      <c r="J98" s="121">
        <v>21150</v>
      </c>
      <c r="K98" s="88"/>
      <c r="L98" s="88"/>
      <c r="M98" s="88"/>
      <c r="N98" s="88"/>
      <c r="O98" s="150">
        <f t="shared" si="0"/>
        <v>21150</v>
      </c>
      <c r="Q98" s="64"/>
    </row>
    <row r="99" spans="1:17">
      <c r="A99" s="53" t="s">
        <v>413</v>
      </c>
      <c r="B99" s="46"/>
      <c r="C99" s="46"/>
      <c r="D99" s="116"/>
      <c r="E99" s="114"/>
      <c r="F99" s="118"/>
      <c r="G99" s="114"/>
      <c r="H99" s="118"/>
      <c r="I99" s="114"/>
      <c r="J99" s="118"/>
      <c r="K99" s="114"/>
      <c r="L99" s="114"/>
      <c r="M99" s="114"/>
      <c r="N99" s="114"/>
      <c r="O99" s="150">
        <f t="shared" si="0"/>
        <v>0</v>
      </c>
    </row>
    <row r="100" spans="1:17">
      <c r="A100" s="11" t="s">
        <v>33</v>
      </c>
      <c r="B100" s="247" t="s">
        <v>168</v>
      </c>
      <c r="C100" s="270">
        <f>SUM(D100:N100)</f>
        <v>49424</v>
      </c>
      <c r="D100" s="111"/>
      <c r="E100" s="88">
        <v>618</v>
      </c>
      <c r="F100" s="121"/>
      <c r="G100" s="88"/>
      <c r="H100" s="121">
        <v>576</v>
      </c>
      <c r="I100" s="88"/>
      <c r="J100" s="121">
        <v>47819</v>
      </c>
      <c r="K100" s="88"/>
      <c r="L100" s="88">
        <v>411</v>
      </c>
      <c r="M100" s="88"/>
      <c r="N100" s="88"/>
      <c r="O100" s="150">
        <f t="shared" si="0"/>
        <v>49424</v>
      </c>
    </row>
    <row r="101" spans="1:17">
      <c r="A101" s="11" t="s">
        <v>424</v>
      </c>
      <c r="B101" s="247"/>
      <c r="C101" s="270">
        <f t="shared" ref="C101:C106" si="16">SUM(D101:N101)</f>
        <v>1605</v>
      </c>
      <c r="D101" s="111"/>
      <c r="E101" s="88">
        <v>618</v>
      </c>
      <c r="F101" s="121"/>
      <c r="G101" s="88"/>
      <c r="H101" s="121">
        <v>576</v>
      </c>
      <c r="I101" s="88"/>
      <c r="J101" s="121">
        <v>0</v>
      </c>
      <c r="K101" s="88"/>
      <c r="L101" s="88">
        <v>411</v>
      </c>
      <c r="M101" s="88"/>
      <c r="N101" s="88"/>
      <c r="O101" s="150">
        <f t="shared" si="0"/>
        <v>1605</v>
      </c>
    </row>
    <row r="102" spans="1:17">
      <c r="A102" s="11" t="s">
        <v>599</v>
      </c>
      <c r="B102" s="247"/>
      <c r="C102" s="270">
        <f t="shared" si="16"/>
        <v>-202</v>
      </c>
      <c r="D102" s="111"/>
      <c r="E102" s="111">
        <v>-202</v>
      </c>
      <c r="F102" s="121"/>
      <c r="G102" s="88"/>
      <c r="H102" s="121"/>
      <c r="I102" s="88"/>
      <c r="J102" s="121"/>
      <c r="K102" s="88"/>
      <c r="L102" s="111"/>
      <c r="M102" s="111"/>
      <c r="N102" s="111"/>
      <c r="O102" s="150">
        <f t="shared" si="0"/>
        <v>-202</v>
      </c>
    </row>
    <row r="103" spans="1:17">
      <c r="A103" s="11" t="s">
        <v>600</v>
      </c>
      <c r="B103" s="247"/>
      <c r="C103" s="270">
        <f t="shared" si="16"/>
        <v>1318</v>
      </c>
      <c r="D103" s="111"/>
      <c r="E103" s="111"/>
      <c r="F103" s="121"/>
      <c r="G103" s="88"/>
      <c r="H103" s="121">
        <v>1318</v>
      </c>
      <c r="I103" s="88"/>
      <c r="J103" s="121"/>
      <c r="K103" s="88"/>
      <c r="L103" s="111"/>
      <c r="M103" s="111"/>
      <c r="N103" s="111"/>
      <c r="O103" s="150">
        <f t="shared" si="0"/>
        <v>1318</v>
      </c>
    </row>
    <row r="104" spans="1:17">
      <c r="A104" s="11" t="s">
        <v>601</v>
      </c>
      <c r="B104" s="247"/>
      <c r="C104" s="270">
        <f t="shared" si="16"/>
        <v>-145</v>
      </c>
      <c r="D104" s="111"/>
      <c r="E104" s="111"/>
      <c r="F104" s="121"/>
      <c r="G104" s="88"/>
      <c r="H104" s="121"/>
      <c r="I104" s="88"/>
      <c r="J104" s="121"/>
      <c r="K104" s="88"/>
      <c r="L104" s="111">
        <v>-145</v>
      </c>
      <c r="M104" s="111"/>
      <c r="N104" s="111"/>
      <c r="O104" s="150">
        <f t="shared" si="0"/>
        <v>-145</v>
      </c>
    </row>
    <row r="105" spans="1:17">
      <c r="A105" s="11" t="s">
        <v>447</v>
      </c>
      <c r="B105" s="247"/>
      <c r="C105" s="270">
        <f t="shared" si="16"/>
        <v>971</v>
      </c>
      <c r="D105" s="111">
        <f t="shared" ref="D105" si="17">SUM(D102:D102)</f>
        <v>0</v>
      </c>
      <c r="E105" s="111">
        <f>SUM(E102:E104)</f>
        <v>-202</v>
      </c>
      <c r="F105" s="111">
        <f t="shared" ref="F105:N105" si="18">SUM(F102:F104)</f>
        <v>0</v>
      </c>
      <c r="G105" s="111">
        <f t="shared" si="18"/>
        <v>0</v>
      </c>
      <c r="H105" s="121">
        <f t="shared" si="18"/>
        <v>1318</v>
      </c>
      <c r="I105" s="88">
        <f t="shared" si="18"/>
        <v>0</v>
      </c>
      <c r="J105" s="121">
        <f t="shared" si="18"/>
        <v>0</v>
      </c>
      <c r="K105" s="88">
        <f t="shared" si="18"/>
        <v>0</v>
      </c>
      <c r="L105" s="111">
        <f t="shared" si="18"/>
        <v>-145</v>
      </c>
      <c r="M105" s="111">
        <f t="shared" si="18"/>
        <v>0</v>
      </c>
      <c r="N105" s="111">
        <f t="shared" si="18"/>
        <v>0</v>
      </c>
      <c r="O105" s="150">
        <f t="shared" si="0"/>
        <v>971</v>
      </c>
    </row>
    <row r="106" spans="1:17">
      <c r="A106" s="15" t="s">
        <v>575</v>
      </c>
      <c r="B106" s="246"/>
      <c r="C106" s="270">
        <f t="shared" si="16"/>
        <v>2576</v>
      </c>
      <c r="D106" s="110">
        <f t="shared" ref="D106:N106" si="19">SUM(D101,D105)</f>
        <v>0</v>
      </c>
      <c r="E106" s="110">
        <f t="shared" si="19"/>
        <v>416</v>
      </c>
      <c r="F106" s="110">
        <f t="shared" si="19"/>
        <v>0</v>
      </c>
      <c r="G106" s="110">
        <f t="shared" si="19"/>
        <v>0</v>
      </c>
      <c r="H106" s="120">
        <f t="shared" si="19"/>
        <v>1894</v>
      </c>
      <c r="I106" s="113">
        <f t="shared" si="19"/>
        <v>0</v>
      </c>
      <c r="J106" s="120">
        <f t="shared" si="19"/>
        <v>0</v>
      </c>
      <c r="K106" s="113">
        <f t="shared" si="19"/>
        <v>0</v>
      </c>
      <c r="L106" s="110">
        <f t="shared" si="19"/>
        <v>266</v>
      </c>
      <c r="M106" s="110">
        <f t="shared" si="19"/>
        <v>0</v>
      </c>
      <c r="N106" s="110">
        <f t="shared" si="19"/>
        <v>0</v>
      </c>
      <c r="O106" s="150">
        <f t="shared" si="0"/>
        <v>2576</v>
      </c>
    </row>
    <row r="107" spans="1:17">
      <c r="A107" s="13" t="s">
        <v>414</v>
      </c>
      <c r="B107" s="7"/>
      <c r="C107" s="7"/>
      <c r="D107" s="118"/>
      <c r="E107" s="114"/>
      <c r="F107" s="118"/>
      <c r="G107" s="114"/>
      <c r="H107" s="118"/>
      <c r="I107" s="114"/>
      <c r="J107" s="118"/>
      <c r="K107" s="114"/>
      <c r="L107" s="114"/>
      <c r="M107" s="114"/>
      <c r="N107" s="114"/>
      <c r="O107" s="150">
        <f t="shared" si="0"/>
        <v>0</v>
      </c>
    </row>
    <row r="108" spans="1:17">
      <c r="A108" s="11" t="s">
        <v>33</v>
      </c>
      <c r="B108" s="247" t="s">
        <v>168</v>
      </c>
      <c r="C108" s="270">
        <f>SUM(D108:N108)</f>
        <v>9000</v>
      </c>
      <c r="D108" s="121"/>
      <c r="E108" s="88">
        <v>9000</v>
      </c>
      <c r="F108" s="121"/>
      <c r="G108" s="88"/>
      <c r="H108" s="121"/>
      <c r="I108" s="88"/>
      <c r="J108" s="121">
        <v>0</v>
      </c>
      <c r="K108" s="88"/>
      <c r="L108" s="88"/>
      <c r="M108" s="88"/>
      <c r="N108" s="88"/>
      <c r="O108" s="150">
        <f t="shared" si="0"/>
        <v>9000</v>
      </c>
    </row>
    <row r="109" spans="1:17" ht="13.5" customHeight="1">
      <c r="A109" s="11" t="s">
        <v>424</v>
      </c>
      <c r="B109" s="247"/>
      <c r="C109" s="270">
        <f>SUM(D109:N109)</f>
        <v>9000</v>
      </c>
      <c r="D109" s="131"/>
      <c r="E109" s="88">
        <v>9000</v>
      </c>
      <c r="F109" s="121"/>
      <c r="G109" s="88"/>
      <c r="H109" s="121"/>
      <c r="I109" s="88"/>
      <c r="J109" s="121"/>
      <c r="K109" s="88"/>
      <c r="L109" s="88"/>
      <c r="M109" s="88"/>
      <c r="N109" s="88"/>
      <c r="O109" s="150">
        <f t="shared" si="0"/>
        <v>9000</v>
      </c>
    </row>
    <row r="110" spans="1:17" ht="13.5" customHeight="1">
      <c r="A110" s="15" t="s">
        <v>575</v>
      </c>
      <c r="B110" s="247"/>
      <c r="C110" s="270">
        <f>SUM(D110:N110)</f>
        <v>9000</v>
      </c>
      <c r="D110" s="121"/>
      <c r="E110" s="88">
        <v>9000</v>
      </c>
      <c r="F110" s="121"/>
      <c r="G110" s="88"/>
      <c r="H110" s="121"/>
      <c r="I110" s="88"/>
      <c r="J110" s="121"/>
      <c r="K110" s="88"/>
      <c r="L110" s="88"/>
      <c r="M110" s="88"/>
      <c r="N110" s="88"/>
      <c r="O110" s="150"/>
    </row>
    <row r="111" spans="1:17">
      <c r="A111" s="21" t="s">
        <v>415</v>
      </c>
      <c r="B111" s="7"/>
      <c r="C111" s="7"/>
      <c r="D111" s="118"/>
      <c r="E111" s="114"/>
      <c r="F111" s="118"/>
      <c r="G111" s="114"/>
      <c r="H111" s="118"/>
      <c r="I111" s="114"/>
      <c r="J111" s="118"/>
      <c r="K111" s="114"/>
      <c r="L111" s="114"/>
      <c r="M111" s="114"/>
      <c r="N111" s="114"/>
      <c r="O111" s="150">
        <f t="shared" si="0"/>
        <v>0</v>
      </c>
    </row>
    <row r="112" spans="1:17">
      <c r="A112" s="11" t="s">
        <v>33</v>
      </c>
      <c r="B112" s="247" t="s">
        <v>168</v>
      </c>
      <c r="C112" s="270">
        <f>SUM(D112:N112)</f>
        <v>72403</v>
      </c>
      <c r="D112" s="121"/>
      <c r="E112" s="88"/>
      <c r="F112" s="121"/>
      <c r="G112" s="88"/>
      <c r="H112" s="121"/>
      <c r="I112" s="88"/>
      <c r="J112" s="121">
        <v>0</v>
      </c>
      <c r="K112" s="88"/>
      <c r="L112" s="88">
        <v>72403</v>
      </c>
      <c r="M112" s="88"/>
      <c r="N112" s="88"/>
      <c r="O112" s="150">
        <f t="shared" si="0"/>
        <v>72403</v>
      </c>
    </row>
    <row r="113" spans="1:15">
      <c r="A113" s="11" t="s">
        <v>424</v>
      </c>
      <c r="B113" s="247"/>
      <c r="C113" s="270">
        <f>SUM(D113:N113)</f>
        <v>72403</v>
      </c>
      <c r="D113" s="131"/>
      <c r="E113" s="88"/>
      <c r="F113" s="121"/>
      <c r="G113" s="88"/>
      <c r="H113" s="121"/>
      <c r="I113" s="88"/>
      <c r="J113" s="121"/>
      <c r="K113" s="88"/>
      <c r="L113" s="88">
        <v>72403</v>
      </c>
      <c r="M113" s="88"/>
      <c r="N113" s="88"/>
      <c r="O113" s="150">
        <f t="shared" si="0"/>
        <v>72403</v>
      </c>
    </row>
    <row r="114" spans="1:15">
      <c r="A114" s="11" t="s">
        <v>602</v>
      </c>
      <c r="B114" s="247"/>
      <c r="C114" s="270">
        <f t="shared" ref="C114:C115" si="20">SUM(D114:N114)</f>
        <v>-69903</v>
      </c>
      <c r="D114" s="121"/>
      <c r="E114" s="88"/>
      <c r="F114" s="121"/>
      <c r="G114" s="88"/>
      <c r="H114" s="121"/>
      <c r="I114" s="88"/>
      <c r="J114" s="121"/>
      <c r="K114" s="88"/>
      <c r="L114" s="88">
        <v>-69903</v>
      </c>
      <c r="M114" s="88"/>
      <c r="N114" s="88"/>
      <c r="O114" s="150">
        <f t="shared" si="0"/>
        <v>-69903</v>
      </c>
    </row>
    <row r="115" spans="1:15">
      <c r="A115" s="11" t="s">
        <v>446</v>
      </c>
      <c r="B115" s="247"/>
      <c r="C115" s="270">
        <f t="shared" si="20"/>
        <v>-69903</v>
      </c>
      <c r="D115" s="121"/>
      <c r="E115" s="88"/>
      <c r="F115" s="121"/>
      <c r="G115" s="88"/>
      <c r="H115" s="121"/>
      <c r="I115" s="88"/>
      <c r="J115" s="121"/>
      <c r="K115" s="88"/>
      <c r="L115" s="88">
        <v>-69903</v>
      </c>
      <c r="M115" s="88"/>
      <c r="N115" s="88"/>
      <c r="O115" s="150">
        <f t="shared" si="0"/>
        <v>-69903</v>
      </c>
    </row>
    <row r="116" spans="1:15">
      <c r="A116" s="15" t="s">
        <v>575</v>
      </c>
      <c r="B116" s="247"/>
      <c r="C116" s="270">
        <f>SUM(D116:N116)</f>
        <v>2500</v>
      </c>
      <c r="D116" s="121"/>
      <c r="E116" s="88"/>
      <c r="F116" s="121"/>
      <c r="G116" s="88"/>
      <c r="H116" s="121"/>
      <c r="I116" s="88"/>
      <c r="J116" s="121"/>
      <c r="K116" s="88"/>
      <c r="L116" s="88">
        <f>SUM(L113,L115)</f>
        <v>2500</v>
      </c>
      <c r="M116" s="88"/>
      <c r="N116" s="88"/>
      <c r="O116" s="150">
        <f t="shared" si="0"/>
        <v>2500</v>
      </c>
    </row>
    <row r="117" spans="1:15">
      <c r="A117" s="21" t="s">
        <v>416</v>
      </c>
      <c r="B117" s="7"/>
      <c r="C117" s="7"/>
      <c r="D117" s="118"/>
      <c r="E117" s="114"/>
      <c r="F117" s="118"/>
      <c r="G117" s="114"/>
      <c r="H117" s="118"/>
      <c r="I117" s="114"/>
      <c r="J117" s="118"/>
      <c r="K117" s="114"/>
      <c r="L117" s="114"/>
      <c r="M117" s="114"/>
      <c r="N117" s="114"/>
      <c r="O117" s="150">
        <f t="shared" si="0"/>
        <v>0</v>
      </c>
    </row>
    <row r="118" spans="1:15">
      <c r="A118" s="11" t="s">
        <v>33</v>
      </c>
      <c r="B118" s="247" t="s">
        <v>168</v>
      </c>
      <c r="C118" s="270">
        <f>SUM(D118:N118)</f>
        <v>0</v>
      </c>
      <c r="D118" s="121"/>
      <c r="E118" s="88"/>
      <c r="F118" s="121"/>
      <c r="G118" s="88"/>
      <c r="H118" s="121"/>
      <c r="I118" s="88"/>
      <c r="J118" s="121"/>
      <c r="K118" s="88"/>
      <c r="L118" s="88"/>
      <c r="M118" s="88"/>
      <c r="N118" s="88"/>
      <c r="O118" s="150">
        <f t="shared" si="0"/>
        <v>0</v>
      </c>
    </row>
    <row r="119" spans="1:15">
      <c r="A119" s="11" t="s">
        <v>424</v>
      </c>
      <c r="B119" s="247"/>
      <c r="C119" s="270">
        <f t="shared" ref="C119:C120" si="21">SUM(D119:N119)</f>
        <v>0</v>
      </c>
      <c r="D119" s="121"/>
      <c r="E119" s="88"/>
      <c r="F119" s="121"/>
      <c r="G119" s="88"/>
      <c r="H119" s="121"/>
      <c r="I119" s="88"/>
      <c r="J119" s="121"/>
      <c r="K119" s="88"/>
      <c r="L119" s="88"/>
      <c r="M119" s="88"/>
      <c r="N119" s="88"/>
      <c r="O119" s="150"/>
    </row>
    <row r="120" spans="1:15">
      <c r="A120" s="15" t="s">
        <v>575</v>
      </c>
      <c r="B120" s="247"/>
      <c r="C120" s="270">
        <f t="shared" si="21"/>
        <v>0</v>
      </c>
      <c r="D120" s="121"/>
      <c r="E120" s="88"/>
      <c r="F120" s="121"/>
      <c r="G120" s="88"/>
      <c r="H120" s="121"/>
      <c r="I120" s="88"/>
      <c r="J120" s="121"/>
      <c r="K120" s="88"/>
      <c r="L120" s="88"/>
      <c r="M120" s="88"/>
      <c r="N120" s="88"/>
      <c r="O120" s="150"/>
    </row>
    <row r="121" spans="1:15">
      <c r="A121" s="21" t="s">
        <v>641</v>
      </c>
      <c r="B121" s="7"/>
      <c r="C121" s="7"/>
      <c r="D121" s="118"/>
      <c r="E121" s="114"/>
      <c r="F121" s="118"/>
      <c r="G121" s="114"/>
      <c r="H121" s="118"/>
      <c r="I121" s="114"/>
      <c r="J121" s="118"/>
      <c r="K121" s="114"/>
      <c r="L121" s="114"/>
      <c r="M121" s="114"/>
      <c r="N121" s="114"/>
      <c r="O121" s="150">
        <f t="shared" si="0"/>
        <v>0</v>
      </c>
    </row>
    <row r="122" spans="1:15">
      <c r="A122" s="11" t="s">
        <v>33</v>
      </c>
      <c r="B122" s="247" t="s">
        <v>169</v>
      </c>
      <c r="C122" s="270">
        <f>SUM(D122:N122)</f>
        <v>0</v>
      </c>
      <c r="D122" s="121"/>
      <c r="E122" s="88"/>
      <c r="F122" s="121"/>
      <c r="G122" s="88"/>
      <c r="H122" s="121"/>
      <c r="I122" s="88"/>
      <c r="J122" s="121"/>
      <c r="K122" s="323"/>
      <c r="L122" s="88"/>
      <c r="M122" s="88"/>
      <c r="N122" s="88"/>
      <c r="O122" s="150">
        <f t="shared" si="0"/>
        <v>0</v>
      </c>
    </row>
    <row r="123" spans="1:15">
      <c r="A123" s="11" t="s">
        <v>424</v>
      </c>
      <c r="B123" s="247"/>
      <c r="C123" s="270">
        <f t="shared" ref="C123:C124" si="22">SUM(D123:N123)</f>
        <v>0</v>
      </c>
      <c r="D123" s="121"/>
      <c r="E123" s="88"/>
      <c r="F123" s="121"/>
      <c r="G123" s="88"/>
      <c r="H123" s="121"/>
      <c r="I123" s="88"/>
      <c r="J123" s="121"/>
      <c r="K123" s="361"/>
      <c r="L123" s="88"/>
      <c r="M123" s="88"/>
      <c r="N123" s="88"/>
      <c r="O123" s="150"/>
    </row>
    <row r="124" spans="1:15">
      <c r="A124" s="15" t="s">
        <v>575</v>
      </c>
      <c r="B124" s="247"/>
      <c r="C124" s="270">
        <f t="shared" si="22"/>
        <v>0</v>
      </c>
      <c r="D124" s="121"/>
      <c r="E124" s="88"/>
      <c r="F124" s="121"/>
      <c r="G124" s="88"/>
      <c r="H124" s="121"/>
      <c r="I124" s="88"/>
      <c r="J124" s="121"/>
      <c r="K124" s="361"/>
      <c r="L124" s="88"/>
      <c r="M124" s="88"/>
      <c r="N124" s="88"/>
      <c r="O124" s="150"/>
    </row>
    <row r="125" spans="1:15">
      <c r="A125" s="56" t="s">
        <v>417</v>
      </c>
      <c r="B125" s="46"/>
      <c r="C125" s="46"/>
      <c r="D125" s="118"/>
      <c r="E125" s="114"/>
      <c r="F125" s="118"/>
      <c r="G125" s="114"/>
      <c r="H125" s="118"/>
      <c r="I125" s="114"/>
      <c r="J125" s="118"/>
      <c r="K125" s="114"/>
      <c r="L125" s="114"/>
      <c r="M125" s="114"/>
      <c r="N125" s="114"/>
      <c r="O125" s="150">
        <f t="shared" si="0"/>
        <v>0</v>
      </c>
    </row>
    <row r="126" spans="1:15">
      <c r="A126" s="11" t="s">
        <v>33</v>
      </c>
      <c r="B126" s="247" t="s">
        <v>168</v>
      </c>
      <c r="C126" s="270">
        <f>SUM(D126:N126)</f>
        <v>297</v>
      </c>
      <c r="D126" s="121"/>
      <c r="E126" s="88"/>
      <c r="F126" s="121"/>
      <c r="G126" s="88"/>
      <c r="H126" s="121">
        <v>297</v>
      </c>
      <c r="I126" s="88"/>
      <c r="J126" s="121"/>
      <c r="K126" s="88"/>
      <c r="L126" s="88"/>
      <c r="M126" s="88"/>
      <c r="N126" s="88"/>
      <c r="O126" s="150">
        <f t="shared" si="0"/>
        <v>297</v>
      </c>
    </row>
    <row r="127" spans="1:15">
      <c r="A127" s="11" t="s">
        <v>424</v>
      </c>
      <c r="B127" s="247"/>
      <c r="C127" s="270">
        <f>SUM(D127:N127)</f>
        <v>297</v>
      </c>
      <c r="D127" s="131"/>
      <c r="E127" s="88"/>
      <c r="F127" s="121"/>
      <c r="G127" s="88"/>
      <c r="H127" s="121">
        <v>297</v>
      </c>
      <c r="I127" s="88"/>
      <c r="J127" s="121"/>
      <c r="K127" s="88"/>
      <c r="L127" s="88"/>
      <c r="M127" s="88"/>
      <c r="N127" s="88"/>
      <c r="O127" s="150">
        <f t="shared" si="0"/>
        <v>297</v>
      </c>
    </row>
    <row r="128" spans="1:15">
      <c r="A128" s="15" t="s">
        <v>575</v>
      </c>
      <c r="B128" s="247"/>
      <c r="C128" s="270">
        <f>SUM(D128:N128)</f>
        <v>297</v>
      </c>
      <c r="D128" s="121"/>
      <c r="E128" s="88"/>
      <c r="F128" s="121"/>
      <c r="G128" s="88"/>
      <c r="H128" s="121">
        <v>297</v>
      </c>
      <c r="I128" s="88"/>
      <c r="J128" s="121"/>
      <c r="K128" s="88"/>
      <c r="L128" s="88"/>
      <c r="M128" s="88"/>
      <c r="N128" s="88"/>
      <c r="O128" s="150">
        <f t="shared" si="0"/>
        <v>297</v>
      </c>
    </row>
    <row r="129" spans="1:17">
      <c r="A129" s="56" t="s">
        <v>418</v>
      </c>
      <c r="B129" s="46"/>
      <c r="C129" s="46"/>
      <c r="D129" s="118"/>
      <c r="E129" s="114"/>
      <c r="F129" s="118"/>
      <c r="G129" s="114"/>
      <c r="H129" s="118"/>
      <c r="I129" s="114"/>
      <c r="J129" s="118"/>
      <c r="K129" s="114"/>
      <c r="L129" s="114"/>
      <c r="M129" s="114"/>
      <c r="N129" s="114"/>
      <c r="O129" s="150">
        <f t="shared" si="0"/>
        <v>0</v>
      </c>
    </row>
    <row r="130" spans="1:17">
      <c r="A130" s="11" t="s">
        <v>33</v>
      </c>
      <c r="B130" s="247" t="s">
        <v>169</v>
      </c>
      <c r="C130" s="270">
        <f>SUM(D130:N130)</f>
        <v>0</v>
      </c>
      <c r="D130" s="111"/>
      <c r="E130" s="88"/>
      <c r="F130" s="121"/>
      <c r="G130" s="88"/>
      <c r="H130" s="121"/>
      <c r="I130" s="88"/>
      <c r="J130" s="121"/>
      <c r="K130" s="88"/>
      <c r="L130" s="88"/>
      <c r="M130" s="88"/>
      <c r="N130" s="88"/>
      <c r="O130" s="150">
        <f t="shared" si="0"/>
        <v>0</v>
      </c>
    </row>
    <row r="131" spans="1:17">
      <c r="A131" s="11" t="s">
        <v>424</v>
      </c>
      <c r="B131" s="247"/>
      <c r="C131" s="270">
        <f t="shared" ref="C131:C132" si="23">SUM(D131:N131)</f>
        <v>0</v>
      </c>
      <c r="D131" s="111"/>
      <c r="E131" s="111"/>
      <c r="F131" s="121"/>
      <c r="G131" s="88"/>
      <c r="H131" s="121"/>
      <c r="I131" s="88"/>
      <c r="J131" s="121"/>
      <c r="K131" s="88"/>
      <c r="L131" s="88"/>
      <c r="M131" s="88"/>
      <c r="N131" s="88"/>
      <c r="O131" s="150">
        <f t="shared" si="0"/>
        <v>0</v>
      </c>
    </row>
    <row r="132" spans="1:17">
      <c r="A132" s="15" t="s">
        <v>575</v>
      </c>
      <c r="B132" s="247"/>
      <c r="C132" s="270">
        <f t="shared" si="23"/>
        <v>0</v>
      </c>
      <c r="D132" s="111"/>
      <c r="E132" s="111"/>
      <c r="F132" s="121"/>
      <c r="G132" s="88"/>
      <c r="H132" s="121"/>
      <c r="I132" s="88"/>
      <c r="J132" s="121"/>
      <c r="K132" s="88"/>
      <c r="L132" s="88"/>
      <c r="M132" s="88"/>
      <c r="N132" s="88"/>
      <c r="O132" s="150">
        <f t="shared" si="0"/>
        <v>0</v>
      </c>
    </row>
    <row r="133" spans="1:17">
      <c r="A133" s="53" t="s">
        <v>419</v>
      </c>
      <c r="B133" s="329"/>
      <c r="C133" s="212"/>
      <c r="D133" s="116"/>
      <c r="E133" s="116"/>
      <c r="F133" s="118"/>
      <c r="G133" s="114"/>
      <c r="H133" s="118"/>
      <c r="I133" s="114"/>
      <c r="J133" s="118"/>
      <c r="K133" s="114"/>
      <c r="L133" s="114"/>
      <c r="M133" s="114"/>
      <c r="N133" s="114"/>
      <c r="O133" s="150">
        <f t="shared" si="0"/>
        <v>0</v>
      </c>
    </row>
    <row r="134" spans="1:17">
      <c r="A134" s="11" t="s">
        <v>45</v>
      </c>
      <c r="B134" s="247" t="s">
        <v>168</v>
      </c>
      <c r="C134" s="270">
        <f>SUM(D134:N134)</f>
        <v>0</v>
      </c>
      <c r="D134" s="111"/>
      <c r="E134" s="111"/>
      <c r="F134" s="121"/>
      <c r="G134" s="88"/>
      <c r="H134" s="121"/>
      <c r="I134" s="88"/>
      <c r="J134" s="121"/>
      <c r="K134" s="88"/>
      <c r="L134" s="88"/>
      <c r="M134" s="88"/>
      <c r="N134" s="88"/>
      <c r="O134" s="150">
        <f t="shared" si="0"/>
        <v>0</v>
      </c>
    </row>
    <row r="135" spans="1:17">
      <c r="A135" s="11" t="s">
        <v>424</v>
      </c>
      <c r="B135" s="69"/>
      <c r="C135" s="270">
        <f t="shared" ref="C135:C136" si="24">SUM(D135:N135)</f>
        <v>0</v>
      </c>
      <c r="D135" s="111"/>
      <c r="E135" s="111"/>
      <c r="F135" s="121"/>
      <c r="G135" s="88"/>
      <c r="H135" s="121"/>
      <c r="I135" s="88"/>
      <c r="J135" s="121"/>
      <c r="K135" s="88"/>
      <c r="L135" s="88"/>
      <c r="M135" s="88"/>
      <c r="N135" s="88"/>
      <c r="O135" s="150">
        <f t="shared" si="0"/>
        <v>0</v>
      </c>
      <c r="Q135" s="64"/>
    </row>
    <row r="136" spans="1:17">
      <c r="A136" s="15" t="s">
        <v>575</v>
      </c>
      <c r="B136" s="224"/>
      <c r="C136" s="270">
        <f t="shared" si="24"/>
        <v>0</v>
      </c>
      <c r="D136" s="110"/>
      <c r="E136" s="110"/>
      <c r="F136" s="120"/>
      <c r="G136" s="113"/>
      <c r="H136" s="120"/>
      <c r="I136" s="113"/>
      <c r="J136" s="120"/>
      <c r="K136" s="113"/>
      <c r="L136" s="113"/>
      <c r="M136" s="113"/>
      <c r="N136" s="113"/>
      <c r="O136" s="150">
        <f t="shared" si="0"/>
        <v>0</v>
      </c>
      <c r="Q136" s="64"/>
    </row>
    <row r="137" spans="1:17">
      <c r="A137" s="53" t="s">
        <v>520</v>
      </c>
      <c r="B137" s="329"/>
      <c r="C137" s="212"/>
      <c r="D137" s="116"/>
      <c r="E137" s="116"/>
      <c r="F137" s="118"/>
      <c r="G137" s="114"/>
      <c r="H137" s="118"/>
      <c r="I137" s="114"/>
      <c r="J137" s="118"/>
      <c r="K137" s="114"/>
      <c r="L137" s="114"/>
      <c r="M137" s="114"/>
      <c r="N137" s="114"/>
      <c r="O137" s="150">
        <f t="shared" si="0"/>
        <v>0</v>
      </c>
      <c r="Q137" s="64"/>
    </row>
    <row r="138" spans="1:17">
      <c r="A138" s="11" t="s">
        <v>45</v>
      </c>
      <c r="B138" s="247" t="s">
        <v>168</v>
      </c>
      <c r="C138" s="270">
        <f>SUM(D138:N138)</f>
        <v>0</v>
      </c>
      <c r="D138" s="111"/>
      <c r="E138" s="111"/>
      <c r="F138" s="121"/>
      <c r="G138" s="88"/>
      <c r="H138" s="121"/>
      <c r="I138" s="88"/>
      <c r="J138" s="121"/>
      <c r="K138" s="88"/>
      <c r="L138" s="88"/>
      <c r="M138" s="88"/>
      <c r="N138" s="88"/>
      <c r="O138" s="150">
        <f t="shared" si="0"/>
        <v>0</v>
      </c>
      <c r="Q138" s="64"/>
    </row>
    <row r="139" spans="1:17">
      <c r="A139" s="11" t="s">
        <v>424</v>
      </c>
      <c r="B139" s="69"/>
      <c r="C139" s="270">
        <f t="shared" ref="C139" si="25">SUM(D139:N139)</f>
        <v>150000</v>
      </c>
      <c r="D139" s="111"/>
      <c r="E139" s="111"/>
      <c r="F139" s="121"/>
      <c r="G139" s="88"/>
      <c r="H139" s="121"/>
      <c r="I139" s="88"/>
      <c r="J139" s="121"/>
      <c r="K139" s="88"/>
      <c r="L139" s="88"/>
      <c r="M139" s="88">
        <v>150000</v>
      </c>
      <c r="N139" s="88"/>
      <c r="O139" s="150">
        <f t="shared" si="0"/>
        <v>150000</v>
      </c>
      <c r="Q139" s="64"/>
    </row>
    <row r="140" spans="1:17">
      <c r="A140" s="15" t="s">
        <v>575</v>
      </c>
      <c r="B140" s="224"/>
      <c r="C140" s="228">
        <v>150000</v>
      </c>
      <c r="D140" s="228"/>
      <c r="E140" s="228"/>
      <c r="F140" s="228"/>
      <c r="G140" s="228"/>
      <c r="H140" s="228"/>
      <c r="I140" s="228"/>
      <c r="J140" s="228"/>
      <c r="K140" s="228"/>
      <c r="L140" s="228"/>
      <c r="M140" s="228">
        <v>150000</v>
      </c>
      <c r="N140" s="228"/>
      <c r="O140" s="150">
        <f t="shared" si="0"/>
        <v>150000</v>
      </c>
      <c r="Q140" s="64"/>
    </row>
    <row r="141" spans="1:17">
      <c r="A141" s="53" t="s">
        <v>521</v>
      </c>
      <c r="B141" s="329"/>
      <c r="C141" s="212"/>
      <c r="D141" s="116"/>
      <c r="E141" s="116"/>
      <c r="F141" s="118"/>
      <c r="G141" s="114"/>
      <c r="H141" s="118"/>
      <c r="I141" s="114"/>
      <c r="J141" s="118"/>
      <c r="K141" s="114"/>
      <c r="L141" s="114"/>
      <c r="M141" s="114"/>
      <c r="N141" s="114"/>
      <c r="O141" s="150">
        <f t="shared" si="0"/>
        <v>0</v>
      </c>
      <c r="Q141" s="64"/>
    </row>
    <row r="142" spans="1:17">
      <c r="A142" s="11" t="s">
        <v>45</v>
      </c>
      <c r="B142" s="247" t="s">
        <v>168</v>
      </c>
      <c r="C142" s="270">
        <f>SUM(D142:N142)</f>
        <v>0</v>
      </c>
      <c r="D142" s="111"/>
      <c r="E142" s="111"/>
      <c r="F142" s="121"/>
      <c r="G142" s="88"/>
      <c r="H142" s="121"/>
      <c r="I142" s="88"/>
      <c r="J142" s="121"/>
      <c r="K142" s="88"/>
      <c r="L142" s="88"/>
      <c r="M142" s="88"/>
      <c r="N142" s="88"/>
      <c r="O142" s="150">
        <f t="shared" si="0"/>
        <v>0</v>
      </c>
      <c r="Q142" s="64"/>
    </row>
    <row r="143" spans="1:17">
      <c r="A143" s="11" t="s">
        <v>424</v>
      </c>
      <c r="B143" s="69"/>
      <c r="C143" s="270">
        <f t="shared" ref="C143:C144" si="26">SUM(D143:N143)</f>
        <v>0</v>
      </c>
      <c r="D143" s="111"/>
      <c r="E143" s="111"/>
      <c r="F143" s="121"/>
      <c r="G143" s="88"/>
      <c r="H143" s="121"/>
      <c r="I143" s="88"/>
      <c r="J143" s="121"/>
      <c r="K143" s="88"/>
      <c r="L143" s="88"/>
      <c r="M143" s="88"/>
      <c r="N143" s="88"/>
      <c r="O143" s="150">
        <f t="shared" si="0"/>
        <v>0</v>
      </c>
      <c r="Q143" s="64"/>
    </row>
    <row r="144" spans="1:17">
      <c r="A144" s="15" t="s">
        <v>575</v>
      </c>
      <c r="B144" s="224"/>
      <c r="C144" s="270">
        <f t="shared" si="26"/>
        <v>0</v>
      </c>
      <c r="D144" s="110"/>
      <c r="E144" s="110"/>
      <c r="F144" s="120"/>
      <c r="G144" s="113"/>
      <c r="H144" s="120"/>
      <c r="I144" s="113"/>
      <c r="J144" s="120"/>
      <c r="K144" s="113"/>
      <c r="L144" s="113"/>
      <c r="M144" s="113"/>
      <c r="N144" s="113"/>
      <c r="O144" s="150">
        <f t="shared" si="0"/>
        <v>0</v>
      </c>
      <c r="Q144" s="64"/>
    </row>
    <row r="145" spans="1:17">
      <c r="A145" s="251" t="s">
        <v>656</v>
      </c>
      <c r="B145" s="59"/>
      <c r="C145" s="46"/>
      <c r="D145" s="111"/>
      <c r="E145" s="111"/>
      <c r="F145" s="121"/>
      <c r="G145" s="88"/>
      <c r="H145" s="121"/>
      <c r="I145" s="88"/>
      <c r="J145" s="121"/>
      <c r="K145" s="88"/>
      <c r="L145" s="88"/>
      <c r="M145" s="88"/>
      <c r="N145" s="88"/>
      <c r="O145" s="150"/>
      <c r="Q145" s="64"/>
    </row>
    <row r="146" spans="1:17">
      <c r="A146" s="30" t="s">
        <v>43</v>
      </c>
      <c r="B146" s="69" t="s">
        <v>168</v>
      </c>
      <c r="C146" s="270">
        <f>SUM(D146:N146)</f>
        <v>0</v>
      </c>
      <c r="D146" s="111"/>
      <c r="E146" s="111"/>
      <c r="F146" s="121"/>
      <c r="G146" s="88"/>
      <c r="H146" s="121"/>
      <c r="I146" s="88"/>
      <c r="J146" s="121"/>
      <c r="K146" s="88"/>
      <c r="L146" s="88"/>
      <c r="M146" s="88"/>
      <c r="N146" s="88"/>
      <c r="O146" s="150"/>
      <c r="Q146" s="64"/>
    </row>
    <row r="147" spans="1:17">
      <c r="A147" s="11" t="s">
        <v>424</v>
      </c>
      <c r="B147" s="247"/>
      <c r="C147" s="270">
        <f t="shared" ref="C147:C148" si="27">SUM(D147:N147)</f>
        <v>0</v>
      </c>
      <c r="D147" s="111"/>
      <c r="E147" s="111"/>
      <c r="F147" s="121"/>
      <c r="G147" s="88"/>
      <c r="H147" s="121"/>
      <c r="I147" s="88"/>
      <c r="J147" s="121"/>
      <c r="K147" s="88"/>
      <c r="L147" s="88"/>
      <c r="M147" s="88"/>
      <c r="N147" s="88"/>
      <c r="O147" s="150"/>
      <c r="Q147" s="64"/>
    </row>
    <row r="148" spans="1:17">
      <c r="A148" s="15" t="s">
        <v>575</v>
      </c>
      <c r="B148" s="224"/>
      <c r="C148" s="228">
        <f t="shared" si="27"/>
        <v>0</v>
      </c>
      <c r="D148" s="111"/>
      <c r="E148" s="111"/>
      <c r="F148" s="121"/>
      <c r="G148" s="88"/>
      <c r="H148" s="121"/>
      <c r="I148" s="88"/>
      <c r="J148" s="121"/>
      <c r="K148" s="88"/>
      <c r="L148" s="88"/>
      <c r="M148" s="88"/>
      <c r="N148" s="88"/>
      <c r="O148" s="150"/>
      <c r="Q148" s="64"/>
    </row>
    <row r="149" spans="1:17">
      <c r="A149" s="251" t="s">
        <v>660</v>
      </c>
      <c r="B149" s="59"/>
      <c r="C149" s="46"/>
      <c r="D149" s="116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50">
        <f t="shared" si="0"/>
        <v>0</v>
      </c>
    </row>
    <row r="150" spans="1:17">
      <c r="A150" s="30" t="s">
        <v>43</v>
      </c>
      <c r="B150" s="69" t="s">
        <v>168</v>
      </c>
      <c r="C150" s="270">
        <f>SUM(D150:N150)</f>
        <v>0</v>
      </c>
      <c r="D150" s="111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150">
        <f t="shared" si="0"/>
        <v>0</v>
      </c>
    </row>
    <row r="151" spans="1:17">
      <c r="A151" s="11" t="s">
        <v>424</v>
      </c>
      <c r="B151" s="247"/>
      <c r="C151" s="270">
        <f t="shared" ref="C151:C152" si="28">SUM(D151:N151)</f>
        <v>0</v>
      </c>
      <c r="D151" s="111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150">
        <f t="shared" si="0"/>
        <v>0</v>
      </c>
    </row>
    <row r="152" spans="1:17">
      <c r="A152" s="15" t="s">
        <v>575</v>
      </c>
      <c r="B152" s="224"/>
      <c r="C152" s="228">
        <f t="shared" si="28"/>
        <v>0</v>
      </c>
      <c r="D152" s="110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50">
        <f t="shared" si="0"/>
        <v>0</v>
      </c>
    </row>
    <row r="153" spans="1:17">
      <c r="A153" s="326" t="s">
        <v>661</v>
      </c>
      <c r="B153" s="167"/>
      <c r="C153" s="47"/>
      <c r="D153" s="111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150">
        <f t="shared" si="0"/>
        <v>0</v>
      </c>
    </row>
    <row r="154" spans="1:17">
      <c r="A154" s="30" t="s">
        <v>43</v>
      </c>
      <c r="B154" s="69" t="s">
        <v>169</v>
      </c>
      <c r="C154" s="270">
        <f>SUM(D154:N154)</f>
        <v>0</v>
      </c>
      <c r="D154" s="111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150">
        <f t="shared" si="0"/>
        <v>0</v>
      </c>
    </row>
    <row r="155" spans="1:17">
      <c r="A155" s="11" t="s">
        <v>424</v>
      </c>
      <c r="B155" s="69"/>
      <c r="C155" s="270">
        <f t="shared" ref="C155:C156" si="29">SUM(D155:N155)</f>
        <v>0</v>
      </c>
      <c r="D155" s="111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150">
        <f t="shared" si="0"/>
        <v>0</v>
      </c>
    </row>
    <row r="156" spans="1:17">
      <c r="A156" s="15" t="s">
        <v>575</v>
      </c>
      <c r="B156" s="69"/>
      <c r="C156" s="270">
        <f t="shared" si="29"/>
        <v>0</v>
      </c>
      <c r="D156" s="111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150">
        <f t="shared" si="0"/>
        <v>0</v>
      </c>
    </row>
    <row r="157" spans="1:17">
      <c r="A157" s="326" t="s">
        <v>662</v>
      </c>
      <c r="B157" s="59"/>
      <c r="C157" s="46"/>
      <c r="D157" s="116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50">
        <f t="shared" si="0"/>
        <v>0</v>
      </c>
    </row>
    <row r="158" spans="1:17">
      <c r="A158" s="30" t="s">
        <v>43</v>
      </c>
      <c r="B158" s="69" t="s">
        <v>169</v>
      </c>
      <c r="C158" s="270">
        <f>SUM(D158:N158)</f>
        <v>0</v>
      </c>
      <c r="D158" s="111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150">
        <f t="shared" si="0"/>
        <v>0</v>
      </c>
    </row>
    <row r="159" spans="1:17">
      <c r="A159" s="11" t="s">
        <v>424</v>
      </c>
      <c r="B159" s="69"/>
      <c r="C159" s="270">
        <f t="shared" ref="C159:C160" si="30">SUM(D159:N159)</f>
        <v>0</v>
      </c>
      <c r="D159" s="121"/>
      <c r="E159" s="88"/>
      <c r="F159" s="121"/>
      <c r="G159" s="88"/>
      <c r="H159" s="121"/>
      <c r="I159" s="88"/>
      <c r="J159" s="121"/>
      <c r="K159" s="88"/>
      <c r="L159" s="88"/>
      <c r="M159" s="88"/>
      <c r="N159" s="88"/>
      <c r="O159" s="150">
        <f t="shared" si="0"/>
        <v>0</v>
      </c>
    </row>
    <row r="160" spans="1:17">
      <c r="A160" s="15" t="s">
        <v>575</v>
      </c>
      <c r="B160" s="69"/>
      <c r="C160" s="270">
        <f t="shared" si="30"/>
        <v>0</v>
      </c>
      <c r="D160" s="121"/>
      <c r="E160" s="88"/>
      <c r="F160" s="121"/>
      <c r="G160" s="88"/>
      <c r="H160" s="121"/>
      <c r="I160" s="88"/>
      <c r="J160" s="121"/>
      <c r="K160" s="88"/>
      <c r="L160" s="88"/>
      <c r="M160" s="88"/>
      <c r="N160" s="88"/>
      <c r="O160" s="150">
        <f t="shared" si="0"/>
        <v>0</v>
      </c>
    </row>
    <row r="161" spans="1:15">
      <c r="A161" s="56" t="s">
        <v>690</v>
      </c>
      <c r="B161" s="46"/>
      <c r="C161" s="46"/>
      <c r="D161" s="118"/>
      <c r="E161" s="114"/>
      <c r="F161" s="118"/>
      <c r="G161" s="114"/>
      <c r="H161" s="118"/>
      <c r="I161" s="114"/>
      <c r="J161" s="118"/>
      <c r="K161" s="114"/>
      <c r="L161" s="114"/>
      <c r="M161" s="114"/>
      <c r="N161" s="114"/>
      <c r="O161" s="150">
        <f t="shared" si="0"/>
        <v>0</v>
      </c>
    </row>
    <row r="162" spans="1:15">
      <c r="A162" s="11" t="s">
        <v>33</v>
      </c>
      <c r="B162" s="247" t="s">
        <v>169</v>
      </c>
      <c r="C162" s="270">
        <f>SUM(D162:N162)</f>
        <v>0</v>
      </c>
      <c r="D162" s="121"/>
      <c r="E162" s="88"/>
      <c r="F162" s="121"/>
      <c r="G162" s="88"/>
      <c r="H162" s="121"/>
      <c r="I162" s="88"/>
      <c r="J162" s="121"/>
      <c r="K162" s="88"/>
      <c r="L162" s="88"/>
      <c r="M162" s="88"/>
      <c r="N162" s="88"/>
      <c r="O162" s="150">
        <f t="shared" si="0"/>
        <v>0</v>
      </c>
    </row>
    <row r="163" spans="1:15">
      <c r="A163" s="11" t="s">
        <v>424</v>
      </c>
      <c r="B163" s="247"/>
      <c r="C163" s="270">
        <f t="shared" ref="C163:C164" si="31">SUM(D163:N163)</f>
        <v>0</v>
      </c>
      <c r="D163" s="121"/>
      <c r="E163" s="88"/>
      <c r="F163" s="121"/>
      <c r="G163" s="88"/>
      <c r="H163" s="121"/>
      <c r="I163" s="88"/>
      <c r="J163" s="121"/>
      <c r="K163" s="88"/>
      <c r="L163" s="88"/>
      <c r="M163" s="88"/>
      <c r="N163" s="88"/>
      <c r="O163" s="150">
        <f t="shared" si="0"/>
        <v>0</v>
      </c>
    </row>
    <row r="164" spans="1:15">
      <c r="A164" s="15" t="s">
        <v>575</v>
      </c>
      <c r="B164" s="247"/>
      <c r="C164" s="270">
        <f t="shared" si="31"/>
        <v>0</v>
      </c>
      <c r="D164" s="121"/>
      <c r="E164" s="88"/>
      <c r="F164" s="121"/>
      <c r="G164" s="88"/>
      <c r="H164" s="121"/>
      <c r="I164" s="88"/>
      <c r="J164" s="121"/>
      <c r="K164" s="88"/>
      <c r="L164" s="88"/>
      <c r="M164" s="88"/>
      <c r="N164" s="88"/>
      <c r="O164" s="150">
        <f t="shared" si="0"/>
        <v>0</v>
      </c>
    </row>
    <row r="165" spans="1:15">
      <c r="A165" s="327" t="s">
        <v>691</v>
      </c>
      <c r="B165" s="7"/>
      <c r="C165" s="7"/>
      <c r="D165" s="118"/>
      <c r="E165" s="114"/>
      <c r="F165" s="118"/>
      <c r="G165" s="114"/>
      <c r="H165" s="118"/>
      <c r="I165" s="114"/>
      <c r="J165" s="118"/>
      <c r="K165" s="114"/>
      <c r="L165" s="114"/>
      <c r="M165" s="114"/>
      <c r="N165" s="114"/>
      <c r="O165" s="150">
        <f t="shared" si="0"/>
        <v>0</v>
      </c>
    </row>
    <row r="166" spans="1:15">
      <c r="A166" s="11" t="s">
        <v>33</v>
      </c>
      <c r="B166" s="247" t="s">
        <v>168</v>
      </c>
      <c r="C166" s="270">
        <f>SUM(D166:N166)</f>
        <v>0</v>
      </c>
      <c r="D166" s="121"/>
      <c r="E166" s="88"/>
      <c r="F166" s="121"/>
      <c r="G166" s="88"/>
      <c r="H166" s="121"/>
      <c r="I166" s="88"/>
      <c r="J166" s="121"/>
      <c r="K166" s="88"/>
      <c r="L166" s="88"/>
      <c r="M166" s="88"/>
      <c r="N166" s="88"/>
      <c r="O166" s="150">
        <f t="shared" si="0"/>
        <v>0</v>
      </c>
    </row>
    <row r="167" spans="1:15">
      <c r="A167" s="11" t="s">
        <v>424</v>
      </c>
      <c r="B167" s="247"/>
      <c r="C167" s="270">
        <f t="shared" ref="C167:C168" si="32">SUM(D167:N167)</f>
        <v>0</v>
      </c>
      <c r="D167" s="121"/>
      <c r="E167" s="88"/>
      <c r="F167" s="121"/>
      <c r="G167" s="88"/>
      <c r="H167" s="121"/>
      <c r="I167" s="88"/>
      <c r="J167" s="121"/>
      <c r="K167" s="88"/>
      <c r="L167" s="88"/>
      <c r="M167" s="88"/>
      <c r="N167" s="88"/>
      <c r="O167" s="150">
        <f t="shared" si="0"/>
        <v>0</v>
      </c>
    </row>
    <row r="168" spans="1:15">
      <c r="A168" s="15" t="s">
        <v>575</v>
      </c>
      <c r="B168" s="247"/>
      <c r="C168" s="270">
        <f t="shared" si="32"/>
        <v>0</v>
      </c>
      <c r="D168" s="121"/>
      <c r="E168" s="88"/>
      <c r="F168" s="121"/>
      <c r="G168" s="88"/>
      <c r="H168" s="121"/>
      <c r="I168" s="88"/>
      <c r="J168" s="121"/>
      <c r="K168" s="88"/>
      <c r="L168" s="88"/>
      <c r="M168" s="88"/>
      <c r="N168" s="88"/>
      <c r="O168" s="150">
        <f t="shared" si="0"/>
        <v>0</v>
      </c>
    </row>
    <row r="169" spans="1:15">
      <c r="A169" s="21" t="s">
        <v>665</v>
      </c>
      <c r="B169" s="7"/>
      <c r="C169" s="7"/>
      <c r="D169" s="118"/>
      <c r="E169" s="114"/>
      <c r="F169" s="118"/>
      <c r="G169" s="114"/>
      <c r="H169" s="118"/>
      <c r="I169" s="114"/>
      <c r="J169" s="118"/>
      <c r="K169" s="114"/>
      <c r="L169" s="114"/>
      <c r="M169" s="114"/>
      <c r="N169" s="114"/>
      <c r="O169" s="150">
        <f t="shared" si="0"/>
        <v>0</v>
      </c>
    </row>
    <row r="170" spans="1:15">
      <c r="A170" s="11" t="s">
        <v>33</v>
      </c>
      <c r="B170" s="247" t="s">
        <v>168</v>
      </c>
      <c r="C170" s="270">
        <f>SUM(D170:N170)</f>
        <v>0</v>
      </c>
      <c r="D170" s="121"/>
      <c r="E170" s="88"/>
      <c r="F170" s="121"/>
      <c r="G170" s="88"/>
      <c r="H170" s="121"/>
      <c r="I170" s="88"/>
      <c r="J170" s="121"/>
      <c r="K170" s="88"/>
      <c r="L170" s="88"/>
      <c r="M170" s="88"/>
      <c r="N170" s="88"/>
      <c r="O170" s="150">
        <f t="shared" si="0"/>
        <v>0</v>
      </c>
    </row>
    <row r="171" spans="1:15">
      <c r="A171" s="11" t="s">
        <v>424</v>
      </c>
      <c r="B171" s="247"/>
      <c r="C171" s="270">
        <f t="shared" ref="C171:C172" si="33">SUM(D171:N171)</f>
        <v>0</v>
      </c>
      <c r="D171" s="121"/>
      <c r="E171" s="88"/>
      <c r="F171" s="121"/>
      <c r="G171" s="88"/>
      <c r="H171" s="121"/>
      <c r="I171" s="88"/>
      <c r="J171" s="121"/>
      <c r="K171" s="88"/>
      <c r="L171" s="88"/>
      <c r="M171" s="88"/>
      <c r="N171" s="88"/>
      <c r="O171" s="150">
        <f t="shared" si="0"/>
        <v>0</v>
      </c>
    </row>
    <row r="172" spans="1:15">
      <c r="A172" s="15" t="s">
        <v>575</v>
      </c>
      <c r="B172" s="247"/>
      <c r="C172" s="270">
        <f t="shared" si="33"/>
        <v>0</v>
      </c>
      <c r="D172" s="121"/>
      <c r="E172" s="88"/>
      <c r="F172" s="121"/>
      <c r="G172" s="88"/>
      <c r="H172" s="121"/>
      <c r="I172" s="88"/>
      <c r="J172" s="121"/>
      <c r="K172" s="88"/>
      <c r="L172" s="88"/>
      <c r="M172" s="88"/>
      <c r="N172" s="88"/>
      <c r="O172" s="150">
        <f t="shared" si="0"/>
        <v>0</v>
      </c>
    </row>
    <row r="173" spans="1:15">
      <c r="A173" s="21" t="s">
        <v>666</v>
      </c>
      <c r="B173" s="7"/>
      <c r="C173" s="7"/>
      <c r="D173" s="118"/>
      <c r="E173" s="114"/>
      <c r="F173" s="118"/>
      <c r="G173" s="114"/>
      <c r="H173" s="118"/>
      <c r="I173" s="114"/>
      <c r="J173" s="118"/>
      <c r="K173" s="114"/>
      <c r="L173" s="114"/>
      <c r="M173" s="114"/>
      <c r="N173" s="114"/>
      <c r="O173" s="150">
        <f t="shared" si="0"/>
        <v>0</v>
      </c>
    </row>
    <row r="174" spans="1:15">
      <c r="A174" s="11" t="s">
        <v>33</v>
      </c>
      <c r="B174" s="247" t="s">
        <v>168</v>
      </c>
      <c r="C174" s="270">
        <f>SUM(D174:N174)</f>
        <v>2744</v>
      </c>
      <c r="D174" s="121"/>
      <c r="E174" s="88">
        <v>2744</v>
      </c>
      <c r="F174" s="121"/>
      <c r="G174" s="88"/>
      <c r="H174" s="121"/>
      <c r="I174" s="88"/>
      <c r="J174" s="121">
        <v>0</v>
      </c>
      <c r="K174" s="88"/>
      <c r="L174" s="88"/>
      <c r="M174" s="88"/>
      <c r="N174" s="88"/>
      <c r="O174" s="150">
        <f t="shared" si="0"/>
        <v>2744</v>
      </c>
    </row>
    <row r="175" spans="1:15">
      <c r="A175" s="11" t="s">
        <v>424</v>
      </c>
      <c r="B175" s="247"/>
      <c r="C175" s="270">
        <f>SUM(D175:N175)</f>
        <v>2744</v>
      </c>
      <c r="D175" s="121"/>
      <c r="E175" s="88">
        <v>2744</v>
      </c>
      <c r="F175" s="121"/>
      <c r="G175" s="88"/>
      <c r="H175" s="121"/>
      <c r="I175" s="88"/>
      <c r="J175" s="121"/>
      <c r="K175" s="88"/>
      <c r="L175" s="88"/>
      <c r="M175" s="88"/>
      <c r="N175" s="88"/>
      <c r="O175" s="150">
        <f t="shared" si="0"/>
        <v>2744</v>
      </c>
    </row>
    <row r="176" spans="1:15">
      <c r="A176" s="11" t="s">
        <v>603</v>
      </c>
      <c r="B176" s="247"/>
      <c r="C176" s="270">
        <f t="shared" ref="C176:C177" si="34">SUM(D176:N176)</f>
        <v>-527</v>
      </c>
      <c r="D176" s="121"/>
      <c r="E176" s="88">
        <v>-527</v>
      </c>
      <c r="F176" s="121"/>
      <c r="G176" s="88"/>
      <c r="H176" s="121"/>
      <c r="I176" s="88"/>
      <c r="J176" s="121"/>
      <c r="K176" s="88"/>
      <c r="L176" s="88"/>
      <c r="M176" s="88"/>
      <c r="N176" s="88"/>
      <c r="O176" s="150">
        <f t="shared" si="0"/>
        <v>-527</v>
      </c>
    </row>
    <row r="177" spans="1:15">
      <c r="A177" s="11" t="s">
        <v>446</v>
      </c>
      <c r="B177" s="247"/>
      <c r="C177" s="270">
        <f t="shared" si="34"/>
        <v>-527</v>
      </c>
      <c r="D177" s="121"/>
      <c r="E177" s="88">
        <v>-527</v>
      </c>
      <c r="F177" s="121"/>
      <c r="G177" s="88"/>
      <c r="H177" s="121"/>
      <c r="I177" s="88"/>
      <c r="J177" s="121"/>
      <c r="K177" s="88"/>
      <c r="L177" s="88"/>
      <c r="M177" s="88"/>
      <c r="N177" s="88"/>
      <c r="O177" s="150">
        <f t="shared" si="0"/>
        <v>-527</v>
      </c>
    </row>
    <row r="178" spans="1:15">
      <c r="A178" s="15" t="s">
        <v>575</v>
      </c>
      <c r="B178" s="247"/>
      <c r="C178" s="270">
        <f>SUM(D178:N178)</f>
        <v>2217</v>
      </c>
      <c r="D178" s="121"/>
      <c r="E178" s="88">
        <f>SUM(E175,E177)</f>
        <v>2217</v>
      </c>
      <c r="F178" s="121"/>
      <c r="G178" s="88"/>
      <c r="H178" s="121"/>
      <c r="I178" s="88"/>
      <c r="J178" s="121"/>
      <c r="K178" s="88"/>
      <c r="L178" s="113"/>
      <c r="M178" s="88"/>
      <c r="N178" s="88"/>
      <c r="O178" s="150">
        <f t="shared" si="0"/>
        <v>2217</v>
      </c>
    </row>
    <row r="179" spans="1:15">
      <c r="A179" s="21" t="s">
        <v>692</v>
      </c>
      <c r="B179" s="7"/>
      <c r="C179" s="7"/>
      <c r="D179" s="118"/>
      <c r="E179" s="114"/>
      <c r="F179" s="118"/>
      <c r="G179" s="114"/>
      <c r="H179" s="118"/>
      <c r="I179" s="114"/>
      <c r="J179" s="118"/>
      <c r="K179" s="114"/>
      <c r="L179" s="114"/>
      <c r="M179" s="114"/>
      <c r="N179" s="114"/>
      <c r="O179" s="150">
        <f t="shared" si="0"/>
        <v>0</v>
      </c>
    </row>
    <row r="180" spans="1:15">
      <c r="A180" s="11" t="s">
        <v>33</v>
      </c>
      <c r="B180" s="247" t="s">
        <v>168</v>
      </c>
      <c r="C180" s="270">
        <f>SUM(D180:N180)</f>
        <v>6151</v>
      </c>
      <c r="D180" s="121"/>
      <c r="E180" s="88"/>
      <c r="F180" s="121"/>
      <c r="G180" s="88"/>
      <c r="H180" s="121">
        <v>6151</v>
      </c>
      <c r="I180" s="88"/>
      <c r="J180" s="121"/>
      <c r="K180" s="88"/>
      <c r="L180" s="88"/>
      <c r="M180" s="88"/>
      <c r="N180" s="88"/>
      <c r="O180" s="150">
        <f t="shared" si="0"/>
        <v>6151</v>
      </c>
    </row>
    <row r="181" spans="1:15">
      <c r="A181" s="11" t="s">
        <v>424</v>
      </c>
      <c r="B181" s="247"/>
      <c r="C181" s="270">
        <f>SUM(D181:N181)</f>
        <v>6151</v>
      </c>
      <c r="D181" s="121"/>
      <c r="E181" s="88"/>
      <c r="F181" s="121"/>
      <c r="G181" s="88"/>
      <c r="H181" s="121">
        <v>6151</v>
      </c>
      <c r="I181" s="88"/>
      <c r="J181" s="121"/>
      <c r="K181" s="88"/>
      <c r="L181" s="88"/>
      <c r="M181" s="111"/>
      <c r="N181" s="88"/>
      <c r="O181" s="150">
        <f t="shared" si="0"/>
        <v>6151</v>
      </c>
    </row>
    <row r="182" spans="1:15">
      <c r="A182" s="15" t="s">
        <v>575</v>
      </c>
      <c r="B182" s="247"/>
      <c r="C182" s="270">
        <f>SUM(D182:N182)</f>
        <v>6151</v>
      </c>
      <c r="D182" s="121"/>
      <c r="E182" s="88"/>
      <c r="F182" s="121"/>
      <c r="G182" s="88"/>
      <c r="H182" s="121">
        <v>6151</v>
      </c>
      <c r="I182" s="113"/>
      <c r="J182" s="121"/>
      <c r="K182" s="113"/>
      <c r="L182" s="88"/>
      <c r="M182" s="111"/>
      <c r="N182" s="88"/>
      <c r="O182" s="150">
        <f t="shared" si="0"/>
        <v>6151</v>
      </c>
    </row>
    <row r="183" spans="1:15">
      <c r="A183" s="21" t="s">
        <v>671</v>
      </c>
      <c r="B183" s="7"/>
      <c r="C183" s="7"/>
      <c r="D183" s="118"/>
      <c r="E183" s="114"/>
      <c r="F183" s="118"/>
      <c r="G183" s="114"/>
      <c r="H183" s="114"/>
      <c r="I183" s="118"/>
      <c r="J183" s="114"/>
      <c r="K183" s="118"/>
      <c r="L183" s="114"/>
      <c r="M183" s="116"/>
      <c r="N183" s="114"/>
      <c r="O183" s="150">
        <f t="shared" si="0"/>
        <v>0</v>
      </c>
    </row>
    <row r="184" spans="1:15">
      <c r="A184" s="11" t="s">
        <v>33</v>
      </c>
      <c r="B184" s="247" t="s">
        <v>169</v>
      </c>
      <c r="C184" s="270">
        <f>SUM(D184:N184)</f>
        <v>729</v>
      </c>
      <c r="D184" s="121"/>
      <c r="E184" s="88"/>
      <c r="F184" s="121"/>
      <c r="G184" s="88"/>
      <c r="H184" s="88">
        <v>729</v>
      </c>
      <c r="I184" s="121"/>
      <c r="J184" s="88"/>
      <c r="K184" s="121"/>
      <c r="L184" s="88"/>
      <c r="M184" s="111"/>
      <c r="N184" s="88"/>
      <c r="O184" s="150">
        <f t="shared" si="0"/>
        <v>729</v>
      </c>
    </row>
    <row r="185" spans="1:15">
      <c r="A185" s="11" t="s">
        <v>424</v>
      </c>
      <c r="B185" s="247"/>
      <c r="C185" s="270">
        <f>SUM(D185:N185)</f>
        <v>729</v>
      </c>
      <c r="D185" s="121"/>
      <c r="E185" s="88"/>
      <c r="F185" s="121"/>
      <c r="G185" s="88"/>
      <c r="H185" s="88">
        <v>729</v>
      </c>
      <c r="I185" s="121"/>
      <c r="J185" s="88"/>
      <c r="K185" s="121"/>
      <c r="L185" s="88"/>
      <c r="M185" s="111"/>
      <c r="N185" s="88"/>
      <c r="O185" s="150">
        <f t="shared" si="0"/>
        <v>729</v>
      </c>
    </row>
    <row r="186" spans="1:15">
      <c r="A186" s="11" t="s">
        <v>604</v>
      </c>
      <c r="B186" s="247"/>
      <c r="C186" s="270">
        <f>SUM(D186:N186)</f>
        <v>-428</v>
      </c>
      <c r="D186" s="121"/>
      <c r="E186" s="88"/>
      <c r="F186" s="121"/>
      <c r="G186" s="88"/>
      <c r="H186" s="88">
        <v>-428</v>
      </c>
      <c r="I186" s="121"/>
      <c r="J186" s="88"/>
      <c r="K186" s="121"/>
      <c r="L186" s="88"/>
      <c r="M186" s="111"/>
      <c r="N186" s="88"/>
      <c r="O186" s="150">
        <f t="shared" si="0"/>
        <v>-428</v>
      </c>
    </row>
    <row r="187" spans="1:15">
      <c r="A187" s="11" t="s">
        <v>446</v>
      </c>
      <c r="B187" s="247"/>
      <c r="C187" s="270">
        <f>SUM(D187:N187)</f>
        <v>-428</v>
      </c>
      <c r="D187" s="121"/>
      <c r="E187" s="88"/>
      <c r="F187" s="121"/>
      <c r="G187" s="88"/>
      <c r="H187" s="88">
        <v>-428</v>
      </c>
      <c r="I187" s="121"/>
      <c r="J187" s="88"/>
      <c r="K187" s="121"/>
      <c r="L187" s="88"/>
      <c r="M187" s="111"/>
      <c r="N187" s="88"/>
      <c r="O187" s="150">
        <f t="shared" si="0"/>
        <v>-428</v>
      </c>
    </row>
    <row r="188" spans="1:15">
      <c r="A188" s="15" t="s">
        <v>575</v>
      </c>
      <c r="B188" s="247"/>
      <c r="C188" s="270">
        <f>SUM(D188:N188)</f>
        <v>301</v>
      </c>
      <c r="D188" s="121"/>
      <c r="E188" s="88"/>
      <c r="F188" s="121"/>
      <c r="G188" s="88"/>
      <c r="H188" s="88">
        <f>SUM(H185,H187)</f>
        <v>301</v>
      </c>
      <c r="I188" s="121"/>
      <c r="J188" s="88"/>
      <c r="K188" s="121"/>
      <c r="L188" s="88"/>
      <c r="M188" s="111"/>
      <c r="N188" s="88"/>
      <c r="O188" s="150">
        <f t="shared" si="0"/>
        <v>301</v>
      </c>
    </row>
    <row r="189" spans="1:15">
      <c r="A189" s="21" t="s">
        <v>677</v>
      </c>
      <c r="B189" s="7"/>
      <c r="C189" s="7"/>
      <c r="D189" s="118"/>
      <c r="E189" s="114"/>
      <c r="F189" s="118"/>
      <c r="G189" s="114"/>
      <c r="H189" s="118"/>
      <c r="I189" s="114"/>
      <c r="J189" s="118"/>
      <c r="K189" s="114"/>
      <c r="L189" s="114"/>
      <c r="M189" s="114"/>
      <c r="N189" s="114"/>
      <c r="O189" s="150"/>
    </row>
    <row r="190" spans="1:15">
      <c r="A190" s="11" t="s">
        <v>33</v>
      </c>
      <c r="B190" s="247" t="s">
        <v>169</v>
      </c>
      <c r="C190" s="270">
        <f>SUM(D190:N190)</f>
        <v>0</v>
      </c>
      <c r="D190" s="121"/>
      <c r="E190" s="88"/>
      <c r="F190" s="121"/>
      <c r="G190" s="88"/>
      <c r="H190" s="121">
        <v>0</v>
      </c>
      <c r="I190" s="88"/>
      <c r="J190" s="121"/>
      <c r="K190" s="88"/>
      <c r="L190" s="88"/>
      <c r="M190" s="88"/>
      <c r="N190" s="88"/>
      <c r="O190" s="150"/>
    </row>
    <row r="191" spans="1:15">
      <c r="A191" s="11" t="s">
        <v>424</v>
      </c>
      <c r="B191" s="247"/>
      <c r="C191" s="270">
        <f>SUM(D191:N191)</f>
        <v>0</v>
      </c>
      <c r="D191" s="121"/>
      <c r="E191" s="88"/>
      <c r="F191" s="121"/>
      <c r="G191" s="88"/>
      <c r="H191" s="121">
        <v>0</v>
      </c>
      <c r="I191" s="88"/>
      <c r="J191" s="121"/>
      <c r="K191" s="88"/>
      <c r="L191" s="88"/>
      <c r="M191" s="111"/>
      <c r="N191" s="88"/>
      <c r="O191" s="150"/>
    </row>
    <row r="192" spans="1:15">
      <c r="A192" s="15" t="s">
        <v>575</v>
      </c>
      <c r="B192" s="247"/>
      <c r="C192" s="270">
        <f>SUM(D192:N192)</f>
        <v>0</v>
      </c>
      <c r="D192" s="121"/>
      <c r="E192" s="88"/>
      <c r="F192" s="121"/>
      <c r="G192" s="88"/>
      <c r="H192" s="121">
        <v>0</v>
      </c>
      <c r="I192" s="113"/>
      <c r="J192" s="121"/>
      <c r="K192" s="113"/>
      <c r="L192" s="88"/>
      <c r="M192" s="111"/>
      <c r="N192" s="88"/>
      <c r="O192" s="150"/>
    </row>
    <row r="193" spans="1:16">
      <c r="A193" s="56" t="s">
        <v>774</v>
      </c>
      <c r="B193" s="46"/>
      <c r="C193" s="46"/>
      <c r="D193" s="118"/>
      <c r="E193" s="114"/>
      <c r="F193" s="118"/>
      <c r="G193" s="114"/>
      <c r="H193" s="114"/>
      <c r="I193" s="118"/>
      <c r="J193" s="114"/>
      <c r="K193" s="114"/>
      <c r="L193" s="114"/>
      <c r="M193" s="114"/>
      <c r="N193" s="114"/>
      <c r="O193" s="150">
        <f t="shared" si="0"/>
        <v>0</v>
      </c>
    </row>
    <row r="194" spans="1:16">
      <c r="A194" s="11" t="s">
        <v>33</v>
      </c>
      <c r="B194" s="247" t="s">
        <v>168</v>
      </c>
      <c r="C194" s="270">
        <f>SUM(D194:N194)</f>
        <v>0</v>
      </c>
      <c r="D194" s="121"/>
      <c r="E194" s="88"/>
      <c r="F194" s="121"/>
      <c r="G194" s="88"/>
      <c r="H194" s="88"/>
      <c r="I194" s="121"/>
      <c r="J194" s="88"/>
      <c r="K194" s="88"/>
      <c r="L194" s="88"/>
      <c r="M194" s="88"/>
      <c r="N194" s="88"/>
      <c r="O194" s="150">
        <f t="shared" si="0"/>
        <v>0</v>
      </c>
    </row>
    <row r="195" spans="1:16">
      <c r="A195" s="11" t="s">
        <v>424</v>
      </c>
      <c r="B195" s="247"/>
      <c r="C195" s="270">
        <f t="shared" ref="C195:C196" si="35">SUM(D195:N195)</f>
        <v>0</v>
      </c>
      <c r="D195" s="121"/>
      <c r="E195" s="88"/>
      <c r="F195" s="121"/>
      <c r="G195" s="88"/>
      <c r="H195" s="88"/>
      <c r="I195" s="121"/>
      <c r="J195" s="88"/>
      <c r="K195" s="88"/>
      <c r="L195" s="121"/>
      <c r="M195" s="88"/>
      <c r="N195" s="111"/>
      <c r="O195" s="150"/>
    </row>
    <row r="196" spans="1:16">
      <c r="A196" s="15" t="s">
        <v>575</v>
      </c>
      <c r="B196" s="247"/>
      <c r="C196" s="270">
        <f t="shared" si="35"/>
        <v>0</v>
      </c>
      <c r="D196" s="121"/>
      <c r="E196" s="88"/>
      <c r="F196" s="121"/>
      <c r="G196" s="88"/>
      <c r="H196" s="88"/>
      <c r="I196" s="121"/>
      <c r="J196" s="88"/>
      <c r="K196" s="88"/>
      <c r="L196" s="121"/>
      <c r="M196" s="88"/>
      <c r="N196" s="111"/>
      <c r="O196" s="150"/>
    </row>
    <row r="197" spans="1:16">
      <c r="A197" s="21" t="s">
        <v>680</v>
      </c>
      <c r="B197" s="7"/>
      <c r="C197" s="7"/>
      <c r="D197" s="118"/>
      <c r="E197" s="114"/>
      <c r="F197" s="118"/>
      <c r="G197" s="114"/>
      <c r="H197" s="114"/>
      <c r="I197" s="118"/>
      <c r="J197" s="114"/>
      <c r="K197" s="114"/>
      <c r="L197" s="118"/>
      <c r="M197" s="114"/>
      <c r="N197" s="116"/>
      <c r="O197" s="150">
        <f t="shared" ref="O197:O229" si="36">SUM(D197:N197)</f>
        <v>0</v>
      </c>
    </row>
    <row r="198" spans="1:16">
      <c r="A198" s="11" t="s">
        <v>33</v>
      </c>
      <c r="B198" s="247" t="s">
        <v>168</v>
      </c>
      <c r="C198" s="270">
        <f>SUM(D198:N198)</f>
        <v>0</v>
      </c>
      <c r="D198" s="121"/>
      <c r="E198" s="88"/>
      <c r="F198" s="121"/>
      <c r="G198" s="88"/>
      <c r="H198" s="88"/>
      <c r="I198" s="121"/>
      <c r="J198" s="88"/>
      <c r="K198" s="88"/>
      <c r="L198" s="121"/>
      <c r="M198" s="88"/>
      <c r="N198" s="111"/>
      <c r="O198" s="150">
        <f t="shared" si="36"/>
        <v>0</v>
      </c>
    </row>
    <row r="199" spans="1:16">
      <c r="A199" s="11" t="s">
        <v>424</v>
      </c>
      <c r="B199" s="247"/>
      <c r="C199" s="270">
        <f t="shared" ref="C199:C200" si="37">SUM(D199:N199)</f>
        <v>0</v>
      </c>
      <c r="D199" s="121"/>
      <c r="E199" s="88"/>
      <c r="F199" s="121"/>
      <c r="G199" s="88"/>
      <c r="H199" s="88"/>
      <c r="I199" s="121"/>
      <c r="J199" s="88"/>
      <c r="K199" s="88"/>
      <c r="L199" s="121"/>
      <c r="M199" s="88"/>
      <c r="N199" s="111"/>
      <c r="O199" s="150"/>
    </row>
    <row r="200" spans="1:16">
      <c r="A200" s="15" t="s">
        <v>575</v>
      </c>
      <c r="B200" s="247"/>
      <c r="C200" s="270">
        <f t="shared" si="37"/>
        <v>0</v>
      </c>
      <c r="D200" s="121"/>
      <c r="E200" s="88"/>
      <c r="F200" s="121"/>
      <c r="G200" s="88"/>
      <c r="H200" s="88"/>
      <c r="I200" s="121"/>
      <c r="J200" s="88"/>
      <c r="K200" s="88"/>
      <c r="L200" s="121"/>
      <c r="M200" s="88"/>
      <c r="N200" s="111"/>
      <c r="O200" s="150"/>
    </row>
    <row r="201" spans="1:16">
      <c r="A201" s="21" t="s">
        <v>681</v>
      </c>
      <c r="B201" s="7"/>
      <c r="C201" s="7"/>
      <c r="D201" s="118"/>
      <c r="E201" s="114"/>
      <c r="F201" s="118"/>
      <c r="G201" s="114"/>
      <c r="H201" s="114"/>
      <c r="I201" s="118"/>
      <c r="J201" s="114"/>
      <c r="K201" s="114"/>
      <c r="L201" s="118"/>
      <c r="M201" s="114"/>
      <c r="N201" s="116"/>
      <c r="O201" s="150">
        <f t="shared" si="36"/>
        <v>0</v>
      </c>
      <c r="P201" s="64"/>
    </row>
    <row r="202" spans="1:16">
      <c r="A202" s="11" t="s">
        <v>33</v>
      </c>
      <c r="B202" s="247" t="s">
        <v>168</v>
      </c>
      <c r="C202" s="270">
        <f>SUM(D202:N202)</f>
        <v>0</v>
      </c>
      <c r="D202" s="121"/>
      <c r="E202" s="88"/>
      <c r="F202" s="121"/>
      <c r="G202" s="88"/>
      <c r="H202" s="88"/>
      <c r="I202" s="121"/>
      <c r="J202" s="88"/>
      <c r="K202" s="323"/>
      <c r="L202" s="121"/>
      <c r="M202" s="88"/>
      <c r="N202" s="111"/>
      <c r="O202" s="150">
        <f t="shared" si="36"/>
        <v>0</v>
      </c>
    </row>
    <row r="203" spans="1:16">
      <c r="A203" s="11" t="s">
        <v>424</v>
      </c>
      <c r="B203" s="247"/>
      <c r="C203" s="270">
        <f t="shared" ref="C203:C204" si="38">SUM(D203:N203)</f>
        <v>0</v>
      </c>
      <c r="D203" s="121"/>
      <c r="E203" s="88"/>
      <c r="F203" s="121"/>
      <c r="G203" s="88"/>
      <c r="H203" s="88"/>
      <c r="I203" s="121"/>
      <c r="J203" s="88"/>
      <c r="K203" s="361"/>
      <c r="L203" s="121"/>
      <c r="M203" s="88"/>
      <c r="N203" s="111"/>
      <c r="O203" s="150"/>
    </row>
    <row r="204" spans="1:16">
      <c r="A204" s="15" t="s">
        <v>575</v>
      </c>
      <c r="B204" s="247"/>
      <c r="C204" s="270">
        <f t="shared" si="38"/>
        <v>0</v>
      </c>
      <c r="D204" s="121"/>
      <c r="E204" s="88"/>
      <c r="F204" s="121"/>
      <c r="G204" s="88"/>
      <c r="H204" s="88"/>
      <c r="I204" s="121"/>
      <c r="J204" s="88"/>
      <c r="K204" s="361"/>
      <c r="L204" s="121"/>
      <c r="M204" s="88"/>
      <c r="N204" s="111"/>
      <c r="O204" s="150"/>
    </row>
    <row r="205" spans="1:16">
      <c r="A205" s="21" t="s">
        <v>775</v>
      </c>
      <c r="B205" s="7"/>
      <c r="C205" s="7"/>
      <c r="D205" s="118"/>
      <c r="E205" s="114"/>
      <c r="F205" s="118"/>
      <c r="G205" s="114"/>
      <c r="H205" s="114"/>
      <c r="I205" s="118"/>
      <c r="J205" s="114"/>
      <c r="K205" s="114"/>
      <c r="L205" s="118"/>
      <c r="M205" s="114"/>
      <c r="N205" s="116"/>
      <c r="O205" s="150">
        <f t="shared" si="36"/>
        <v>0</v>
      </c>
    </row>
    <row r="206" spans="1:16">
      <c r="A206" s="11" t="s">
        <v>33</v>
      </c>
      <c r="B206" s="247" t="s">
        <v>168</v>
      </c>
      <c r="C206" s="270">
        <f>SUM(D206:N206)</f>
        <v>0</v>
      </c>
      <c r="D206" s="121"/>
      <c r="E206" s="88"/>
      <c r="F206" s="121"/>
      <c r="G206" s="88"/>
      <c r="H206" s="88"/>
      <c r="I206" s="121"/>
      <c r="J206" s="88"/>
      <c r="K206" s="323"/>
      <c r="L206" s="121"/>
      <c r="M206" s="88"/>
      <c r="N206" s="111"/>
      <c r="O206" s="150">
        <f t="shared" si="36"/>
        <v>0</v>
      </c>
    </row>
    <row r="207" spans="1:16">
      <c r="A207" s="11" t="s">
        <v>424</v>
      </c>
      <c r="B207" s="247"/>
      <c r="C207" s="270">
        <f t="shared" ref="C207:C208" si="39">SUM(D207:N207)</f>
        <v>0</v>
      </c>
      <c r="D207" s="121"/>
      <c r="E207" s="88"/>
      <c r="F207" s="121"/>
      <c r="G207" s="88"/>
      <c r="H207" s="88"/>
      <c r="I207" s="121"/>
      <c r="J207" s="88"/>
      <c r="K207" s="361"/>
      <c r="L207" s="121"/>
      <c r="M207" s="88"/>
      <c r="N207" s="111"/>
      <c r="O207" s="150"/>
    </row>
    <row r="208" spans="1:16">
      <c r="A208" s="15" t="s">
        <v>575</v>
      </c>
      <c r="B208" s="247"/>
      <c r="C208" s="270">
        <f t="shared" si="39"/>
        <v>0</v>
      </c>
      <c r="D208" s="121"/>
      <c r="E208" s="88"/>
      <c r="F208" s="121"/>
      <c r="G208" s="88"/>
      <c r="H208" s="88"/>
      <c r="I208" s="121"/>
      <c r="J208" s="88"/>
      <c r="K208" s="361"/>
      <c r="L208" s="121"/>
      <c r="M208" s="88"/>
      <c r="N208" s="111"/>
      <c r="O208" s="150"/>
    </row>
    <row r="209" spans="1:16">
      <c r="A209" s="56" t="s">
        <v>683</v>
      </c>
      <c r="B209" s="46"/>
      <c r="C209" s="46"/>
      <c r="D209" s="118"/>
      <c r="E209" s="114"/>
      <c r="F209" s="116"/>
      <c r="G209" s="114"/>
      <c r="H209" s="114"/>
      <c r="I209" s="118"/>
      <c r="J209" s="114"/>
      <c r="K209" s="114"/>
      <c r="L209" s="118"/>
      <c r="M209" s="114"/>
      <c r="N209" s="116"/>
      <c r="O209" s="150">
        <f t="shared" si="36"/>
        <v>0</v>
      </c>
    </row>
    <row r="210" spans="1:16">
      <c r="A210" s="11" t="s">
        <v>33</v>
      </c>
      <c r="B210" s="247" t="s">
        <v>168</v>
      </c>
      <c r="C210" s="270">
        <f>SUM(D210:N210)</f>
        <v>0</v>
      </c>
      <c r="D210" s="111"/>
      <c r="E210" s="88"/>
      <c r="F210" s="111"/>
      <c r="G210" s="88"/>
      <c r="H210" s="88"/>
      <c r="I210" s="121"/>
      <c r="J210" s="88"/>
      <c r="K210" s="88"/>
      <c r="L210" s="121"/>
      <c r="M210" s="88"/>
      <c r="N210" s="111"/>
      <c r="O210" s="150">
        <f t="shared" si="36"/>
        <v>0</v>
      </c>
    </row>
    <row r="211" spans="1:16">
      <c r="A211" s="11" t="s">
        <v>424</v>
      </c>
      <c r="B211" s="247"/>
      <c r="C211" s="270">
        <f t="shared" ref="C211:C212" si="40">SUM(D211:N211)</f>
        <v>0</v>
      </c>
      <c r="D211" s="121"/>
      <c r="E211" s="88"/>
      <c r="F211" s="111"/>
      <c r="G211" s="88"/>
      <c r="H211" s="88"/>
      <c r="I211" s="121"/>
      <c r="J211" s="88"/>
      <c r="K211" s="88"/>
      <c r="L211" s="121"/>
      <c r="M211" s="88"/>
      <c r="N211" s="111"/>
      <c r="O211" s="150"/>
    </row>
    <row r="212" spans="1:16">
      <c r="A212" s="15" t="s">
        <v>575</v>
      </c>
      <c r="B212" s="247"/>
      <c r="C212" s="270">
        <f t="shared" si="40"/>
        <v>0</v>
      </c>
      <c r="D212" s="121"/>
      <c r="E212" s="88"/>
      <c r="F212" s="121"/>
      <c r="G212" s="88"/>
      <c r="H212" s="88"/>
      <c r="I212" s="121"/>
      <c r="J212" s="88"/>
      <c r="K212" s="88"/>
      <c r="L212" s="121"/>
      <c r="M212" s="88"/>
      <c r="N212" s="111"/>
      <c r="O212" s="150"/>
      <c r="P212" s="64"/>
    </row>
    <row r="213" spans="1:16">
      <c r="A213" s="350" t="s">
        <v>776</v>
      </c>
      <c r="B213" s="269"/>
      <c r="C213" s="299"/>
      <c r="D213" s="118"/>
      <c r="E213" s="114"/>
      <c r="F213" s="118"/>
      <c r="G213" s="114"/>
      <c r="H213" s="114"/>
      <c r="I213" s="118"/>
      <c r="J213" s="114"/>
      <c r="K213" s="114"/>
      <c r="L213" s="118"/>
      <c r="M213" s="114"/>
      <c r="N213" s="116"/>
      <c r="O213" s="150">
        <f t="shared" si="36"/>
        <v>0</v>
      </c>
    </row>
    <row r="214" spans="1:16">
      <c r="A214" s="11" t="s">
        <v>33</v>
      </c>
      <c r="B214" s="247" t="s">
        <v>168</v>
      </c>
      <c r="C214" s="270">
        <f>SUM(D214:N214)</f>
        <v>1000</v>
      </c>
      <c r="D214" s="121"/>
      <c r="E214" s="88"/>
      <c r="F214" s="121"/>
      <c r="G214" s="88">
        <v>1000</v>
      </c>
      <c r="H214" s="88"/>
      <c r="I214" s="121"/>
      <c r="J214" s="88"/>
      <c r="K214" s="88"/>
      <c r="L214" s="121"/>
      <c r="M214" s="88"/>
      <c r="N214" s="111"/>
      <c r="O214" s="150">
        <f t="shared" si="36"/>
        <v>1000</v>
      </c>
    </row>
    <row r="215" spans="1:16">
      <c r="A215" s="11" t="s">
        <v>436</v>
      </c>
      <c r="B215" s="247"/>
      <c r="C215" s="270">
        <f>SUM(D215:N215)</f>
        <v>0</v>
      </c>
      <c r="D215" s="121"/>
      <c r="E215" s="88"/>
      <c r="F215" s="121"/>
      <c r="G215" s="88">
        <v>0</v>
      </c>
      <c r="H215" s="88"/>
      <c r="I215" s="121"/>
      <c r="J215" s="88"/>
      <c r="K215" s="88"/>
      <c r="L215" s="121"/>
      <c r="M215" s="88"/>
      <c r="N215" s="111"/>
      <c r="O215" s="150">
        <f t="shared" si="36"/>
        <v>0</v>
      </c>
    </row>
    <row r="216" spans="1:16">
      <c r="A216" s="15" t="s">
        <v>575</v>
      </c>
      <c r="B216" s="247"/>
      <c r="C216" s="270">
        <f>SUM(D216:N216)</f>
        <v>0</v>
      </c>
      <c r="D216" s="121"/>
      <c r="E216" s="88"/>
      <c r="F216" s="121"/>
      <c r="G216" s="88">
        <v>0</v>
      </c>
      <c r="H216" s="113"/>
      <c r="I216" s="121"/>
      <c r="J216" s="113"/>
      <c r="K216" s="88"/>
      <c r="L216" s="121"/>
      <c r="M216" s="88"/>
      <c r="N216" s="111"/>
      <c r="O216" s="150">
        <f t="shared" si="36"/>
        <v>0</v>
      </c>
    </row>
    <row r="217" spans="1:16">
      <c r="A217" s="56" t="s">
        <v>685</v>
      </c>
      <c r="B217" s="53"/>
      <c r="C217" s="7"/>
      <c r="D217" s="118"/>
      <c r="E217" s="114"/>
      <c r="F217" s="118"/>
      <c r="G217" s="114"/>
      <c r="H217" s="118"/>
      <c r="I217" s="114"/>
      <c r="J217" s="118"/>
      <c r="K217" s="114"/>
      <c r="L217" s="118"/>
      <c r="M217" s="114"/>
      <c r="N217" s="116"/>
      <c r="O217" s="150">
        <f t="shared" si="36"/>
        <v>0</v>
      </c>
    </row>
    <row r="218" spans="1:16">
      <c r="A218" s="11" t="s">
        <v>33</v>
      </c>
      <c r="B218" s="11" t="s">
        <v>168</v>
      </c>
      <c r="C218" s="270">
        <f>SUM(D218:N218)</f>
        <v>1599072</v>
      </c>
      <c r="D218" s="121"/>
      <c r="E218" s="88"/>
      <c r="F218" s="121"/>
      <c r="G218" s="88">
        <v>1599072</v>
      </c>
      <c r="H218" s="121"/>
      <c r="I218" s="88"/>
      <c r="J218" s="121"/>
      <c r="K218" s="88"/>
      <c r="L218" s="121"/>
      <c r="M218" s="88"/>
      <c r="N218" s="111"/>
      <c r="O218" s="150">
        <f t="shared" si="36"/>
        <v>1599072</v>
      </c>
    </row>
    <row r="219" spans="1:16">
      <c r="A219" s="345" t="s">
        <v>436</v>
      </c>
      <c r="B219" s="11"/>
      <c r="C219" s="270">
        <f>SUM(D219:N219)</f>
        <v>1600072</v>
      </c>
      <c r="D219" s="121"/>
      <c r="E219" s="88"/>
      <c r="F219" s="121"/>
      <c r="G219" s="88">
        <v>1600072</v>
      </c>
      <c r="H219" s="121"/>
      <c r="I219" s="88"/>
      <c r="J219" s="121"/>
      <c r="K219" s="88"/>
      <c r="L219" s="121"/>
      <c r="M219" s="88"/>
      <c r="N219" s="111"/>
      <c r="O219" s="150">
        <f t="shared" si="36"/>
        <v>1600072</v>
      </c>
    </row>
    <row r="220" spans="1:16">
      <c r="A220" s="345" t="s">
        <v>605</v>
      </c>
      <c r="B220" s="11"/>
      <c r="C220" s="270">
        <f>SUM(D220:N220)</f>
        <v>-16730</v>
      </c>
      <c r="D220" s="121"/>
      <c r="E220" s="88"/>
      <c r="F220" s="121"/>
      <c r="G220" s="88">
        <v>-16730</v>
      </c>
      <c r="H220" s="121"/>
      <c r="I220" s="88"/>
      <c r="J220" s="121"/>
      <c r="K220" s="88"/>
      <c r="L220" s="121"/>
      <c r="M220" s="88"/>
      <c r="N220" s="111"/>
      <c r="O220" s="150">
        <f t="shared" si="36"/>
        <v>-16730</v>
      </c>
    </row>
    <row r="221" spans="1:16">
      <c r="A221" s="345" t="s">
        <v>432</v>
      </c>
      <c r="B221" s="11"/>
      <c r="C221" s="270">
        <f>SUM(D221:N221)</f>
        <v>-16730</v>
      </c>
      <c r="D221" s="121"/>
      <c r="E221" s="88"/>
      <c r="F221" s="121"/>
      <c r="G221" s="88">
        <f>SUM(G220)</f>
        <v>-16730</v>
      </c>
      <c r="H221" s="121"/>
      <c r="I221" s="88"/>
      <c r="J221" s="121"/>
      <c r="K221" s="88"/>
      <c r="L221" s="121"/>
      <c r="M221" s="88"/>
      <c r="N221" s="111"/>
      <c r="O221" s="150">
        <f t="shared" si="36"/>
        <v>-16730</v>
      </c>
    </row>
    <row r="222" spans="1:16">
      <c r="A222" s="15" t="s">
        <v>575</v>
      </c>
      <c r="B222" s="11"/>
      <c r="C222" s="270">
        <f>SUM(D222:N222)</f>
        <v>1583342</v>
      </c>
      <c r="D222" s="121"/>
      <c r="E222" s="88"/>
      <c r="F222" s="121"/>
      <c r="G222" s="88">
        <f>SUM(G219,G221)</f>
        <v>1583342</v>
      </c>
      <c r="H222" s="121"/>
      <c r="I222" s="88"/>
      <c r="J222" s="121"/>
      <c r="K222" s="88"/>
      <c r="L222" s="121"/>
      <c r="M222" s="88"/>
      <c r="N222" s="111"/>
      <c r="O222" s="150">
        <f t="shared" si="36"/>
        <v>1583342</v>
      </c>
    </row>
    <row r="223" spans="1:16">
      <c r="A223" s="56" t="s">
        <v>686</v>
      </c>
      <c r="B223" s="269"/>
      <c r="C223" s="299"/>
      <c r="D223" s="118"/>
      <c r="E223" s="114"/>
      <c r="F223" s="118"/>
      <c r="G223" s="114"/>
      <c r="H223" s="118"/>
      <c r="I223" s="114"/>
      <c r="J223" s="118"/>
      <c r="K223" s="114"/>
      <c r="L223" s="118"/>
      <c r="M223" s="114"/>
      <c r="N223" s="116"/>
      <c r="O223" s="150">
        <f t="shared" si="36"/>
        <v>0</v>
      </c>
    </row>
    <row r="224" spans="1:16" ht="14.25" customHeight="1">
      <c r="A224" s="11" t="s">
        <v>33</v>
      </c>
      <c r="B224" s="247" t="s">
        <v>169</v>
      </c>
      <c r="C224" s="270">
        <f>SUM(D224:N224)</f>
        <v>400000</v>
      </c>
      <c r="D224" s="121"/>
      <c r="E224" s="88"/>
      <c r="F224" s="121"/>
      <c r="G224" s="88"/>
      <c r="H224" s="121"/>
      <c r="I224" s="88"/>
      <c r="J224" s="121"/>
      <c r="K224" s="88"/>
      <c r="L224" s="121"/>
      <c r="M224" s="88"/>
      <c r="N224" s="111">
        <v>400000</v>
      </c>
      <c r="O224" s="150">
        <f t="shared" si="36"/>
        <v>400000</v>
      </c>
    </row>
    <row r="225" spans="1:23" ht="14.25" customHeight="1">
      <c r="A225" s="11" t="s">
        <v>436</v>
      </c>
      <c r="B225" s="247"/>
      <c r="C225" s="270">
        <f t="shared" ref="C225:C228" si="41">SUM(D225:N225)</f>
        <v>800000</v>
      </c>
      <c r="D225" s="121"/>
      <c r="E225" s="88"/>
      <c r="F225" s="121"/>
      <c r="G225" s="88"/>
      <c r="H225" s="121"/>
      <c r="I225" s="88"/>
      <c r="J225" s="121"/>
      <c r="K225" s="88"/>
      <c r="L225" s="121"/>
      <c r="M225" s="88"/>
      <c r="N225" s="111">
        <v>800000</v>
      </c>
      <c r="O225" s="150">
        <f t="shared" si="36"/>
        <v>800000</v>
      </c>
    </row>
    <row r="226" spans="1:23" ht="14.25" customHeight="1">
      <c r="A226" s="11" t="s">
        <v>606</v>
      </c>
      <c r="B226" s="247"/>
      <c r="C226" s="270">
        <f t="shared" si="41"/>
        <v>6890</v>
      </c>
      <c r="D226" s="121"/>
      <c r="E226" s="88"/>
      <c r="F226" s="121"/>
      <c r="G226" s="88"/>
      <c r="H226" s="121">
        <v>6890</v>
      </c>
      <c r="I226" s="88"/>
      <c r="J226" s="121"/>
      <c r="K226" s="88"/>
      <c r="L226" s="121"/>
      <c r="M226" s="88"/>
      <c r="N226" s="111"/>
      <c r="O226" s="150">
        <f t="shared" si="36"/>
        <v>6890</v>
      </c>
    </row>
    <row r="227" spans="1:23" ht="14.25" customHeight="1">
      <c r="A227" s="11" t="s">
        <v>607</v>
      </c>
      <c r="B227" s="247"/>
      <c r="C227" s="270">
        <f t="shared" si="41"/>
        <v>-400000</v>
      </c>
      <c r="D227" s="121"/>
      <c r="E227" s="88"/>
      <c r="F227" s="121"/>
      <c r="G227" s="88"/>
      <c r="H227" s="121"/>
      <c r="I227" s="88"/>
      <c r="J227" s="121"/>
      <c r="K227" s="88"/>
      <c r="L227" s="121"/>
      <c r="M227" s="88"/>
      <c r="N227" s="111">
        <v>-400000</v>
      </c>
      <c r="O227" s="150">
        <f t="shared" si="36"/>
        <v>-400000</v>
      </c>
    </row>
    <row r="228" spans="1:23" ht="14.25" customHeight="1">
      <c r="A228" s="11" t="s">
        <v>432</v>
      </c>
      <c r="B228" s="247"/>
      <c r="C228" s="270">
        <f t="shared" si="41"/>
        <v>-393110</v>
      </c>
      <c r="D228" s="121"/>
      <c r="E228" s="88"/>
      <c r="F228" s="121"/>
      <c r="G228" s="88"/>
      <c r="H228" s="121">
        <f>SUM(H226)</f>
        <v>6890</v>
      </c>
      <c r="I228" s="88"/>
      <c r="J228" s="121"/>
      <c r="K228" s="88"/>
      <c r="L228" s="121"/>
      <c r="M228" s="88"/>
      <c r="N228" s="111">
        <f>SUM(N227)</f>
        <v>-400000</v>
      </c>
      <c r="O228" s="150">
        <f t="shared" si="36"/>
        <v>-393110</v>
      </c>
    </row>
    <row r="229" spans="1:23" ht="14.25" customHeight="1">
      <c r="A229" s="15" t="s">
        <v>575</v>
      </c>
      <c r="B229" s="246"/>
      <c r="C229" s="228">
        <f>SUM(D229:N229)</f>
        <v>406890</v>
      </c>
      <c r="D229" s="120"/>
      <c r="E229" s="113"/>
      <c r="F229" s="120"/>
      <c r="G229" s="113"/>
      <c r="H229" s="120">
        <f>SUM(H228)</f>
        <v>6890</v>
      </c>
      <c r="I229" s="113"/>
      <c r="J229" s="120"/>
      <c r="K229" s="113"/>
      <c r="L229" s="120"/>
      <c r="M229" s="113"/>
      <c r="N229" s="110">
        <f>SUM(N225,N228)</f>
        <v>400000</v>
      </c>
      <c r="O229" s="150">
        <f t="shared" si="36"/>
        <v>406890</v>
      </c>
    </row>
    <row r="230" spans="1:23">
      <c r="A230" s="21" t="s">
        <v>120</v>
      </c>
      <c r="B230" s="21"/>
      <c r="C230" s="231"/>
      <c r="D230" s="125"/>
      <c r="E230" s="124"/>
      <c r="F230" s="125"/>
      <c r="G230" s="130"/>
      <c r="H230" s="125"/>
      <c r="I230" s="124"/>
      <c r="J230" s="125"/>
      <c r="K230" s="124"/>
      <c r="L230" s="124"/>
      <c r="M230" s="124"/>
      <c r="N230" s="124"/>
    </row>
    <row r="231" spans="1:23">
      <c r="A231" s="21" t="s">
        <v>47</v>
      </c>
      <c r="B231" s="21"/>
      <c r="C231" s="270">
        <f>SUM(D231:N231)</f>
        <v>2968252</v>
      </c>
      <c r="D231" s="127">
        <f t="shared" ref="D231:O231" si="42">SUM(D258,D166,D170,D174,D180,D184,D194,D198,D202,D210,D218,D206,D214,D224,D162)</f>
        <v>0</v>
      </c>
      <c r="E231" s="127">
        <f t="shared" si="42"/>
        <v>616198</v>
      </c>
      <c r="F231" s="127">
        <f t="shared" si="42"/>
        <v>0</v>
      </c>
      <c r="G231" s="124">
        <f t="shared" si="42"/>
        <v>1600072</v>
      </c>
      <c r="H231" s="127">
        <f t="shared" si="42"/>
        <v>146333</v>
      </c>
      <c r="I231" s="127">
        <f t="shared" si="42"/>
        <v>46290</v>
      </c>
      <c r="J231" s="127">
        <f t="shared" si="42"/>
        <v>68944</v>
      </c>
      <c r="K231" s="127">
        <f t="shared" si="42"/>
        <v>0</v>
      </c>
      <c r="L231" s="127">
        <f t="shared" si="42"/>
        <v>72814</v>
      </c>
      <c r="M231" s="127">
        <f t="shared" si="42"/>
        <v>0</v>
      </c>
      <c r="N231" s="127">
        <f t="shared" si="42"/>
        <v>417601</v>
      </c>
      <c r="O231" s="128">
        <f t="shared" si="42"/>
        <v>2968252</v>
      </c>
    </row>
    <row r="232" spans="1:23">
      <c r="A232" s="21" t="s">
        <v>425</v>
      </c>
      <c r="B232" s="21"/>
      <c r="C232" s="270">
        <f>SUM(D232:N232)</f>
        <v>4034731</v>
      </c>
      <c r="D232" s="127"/>
      <c r="E232" s="127">
        <v>689266</v>
      </c>
      <c r="F232" s="127"/>
      <c r="G232" s="127">
        <v>1600072</v>
      </c>
      <c r="H232" s="127">
        <v>146333</v>
      </c>
      <c r="I232" s="127">
        <v>46290</v>
      </c>
      <c r="J232" s="127">
        <v>21125</v>
      </c>
      <c r="K232" s="506">
        <v>0</v>
      </c>
      <c r="L232" s="127">
        <v>72814</v>
      </c>
      <c r="M232" s="127">
        <v>409000</v>
      </c>
      <c r="N232" s="127">
        <v>1049831</v>
      </c>
      <c r="O232" s="128">
        <f>SUM(D232:N232)</f>
        <v>4034731</v>
      </c>
    </row>
    <row r="233" spans="1:23">
      <c r="A233" s="21" t="s">
        <v>462</v>
      </c>
      <c r="B233" s="21"/>
      <c r="C233" s="270">
        <f>SUM(C23,C30,C36,C43,C57,C87,C97,C105,C115,C177,C187,C221,C228)</f>
        <v>-462175</v>
      </c>
      <c r="D233" s="270">
        <f>SUM(D23,D30,D36,D43,D57,D87,D97,D105,D115,D177,D187,D221,D228)</f>
        <v>0</v>
      </c>
      <c r="E233" s="270">
        <f t="shared" ref="E233:N233" si="43">SUM(E23,E30,E36,E43,E57,E87,E97,E105,E115,E177,E187,E221,E228)</f>
        <v>-16129</v>
      </c>
      <c r="F233" s="270">
        <f t="shared" si="43"/>
        <v>0</v>
      </c>
      <c r="G233" s="270">
        <f t="shared" si="43"/>
        <v>-16730</v>
      </c>
      <c r="H233" s="270">
        <f t="shared" si="43"/>
        <v>36494</v>
      </c>
      <c r="I233" s="270">
        <f t="shared" si="43"/>
        <v>-20590</v>
      </c>
      <c r="J233" s="270">
        <f t="shared" si="43"/>
        <v>25</v>
      </c>
      <c r="K233" s="324">
        <f t="shared" si="43"/>
        <v>7299</v>
      </c>
      <c r="L233" s="270">
        <f t="shared" si="43"/>
        <v>-70048</v>
      </c>
      <c r="M233" s="270">
        <f t="shared" si="43"/>
        <v>-7299</v>
      </c>
      <c r="N233" s="270">
        <f t="shared" si="43"/>
        <v>-375197</v>
      </c>
      <c r="O233" s="127">
        <f>SUM(D233:N233)</f>
        <v>-462175</v>
      </c>
    </row>
    <row r="234" spans="1:23">
      <c r="A234" s="328" t="s">
        <v>579</v>
      </c>
      <c r="B234" s="56"/>
      <c r="C234" s="270">
        <f>SUM(C232:C233)</f>
        <v>3572556</v>
      </c>
      <c r="D234" s="270">
        <f>SUM(D259,D144,D152,D156,D160,D164,D168,D172,D178,D182,D188,D196,D200,D204,D208,D212,D216,D222,D229,)</f>
        <v>0</v>
      </c>
      <c r="E234" s="270">
        <f t="shared" ref="E234:N234" si="44">SUM(E259,E144,E152,E156,E160,E164,E168,E172,E178,E182,E188,E196,E200,E204,E208,E212,E216,E222,E229,)</f>
        <v>673137</v>
      </c>
      <c r="F234" s="270">
        <f t="shared" si="44"/>
        <v>0</v>
      </c>
      <c r="G234" s="270">
        <f t="shared" si="44"/>
        <v>1583342</v>
      </c>
      <c r="H234" s="270">
        <f t="shared" si="44"/>
        <v>182827</v>
      </c>
      <c r="I234" s="270">
        <f t="shared" si="44"/>
        <v>25700</v>
      </c>
      <c r="J234" s="270">
        <f t="shared" si="44"/>
        <v>21150</v>
      </c>
      <c r="K234" s="324">
        <f t="shared" si="44"/>
        <v>7299</v>
      </c>
      <c r="L234" s="270">
        <f t="shared" si="44"/>
        <v>2766</v>
      </c>
      <c r="M234" s="270">
        <f t="shared" si="44"/>
        <v>401701</v>
      </c>
      <c r="N234" s="270">
        <f t="shared" si="44"/>
        <v>674634</v>
      </c>
      <c r="O234" s="127">
        <f>SUM(D234:N234)</f>
        <v>3572556</v>
      </c>
    </row>
    <row r="235" spans="1:23">
      <c r="A235" s="10" t="s">
        <v>48</v>
      </c>
      <c r="B235" s="10"/>
      <c r="C235" s="7"/>
      <c r="D235" s="116"/>
      <c r="E235" s="114"/>
      <c r="F235" s="114"/>
      <c r="G235" s="118"/>
      <c r="H235" s="114"/>
      <c r="I235" s="114"/>
      <c r="J235" s="114"/>
      <c r="K235" s="114"/>
      <c r="L235" s="116"/>
      <c r="M235" s="116"/>
      <c r="N235" s="116"/>
      <c r="O235" s="5"/>
      <c r="P235" s="5"/>
      <c r="Q235" s="5"/>
      <c r="R235" s="5"/>
      <c r="S235" s="5"/>
      <c r="T235" s="5"/>
      <c r="U235" s="5"/>
      <c r="V235" s="5"/>
      <c r="W235" s="5"/>
    </row>
    <row r="236" spans="1:23">
      <c r="A236" s="11" t="s">
        <v>47</v>
      </c>
      <c r="B236" s="11"/>
      <c r="C236" s="270">
        <f>SUM(D236:N236)</f>
        <v>-925524</v>
      </c>
      <c r="D236" s="121"/>
      <c r="E236" s="88">
        <v>-400876</v>
      </c>
      <c r="F236" s="88">
        <v>0</v>
      </c>
      <c r="G236" s="121">
        <v>-524648</v>
      </c>
      <c r="H236" s="88">
        <v>0</v>
      </c>
      <c r="I236" s="88"/>
      <c r="J236" s="88">
        <v>0</v>
      </c>
      <c r="K236" s="88">
        <v>0</v>
      </c>
      <c r="L236" s="111">
        <v>0</v>
      </c>
      <c r="M236" s="111">
        <v>0</v>
      </c>
      <c r="N236" s="111">
        <v>0</v>
      </c>
      <c r="O236" s="5"/>
      <c r="P236" s="5"/>
      <c r="Q236" s="5"/>
      <c r="R236" s="5"/>
      <c r="S236" s="5"/>
      <c r="T236" s="5"/>
      <c r="U236" s="5"/>
      <c r="V236" s="5"/>
      <c r="W236" s="5"/>
    </row>
    <row r="237" spans="1:23">
      <c r="A237" s="11" t="s">
        <v>425</v>
      </c>
      <c r="B237" s="11"/>
      <c r="C237" s="270">
        <f>SUM(D237:N237)</f>
        <v>-930730</v>
      </c>
      <c r="D237" s="121"/>
      <c r="E237" s="88">
        <v>-426467</v>
      </c>
      <c r="F237" s="88"/>
      <c r="G237" s="121">
        <v>-504263</v>
      </c>
      <c r="H237" s="88"/>
      <c r="I237" s="88"/>
      <c r="J237" s="88"/>
      <c r="K237" s="88"/>
      <c r="L237" s="111"/>
      <c r="M237" s="111"/>
      <c r="N237" s="111"/>
      <c r="O237" s="5"/>
      <c r="P237" s="5"/>
      <c r="Q237" s="5"/>
      <c r="R237" s="5"/>
      <c r="S237" s="5"/>
      <c r="T237" s="5"/>
      <c r="U237" s="5"/>
      <c r="V237" s="5"/>
      <c r="W237" s="5"/>
    </row>
    <row r="238" spans="1:23">
      <c r="A238" s="15" t="s">
        <v>579</v>
      </c>
      <c r="B238" s="15"/>
      <c r="C238" s="228">
        <f>SUM(D238:N238)</f>
        <v>-911205</v>
      </c>
      <c r="D238" s="120"/>
      <c r="E238" s="113">
        <v>-426467</v>
      </c>
      <c r="F238" s="113"/>
      <c r="G238" s="120">
        <v>-484738</v>
      </c>
      <c r="H238" s="113"/>
      <c r="I238" s="113"/>
      <c r="J238" s="113"/>
      <c r="K238" s="113"/>
      <c r="L238" s="110"/>
      <c r="M238" s="110"/>
      <c r="N238" s="110"/>
      <c r="O238" s="5"/>
      <c r="P238" s="5"/>
      <c r="Q238" s="25"/>
      <c r="R238" s="5"/>
      <c r="S238" s="5"/>
      <c r="T238" s="5"/>
      <c r="U238" s="5"/>
      <c r="V238" s="5"/>
      <c r="W238" s="5"/>
    </row>
    <row r="239" spans="1:23">
      <c r="A239" s="11" t="s">
        <v>121</v>
      </c>
      <c r="B239" s="11"/>
      <c r="C239" s="19"/>
      <c r="D239" s="121"/>
      <c r="E239" s="88"/>
      <c r="F239" s="88"/>
      <c r="G239" s="121"/>
      <c r="H239" s="88"/>
      <c r="I239" s="88"/>
      <c r="J239" s="88"/>
      <c r="K239" s="88"/>
      <c r="L239" s="111"/>
      <c r="M239" s="111"/>
      <c r="N239" s="111"/>
      <c r="O239" s="5"/>
      <c r="P239" s="5"/>
      <c r="Q239" s="5"/>
      <c r="R239" s="5"/>
      <c r="S239" s="5"/>
      <c r="T239" s="5"/>
      <c r="U239" s="5"/>
      <c r="V239" s="5"/>
      <c r="W239" s="5"/>
    </row>
    <row r="240" spans="1:23">
      <c r="A240" s="11" t="s">
        <v>47</v>
      </c>
      <c r="B240" s="11"/>
      <c r="C240" s="270">
        <f>SUM(D240:N240)</f>
        <v>-252848</v>
      </c>
      <c r="D240" s="121"/>
      <c r="E240" s="88"/>
      <c r="F240" s="88">
        <v>0</v>
      </c>
      <c r="G240" s="88">
        <v>-252848</v>
      </c>
      <c r="H240" s="88">
        <v>0</v>
      </c>
      <c r="I240" s="88">
        <v>0</v>
      </c>
      <c r="J240" s="88">
        <v>0</v>
      </c>
      <c r="K240" s="88">
        <v>0</v>
      </c>
      <c r="L240" s="88">
        <v>0</v>
      </c>
      <c r="M240" s="88">
        <v>0</v>
      </c>
      <c r="N240" s="88">
        <v>0</v>
      </c>
      <c r="O240" s="5"/>
      <c r="P240" s="5"/>
      <c r="Q240" s="5"/>
      <c r="R240" s="5"/>
      <c r="S240" s="5"/>
      <c r="T240" s="5"/>
      <c r="U240" s="5"/>
      <c r="V240" s="5"/>
      <c r="W240" s="5"/>
    </row>
    <row r="241" spans="1:23">
      <c r="A241" s="11" t="s">
        <v>425</v>
      </c>
      <c r="B241" s="11"/>
      <c r="C241" s="270">
        <f t="shared" ref="C241:C242" si="45">SUM(D241:N241)</f>
        <v>-256804</v>
      </c>
      <c r="D241" s="121"/>
      <c r="E241" s="88"/>
      <c r="F241" s="88"/>
      <c r="G241" s="121">
        <v>-256804</v>
      </c>
      <c r="H241" s="88"/>
      <c r="I241" s="88"/>
      <c r="J241" s="88"/>
      <c r="K241" s="88"/>
      <c r="L241" s="111"/>
      <c r="M241" s="111"/>
      <c r="N241" s="111"/>
      <c r="O241" s="5"/>
      <c r="P241" s="5"/>
      <c r="Q241" s="5"/>
      <c r="R241" s="5"/>
      <c r="S241" s="5"/>
      <c r="T241" s="5"/>
      <c r="U241" s="5"/>
      <c r="V241" s="5"/>
      <c r="W241" s="5"/>
    </row>
    <row r="242" spans="1:23">
      <c r="A242" s="11" t="s">
        <v>579</v>
      </c>
      <c r="B242" s="11"/>
      <c r="C242" s="270">
        <f t="shared" si="45"/>
        <v>-250379</v>
      </c>
      <c r="D242" s="121"/>
      <c r="E242" s="88"/>
      <c r="F242" s="88"/>
      <c r="G242" s="121">
        <v>-250379</v>
      </c>
      <c r="H242" s="88"/>
      <c r="I242" s="88"/>
      <c r="J242" s="88"/>
      <c r="K242" s="88"/>
      <c r="L242" s="111"/>
      <c r="M242" s="111"/>
      <c r="N242" s="111"/>
      <c r="O242" s="5"/>
      <c r="P242" s="5"/>
      <c r="Q242" s="5"/>
      <c r="R242" s="5"/>
      <c r="S242" s="5"/>
      <c r="T242" s="5"/>
      <c r="U242" s="5"/>
      <c r="V242" s="5"/>
      <c r="W242" s="5"/>
    </row>
    <row r="243" spans="1:23">
      <c r="A243" s="53" t="s">
        <v>46</v>
      </c>
      <c r="B243" s="53"/>
      <c r="C243" s="46"/>
      <c r="D243" s="134"/>
      <c r="E243" s="130"/>
      <c r="F243" s="130"/>
      <c r="G243" s="132"/>
      <c r="H243" s="130"/>
      <c r="I243" s="130"/>
      <c r="J243" s="130"/>
      <c r="K243" s="130"/>
      <c r="L243" s="134"/>
      <c r="M243" s="134"/>
      <c r="N243" s="134"/>
      <c r="O243" s="5"/>
      <c r="P243" s="25"/>
      <c r="Q243" s="5"/>
      <c r="R243" s="5"/>
      <c r="S243" s="5"/>
      <c r="T243" s="5"/>
      <c r="U243" s="5"/>
      <c r="V243" s="5"/>
      <c r="W243" s="5"/>
    </row>
    <row r="244" spans="1:23">
      <c r="A244" s="56" t="s">
        <v>43</v>
      </c>
      <c r="B244" s="56"/>
      <c r="C244" s="310">
        <f>SUM(C231,C236,C240)</f>
        <v>1789880</v>
      </c>
      <c r="D244" s="310">
        <f>SUM(D258,D166,D170,D174,D180,D184,D194,D198,D202,D206,D210,D214,D218,D224,)</f>
        <v>0</v>
      </c>
      <c r="E244" s="310">
        <f t="shared" ref="E244:N244" si="46">SUM(E231,E236,E240)</f>
        <v>215322</v>
      </c>
      <c r="F244" s="310">
        <f t="shared" si="46"/>
        <v>0</v>
      </c>
      <c r="G244" s="310">
        <f t="shared" si="46"/>
        <v>822576</v>
      </c>
      <c r="H244" s="310">
        <f t="shared" si="46"/>
        <v>146333</v>
      </c>
      <c r="I244" s="310">
        <f t="shared" si="46"/>
        <v>46290</v>
      </c>
      <c r="J244" s="310">
        <f t="shared" si="46"/>
        <v>68944</v>
      </c>
      <c r="K244" s="310">
        <f t="shared" si="46"/>
        <v>0</v>
      </c>
      <c r="L244" s="310">
        <f t="shared" si="46"/>
        <v>72814</v>
      </c>
      <c r="M244" s="310">
        <f t="shared" si="46"/>
        <v>0</v>
      </c>
      <c r="N244" s="310">
        <f t="shared" si="46"/>
        <v>417601</v>
      </c>
      <c r="O244" s="115">
        <f>SUM(D244:N244)</f>
        <v>1789880</v>
      </c>
      <c r="P244" s="5"/>
      <c r="Q244" s="5"/>
      <c r="R244" s="5"/>
      <c r="S244" s="5"/>
      <c r="T244" s="5"/>
      <c r="U244" s="5"/>
      <c r="V244" s="5"/>
      <c r="W244" s="5"/>
    </row>
    <row r="245" spans="1:23">
      <c r="A245" s="56" t="s">
        <v>424</v>
      </c>
      <c r="B245" s="56"/>
      <c r="C245" s="310">
        <f>SUM(D245:N245)</f>
        <v>2385022</v>
      </c>
      <c r="D245" s="310">
        <f>SUM(D234,D237,D241)</f>
        <v>0</v>
      </c>
      <c r="E245" s="310">
        <f t="shared" ref="E245:N245" si="47">SUM(E234,E237,E241)</f>
        <v>246670</v>
      </c>
      <c r="F245" s="310">
        <f t="shared" si="47"/>
        <v>0</v>
      </c>
      <c r="G245" s="310">
        <f t="shared" si="47"/>
        <v>822275</v>
      </c>
      <c r="H245" s="310">
        <f t="shared" si="47"/>
        <v>182827</v>
      </c>
      <c r="I245" s="310">
        <f t="shared" si="47"/>
        <v>25700</v>
      </c>
      <c r="J245" s="310">
        <f t="shared" si="47"/>
        <v>21150</v>
      </c>
      <c r="K245" s="310">
        <f t="shared" si="47"/>
        <v>7299</v>
      </c>
      <c r="L245" s="310">
        <f t="shared" si="47"/>
        <v>2766</v>
      </c>
      <c r="M245" s="310">
        <f t="shared" si="47"/>
        <v>401701</v>
      </c>
      <c r="N245" s="310">
        <f t="shared" si="47"/>
        <v>674634</v>
      </c>
      <c r="O245" s="5"/>
      <c r="P245" s="5"/>
      <c r="Q245" s="5"/>
      <c r="R245" s="5"/>
      <c r="S245" s="5"/>
      <c r="T245" s="5"/>
      <c r="U245" s="5"/>
      <c r="V245" s="5"/>
      <c r="W245" s="5"/>
    </row>
    <row r="246" spans="1:23">
      <c r="A246" s="45" t="s">
        <v>575</v>
      </c>
      <c r="B246" s="45"/>
      <c r="C246" s="310">
        <f>SUM(D246:N246)</f>
        <v>2410972</v>
      </c>
      <c r="D246" s="310">
        <f>SUM(D235,D238,D242)</f>
        <v>0</v>
      </c>
      <c r="E246" s="310">
        <f>SUM(E234,E238,E242)</f>
        <v>246670</v>
      </c>
      <c r="F246" s="310">
        <f t="shared" ref="F246:N246" si="48">SUM(F234,F238,F242)</f>
        <v>0</v>
      </c>
      <c r="G246" s="310">
        <f t="shared" si="48"/>
        <v>848225</v>
      </c>
      <c r="H246" s="310">
        <f t="shared" si="48"/>
        <v>182827</v>
      </c>
      <c r="I246" s="310">
        <f t="shared" si="48"/>
        <v>25700</v>
      </c>
      <c r="J246" s="310">
        <f t="shared" si="48"/>
        <v>21150</v>
      </c>
      <c r="K246" s="310">
        <f t="shared" si="48"/>
        <v>7299</v>
      </c>
      <c r="L246" s="310">
        <f t="shared" si="48"/>
        <v>2766</v>
      </c>
      <c r="M246" s="310">
        <f t="shared" si="48"/>
        <v>401701</v>
      </c>
      <c r="N246" s="310">
        <f t="shared" si="48"/>
        <v>674634</v>
      </c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7.25" customHeight="1">
      <c r="A247" s="332" t="s">
        <v>426</v>
      </c>
      <c r="B247" s="53"/>
      <c r="C247" s="333">
        <f>C244-(C250+C253)</f>
        <v>1389151</v>
      </c>
      <c r="D247" s="333">
        <f t="shared" ref="D247" si="49">D231-(D250+D253)</f>
        <v>0</v>
      </c>
      <c r="E247" s="333">
        <f>E244-(E250+E253)</f>
        <v>215322</v>
      </c>
      <c r="F247" s="333">
        <f t="shared" ref="F247:N247" si="50">F244-(F250+F253)</f>
        <v>0</v>
      </c>
      <c r="G247" s="333">
        <f t="shared" si="50"/>
        <v>822576</v>
      </c>
      <c r="H247" s="333">
        <f t="shared" si="50"/>
        <v>145604</v>
      </c>
      <c r="I247" s="333">
        <f t="shared" si="50"/>
        <v>46290</v>
      </c>
      <c r="J247" s="333">
        <f t="shared" si="50"/>
        <v>68944</v>
      </c>
      <c r="K247" s="333">
        <f t="shared" si="50"/>
        <v>0</v>
      </c>
      <c r="L247" s="333">
        <f t="shared" si="50"/>
        <v>72814</v>
      </c>
      <c r="M247" s="333">
        <f t="shared" si="50"/>
        <v>0</v>
      </c>
      <c r="N247" s="333">
        <f t="shared" si="50"/>
        <v>17601</v>
      </c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" customHeight="1">
      <c r="A248" s="42" t="s">
        <v>427</v>
      </c>
      <c r="B248" s="56"/>
      <c r="C248" s="310">
        <f>C245-(C251+C254)</f>
        <v>1984293</v>
      </c>
      <c r="D248" s="310">
        <f t="shared" ref="D248:N248" si="51">D245-(D251+D254)</f>
        <v>0</v>
      </c>
      <c r="E248" s="310">
        <f t="shared" si="51"/>
        <v>246670</v>
      </c>
      <c r="F248" s="310">
        <f t="shared" si="51"/>
        <v>0</v>
      </c>
      <c r="G248" s="310">
        <f t="shared" si="51"/>
        <v>822275</v>
      </c>
      <c r="H248" s="310">
        <f t="shared" si="51"/>
        <v>182098</v>
      </c>
      <c r="I248" s="310">
        <f t="shared" si="51"/>
        <v>25700</v>
      </c>
      <c r="J248" s="310">
        <f t="shared" si="51"/>
        <v>21150</v>
      </c>
      <c r="K248" s="310">
        <f t="shared" si="51"/>
        <v>7299</v>
      </c>
      <c r="L248" s="310">
        <f t="shared" si="51"/>
        <v>2766</v>
      </c>
      <c r="M248" s="310">
        <f t="shared" si="51"/>
        <v>401701</v>
      </c>
      <c r="N248" s="310">
        <f t="shared" si="51"/>
        <v>274634</v>
      </c>
      <c r="O248" s="115">
        <f>SUM(D248:N248)</f>
        <v>1984293</v>
      </c>
      <c r="P248" s="5"/>
      <c r="Q248" s="5"/>
      <c r="R248" s="5"/>
      <c r="S248" s="5"/>
      <c r="T248" s="5"/>
      <c r="U248" s="5"/>
      <c r="V248" s="5"/>
      <c r="W248" s="5"/>
    </row>
    <row r="249" spans="1:23" ht="15" customHeight="1">
      <c r="A249" s="42" t="s">
        <v>769</v>
      </c>
      <c r="B249" s="56"/>
      <c r="C249" s="310">
        <f>C246-(C252+C255)</f>
        <v>1753781</v>
      </c>
      <c r="D249" s="310">
        <f t="shared" ref="D249:N249" si="52">D246-(D252+D255)</f>
        <v>0</v>
      </c>
      <c r="E249" s="310">
        <f t="shared" si="52"/>
        <v>246670</v>
      </c>
      <c r="F249" s="310">
        <f t="shared" si="52"/>
        <v>0</v>
      </c>
      <c r="G249" s="310">
        <f t="shared" si="52"/>
        <v>848225</v>
      </c>
      <c r="H249" s="310">
        <f t="shared" si="52"/>
        <v>175636</v>
      </c>
      <c r="I249" s="310">
        <f t="shared" si="52"/>
        <v>25700</v>
      </c>
      <c r="J249" s="310">
        <f t="shared" si="52"/>
        <v>21150</v>
      </c>
      <c r="K249" s="310">
        <f t="shared" si="52"/>
        <v>7299</v>
      </c>
      <c r="L249" s="310">
        <f t="shared" si="52"/>
        <v>2766</v>
      </c>
      <c r="M249" s="310">
        <f t="shared" si="52"/>
        <v>151701</v>
      </c>
      <c r="N249" s="310">
        <f t="shared" si="52"/>
        <v>274634</v>
      </c>
      <c r="O249" s="115">
        <f>SUM(D249:N249)</f>
        <v>1753781</v>
      </c>
      <c r="P249" s="5"/>
      <c r="Q249" s="5"/>
      <c r="R249" s="5"/>
      <c r="S249" s="5"/>
      <c r="T249" s="5"/>
      <c r="U249" s="5"/>
      <c r="V249" s="5"/>
      <c r="W249" s="5"/>
    </row>
    <row r="250" spans="1:23" ht="17.25" customHeight="1">
      <c r="A250" s="332" t="s">
        <v>428</v>
      </c>
      <c r="B250" s="53"/>
      <c r="C250" s="333">
        <f t="shared" ref="C250:N250" si="53">SUM(C72,C122,C130,C154,C158,C162,C184,C224)</f>
        <v>400729</v>
      </c>
      <c r="D250" s="333">
        <f t="shared" si="53"/>
        <v>0</v>
      </c>
      <c r="E250" s="333">
        <f t="shared" si="53"/>
        <v>0</v>
      </c>
      <c r="F250" s="333">
        <f t="shared" si="53"/>
        <v>0</v>
      </c>
      <c r="G250" s="333">
        <f t="shared" si="53"/>
        <v>0</v>
      </c>
      <c r="H250" s="333">
        <f t="shared" si="53"/>
        <v>729</v>
      </c>
      <c r="I250" s="333">
        <f t="shared" si="53"/>
        <v>0</v>
      </c>
      <c r="J250" s="333">
        <f t="shared" si="53"/>
        <v>0</v>
      </c>
      <c r="K250" s="333">
        <f t="shared" si="53"/>
        <v>0</v>
      </c>
      <c r="L250" s="333">
        <f t="shared" si="53"/>
        <v>0</v>
      </c>
      <c r="M250" s="333">
        <f t="shared" si="53"/>
        <v>0</v>
      </c>
      <c r="N250" s="333">
        <f t="shared" si="53"/>
        <v>400000</v>
      </c>
      <c r="O250" s="5"/>
      <c r="P250" s="25"/>
      <c r="Q250" s="5"/>
      <c r="R250" s="5"/>
      <c r="S250" s="5"/>
      <c r="T250" s="5"/>
      <c r="U250" s="5"/>
      <c r="V250" s="5"/>
      <c r="W250" s="5"/>
    </row>
    <row r="251" spans="1:23" ht="15" customHeight="1">
      <c r="A251" s="42" t="s">
        <v>429</v>
      </c>
      <c r="B251" s="56"/>
      <c r="C251" s="310">
        <f>SUM(D251:N251)</f>
        <v>400729</v>
      </c>
      <c r="D251" s="310">
        <f>SUM(D229)</f>
        <v>0</v>
      </c>
      <c r="E251" s="310">
        <f t="shared" ref="E251:N251" si="54">SUM(E229)</f>
        <v>0</v>
      </c>
      <c r="F251" s="310">
        <f t="shared" si="54"/>
        <v>0</v>
      </c>
      <c r="G251" s="310">
        <f t="shared" si="54"/>
        <v>0</v>
      </c>
      <c r="H251" s="310">
        <v>729</v>
      </c>
      <c r="I251" s="310">
        <f t="shared" si="54"/>
        <v>0</v>
      </c>
      <c r="J251" s="310">
        <f t="shared" si="54"/>
        <v>0</v>
      </c>
      <c r="K251" s="310">
        <f t="shared" si="54"/>
        <v>0</v>
      </c>
      <c r="L251" s="310">
        <f t="shared" si="54"/>
        <v>0</v>
      </c>
      <c r="M251" s="310">
        <f t="shared" si="54"/>
        <v>0</v>
      </c>
      <c r="N251" s="310">
        <f t="shared" si="54"/>
        <v>400000</v>
      </c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" customHeight="1">
      <c r="A252" s="42" t="s">
        <v>770</v>
      </c>
      <c r="B252" s="56"/>
      <c r="C252" s="310">
        <f t="shared" ref="C252:N252" si="55">SUM(C74,C188,C229)</f>
        <v>657191</v>
      </c>
      <c r="D252" s="310">
        <f t="shared" si="55"/>
        <v>0</v>
      </c>
      <c r="E252" s="310">
        <f t="shared" si="55"/>
        <v>0</v>
      </c>
      <c r="F252" s="310">
        <f t="shared" si="55"/>
        <v>0</v>
      </c>
      <c r="G252" s="310">
        <f t="shared" si="55"/>
        <v>0</v>
      </c>
      <c r="H252" s="310">
        <f t="shared" si="55"/>
        <v>7191</v>
      </c>
      <c r="I252" s="310">
        <f t="shared" si="55"/>
        <v>0</v>
      </c>
      <c r="J252" s="310">
        <f t="shared" si="55"/>
        <v>0</v>
      </c>
      <c r="K252" s="310">
        <f t="shared" si="55"/>
        <v>0</v>
      </c>
      <c r="L252" s="310">
        <f t="shared" si="55"/>
        <v>0</v>
      </c>
      <c r="M252" s="310">
        <f t="shared" si="55"/>
        <v>250000</v>
      </c>
      <c r="N252" s="310">
        <f t="shared" si="55"/>
        <v>400000</v>
      </c>
      <c r="O252" s="115">
        <f>SUM(D252:N252)</f>
        <v>657191</v>
      </c>
      <c r="P252" s="5"/>
      <c r="Q252" s="5"/>
      <c r="R252" s="5"/>
      <c r="S252" s="5"/>
      <c r="T252" s="5"/>
      <c r="U252" s="5"/>
      <c r="V252" s="5"/>
      <c r="W252" s="5"/>
    </row>
    <row r="253" spans="1:23" ht="15.75" customHeight="1">
      <c r="A253" s="332" t="s">
        <v>430</v>
      </c>
      <c r="B253" s="368"/>
      <c r="C253" s="333">
        <f>SUM(C12)</f>
        <v>0</v>
      </c>
      <c r="D253" s="132">
        <f t="shared" ref="D253:N254" si="56">SUM(D12)</f>
        <v>0</v>
      </c>
      <c r="E253" s="130">
        <f t="shared" si="56"/>
        <v>0</v>
      </c>
      <c r="F253" s="132">
        <f t="shared" si="56"/>
        <v>0</v>
      </c>
      <c r="G253" s="130">
        <f t="shared" si="56"/>
        <v>0</v>
      </c>
      <c r="H253" s="132">
        <f t="shared" si="56"/>
        <v>0</v>
      </c>
      <c r="I253" s="130">
        <f t="shared" si="56"/>
        <v>0</v>
      </c>
      <c r="J253" s="132">
        <f t="shared" si="56"/>
        <v>0</v>
      </c>
      <c r="K253" s="130">
        <f t="shared" si="56"/>
        <v>0</v>
      </c>
      <c r="L253" s="132">
        <f t="shared" si="56"/>
        <v>0</v>
      </c>
      <c r="M253" s="130">
        <f t="shared" si="56"/>
        <v>0</v>
      </c>
      <c r="N253" s="134">
        <f t="shared" si="56"/>
        <v>0</v>
      </c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customHeight="1">
      <c r="A254" s="42" t="s">
        <v>431</v>
      </c>
      <c r="B254" s="63"/>
      <c r="C254" s="310">
        <f>SUM(C13)</f>
        <v>0</v>
      </c>
      <c r="D254" s="125">
        <f t="shared" si="56"/>
        <v>0</v>
      </c>
      <c r="E254" s="124">
        <f t="shared" si="56"/>
        <v>0</v>
      </c>
      <c r="F254" s="125">
        <f t="shared" si="56"/>
        <v>0</v>
      </c>
      <c r="G254" s="124">
        <f t="shared" si="56"/>
        <v>0</v>
      </c>
      <c r="H254" s="125">
        <f t="shared" si="56"/>
        <v>0</v>
      </c>
      <c r="I254" s="124">
        <f t="shared" si="56"/>
        <v>0</v>
      </c>
      <c r="J254" s="125">
        <f t="shared" si="56"/>
        <v>0</v>
      </c>
      <c r="K254" s="124">
        <f t="shared" si="56"/>
        <v>0</v>
      </c>
      <c r="L254" s="125">
        <f t="shared" si="56"/>
        <v>0</v>
      </c>
      <c r="M254" s="124">
        <f t="shared" si="56"/>
        <v>0</v>
      </c>
      <c r="N254" s="127">
        <f t="shared" si="56"/>
        <v>0</v>
      </c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5.75" customHeight="1">
      <c r="A255" s="311" t="s">
        <v>771</v>
      </c>
      <c r="B255" s="369"/>
      <c r="C255" s="310">
        <f>SUM(C14)</f>
        <v>0</v>
      </c>
      <c r="D255" s="310">
        <f t="shared" ref="D255:N255" si="57">SUM(D14)</f>
        <v>0</v>
      </c>
      <c r="E255" s="310">
        <f t="shared" si="57"/>
        <v>0</v>
      </c>
      <c r="F255" s="310">
        <f t="shared" si="57"/>
        <v>0</v>
      </c>
      <c r="G255" s="310">
        <f t="shared" si="57"/>
        <v>0</v>
      </c>
      <c r="H255" s="310">
        <f t="shared" si="57"/>
        <v>0</v>
      </c>
      <c r="I255" s="310">
        <f t="shared" si="57"/>
        <v>0</v>
      </c>
      <c r="J255" s="310">
        <f t="shared" si="57"/>
        <v>0</v>
      </c>
      <c r="K255" s="310">
        <f t="shared" si="57"/>
        <v>0</v>
      </c>
      <c r="L255" s="310">
        <f t="shared" si="57"/>
        <v>0</v>
      </c>
      <c r="M255" s="310">
        <f t="shared" si="57"/>
        <v>0</v>
      </c>
      <c r="N255" s="310">
        <f t="shared" si="57"/>
        <v>0</v>
      </c>
      <c r="O255" s="5"/>
      <c r="P255" s="5"/>
      <c r="Q255" s="5"/>
      <c r="R255" s="5"/>
      <c r="S255" s="5"/>
      <c r="T255" s="5"/>
      <c r="U255" s="5"/>
      <c r="V255" s="5"/>
      <c r="W255" s="5"/>
    </row>
    <row r="256" spans="1:23">
      <c r="A256" s="5" t="s">
        <v>126</v>
      </c>
      <c r="B256" s="5"/>
      <c r="C256" s="208"/>
      <c r="D256" s="12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>
      <c r="A257" s="1" t="s">
        <v>115</v>
      </c>
      <c r="B257" s="1"/>
      <c r="C257" s="209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5"/>
      <c r="P257" s="5"/>
      <c r="Q257" s="5"/>
      <c r="R257" s="5"/>
      <c r="S257" s="5"/>
      <c r="T257" s="5"/>
      <c r="U257" s="5"/>
      <c r="V257" s="5"/>
      <c r="W257" s="5"/>
    </row>
    <row r="258" spans="1:23">
      <c r="A258" s="367" t="s">
        <v>237</v>
      </c>
      <c r="B258" s="174"/>
      <c r="C258" s="210"/>
      <c r="D258" s="156">
        <f t="shared" ref="D258:O258" si="58">SUM(D12,D20,D26,D39,D50,D54,D60,D64,D68,D76,D80,D84,D90,D94,D100,D108,D112,D118,D122,D126,D130,D134,D150,D154,D158,D16,D72)</f>
        <v>0</v>
      </c>
      <c r="E258" s="156">
        <f t="shared" si="58"/>
        <v>613454</v>
      </c>
      <c r="F258" s="156">
        <f t="shared" si="58"/>
        <v>0</v>
      </c>
      <c r="G258" s="156">
        <f t="shared" si="58"/>
        <v>0</v>
      </c>
      <c r="H258" s="156">
        <f t="shared" si="58"/>
        <v>139453</v>
      </c>
      <c r="I258" s="156">
        <f t="shared" si="58"/>
        <v>46290</v>
      </c>
      <c r="J258" s="156">
        <f t="shared" si="58"/>
        <v>68944</v>
      </c>
      <c r="K258" s="156">
        <f t="shared" si="58"/>
        <v>0</v>
      </c>
      <c r="L258" s="156">
        <f t="shared" si="58"/>
        <v>72814</v>
      </c>
      <c r="M258" s="156">
        <f t="shared" si="58"/>
        <v>0</v>
      </c>
      <c r="N258" s="156">
        <f t="shared" si="58"/>
        <v>17601</v>
      </c>
      <c r="O258" s="156">
        <f t="shared" si="58"/>
        <v>958556</v>
      </c>
      <c r="P258" s="5"/>
      <c r="Q258" s="5"/>
      <c r="R258" s="5"/>
      <c r="S258" s="5"/>
      <c r="T258" s="5"/>
      <c r="U258" s="5"/>
      <c r="V258" s="5"/>
      <c r="W258" s="5"/>
    </row>
    <row r="259" spans="1:23">
      <c r="A259" s="1"/>
      <c r="B259" s="1"/>
      <c r="C259" s="209"/>
      <c r="D259" s="156">
        <f>SUM(D14,D18,D24,D31,D37,D44,D48,D52,D58,D62,D66,D70,D74,D78,D82,D88,D92,D98,D106,D110,D116,D120,D124,D128,D132,D136,D140)</f>
        <v>0</v>
      </c>
      <c r="E259" s="156">
        <f t="shared" ref="E259:N259" si="59">SUM(E14,E18,E24,E31,E37,E44,E48,E52,E58,E62,E66,E70,E74,E78,E82,E88,E92,E98,E106,E110,E116,E120,E124,E128,E132,E136,E140)</f>
        <v>670920</v>
      </c>
      <c r="F259" s="156">
        <f t="shared" si="59"/>
        <v>0</v>
      </c>
      <c r="G259" s="156">
        <f t="shared" si="59"/>
        <v>0</v>
      </c>
      <c r="H259" s="156">
        <f t="shared" si="59"/>
        <v>169485</v>
      </c>
      <c r="I259" s="156">
        <f t="shared" si="59"/>
        <v>25700</v>
      </c>
      <c r="J259" s="156">
        <f t="shared" si="59"/>
        <v>21150</v>
      </c>
      <c r="K259" s="156">
        <f t="shared" si="59"/>
        <v>7299</v>
      </c>
      <c r="L259" s="156">
        <f t="shared" si="59"/>
        <v>2766</v>
      </c>
      <c r="M259" s="156">
        <f t="shared" si="59"/>
        <v>401701</v>
      </c>
      <c r="N259" s="156">
        <f t="shared" si="59"/>
        <v>274634</v>
      </c>
      <c r="O259" s="156" t="e">
        <f>SUM(O13,O21,O27,O34,O40,O51,#REF!,O61,O65,O69,O77,O81,O85,O91,O95,O101,O109,O113,O119,O123,O127,O131,O135,O151,O155,O159,O17,O73)</f>
        <v>#REF!</v>
      </c>
      <c r="P259" s="5"/>
      <c r="Q259" s="5"/>
      <c r="R259" s="5"/>
      <c r="S259" s="5"/>
      <c r="T259" s="5"/>
      <c r="U259" s="5"/>
      <c r="V259" s="5"/>
      <c r="W259" s="5"/>
    </row>
    <row r="260" spans="1:23">
      <c r="A260" s="1"/>
      <c r="B260" s="1"/>
      <c r="C260" s="209"/>
      <c r="D260" s="156"/>
      <c r="E260" s="156"/>
      <c r="F260" s="156"/>
      <c r="G260" s="156"/>
      <c r="H260" s="156"/>
      <c r="I260" s="156"/>
      <c r="J260" s="156"/>
      <c r="K260" s="156"/>
      <c r="L260" s="156"/>
      <c r="M260" s="156"/>
      <c r="N260" s="156"/>
      <c r="O260" s="5"/>
      <c r="P260" s="5"/>
      <c r="Q260" s="5"/>
      <c r="R260" s="5"/>
      <c r="S260" s="5"/>
      <c r="T260" s="5"/>
      <c r="U260" s="5"/>
      <c r="V260" s="5"/>
      <c r="W260" s="5"/>
    </row>
    <row r="261" spans="1:23">
      <c r="A261" s="1"/>
      <c r="B261" s="1"/>
      <c r="C261" s="209"/>
      <c r="D261" s="156"/>
      <c r="E261" s="156"/>
      <c r="F261" s="156"/>
      <c r="G261" s="156"/>
      <c r="H261" s="156"/>
      <c r="I261" s="156"/>
      <c r="J261" s="156"/>
      <c r="K261" s="156"/>
      <c r="L261" s="156"/>
      <c r="M261" s="156"/>
      <c r="N261" s="156"/>
      <c r="O261" s="5"/>
      <c r="P261" s="5"/>
      <c r="Q261" s="5"/>
      <c r="R261" s="5"/>
      <c r="S261" s="5"/>
      <c r="T261" s="5"/>
      <c r="U261" s="5"/>
      <c r="V261" s="5"/>
      <c r="W261" s="5"/>
    </row>
    <row r="262" spans="1:23">
      <c r="A262" s="5"/>
      <c r="B262" s="5"/>
      <c r="C262" s="208"/>
      <c r="D262" s="11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>
      <c r="A263" s="5"/>
      <c r="B263" s="5"/>
      <c r="C263" s="208"/>
      <c r="D263" s="11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>
      <c r="A264" s="5"/>
      <c r="B264" s="5"/>
      <c r="C264" s="208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>
      <c r="A265" s="5"/>
      <c r="B265" s="5"/>
      <c r="C265" s="208"/>
      <c r="D265" s="11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>
      <c r="A266" s="5"/>
      <c r="B266" s="5"/>
      <c r="C266" s="208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>
      <c r="A267" s="5"/>
      <c r="B267" s="5"/>
      <c r="C267" s="20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>
      <c r="A268" s="5"/>
      <c r="B268" s="5"/>
      <c r="C268" s="208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>
      <c r="A269" s="5"/>
      <c r="B269" s="5"/>
      <c r="C269" s="208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>
      <c r="A270" s="5"/>
      <c r="B270" s="5"/>
      <c r="C270" s="208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>
      <c r="A271" s="5"/>
      <c r="B271" s="5"/>
      <c r="C271" s="208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>
      <c r="A272" s="5"/>
      <c r="B272" s="5"/>
      <c r="C272" s="208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>
      <c r="A273" s="5"/>
      <c r="B273" s="5"/>
      <c r="C273" s="208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>
      <c r="A274" s="5"/>
      <c r="B274" s="5"/>
      <c r="C274" s="208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>
      <c r="A275" s="5"/>
      <c r="B275" s="5"/>
      <c r="C275" s="208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>
      <c r="A276" s="5"/>
      <c r="B276" s="5"/>
      <c r="C276" s="208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>
      <c r="A277" s="5"/>
      <c r="B277" s="5"/>
      <c r="C277" s="208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>
      <c r="A278" s="5"/>
      <c r="B278" s="5"/>
      <c r="C278" s="208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>
      <c r="A279" s="5"/>
      <c r="B279" s="5"/>
      <c r="C279" s="208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>
      <c r="A280" s="5"/>
      <c r="B280" s="5"/>
      <c r="C280" s="208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>
      <c r="A281" s="5"/>
      <c r="B281" s="5"/>
      <c r="C281" s="208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>
      <c r="A282" s="5"/>
      <c r="B282" s="5"/>
      <c r="C282" s="208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>
      <c r="A283" s="5"/>
      <c r="B283" s="5"/>
      <c r="C283" s="208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>
      <c r="A284" s="5"/>
      <c r="B284" s="5"/>
      <c r="C284" s="208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>
      <c r="A285" s="5"/>
      <c r="B285" s="5"/>
      <c r="C285" s="208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>
      <c r="A286" s="5"/>
      <c r="B286" s="5"/>
      <c r="C286" s="208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>
      <c r="A287" s="5"/>
      <c r="B287" s="5"/>
      <c r="C287" s="208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>
      <c r="A288" s="1"/>
      <c r="B288" s="1"/>
      <c r="C288" s="209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>
      <c r="A289" s="1"/>
      <c r="B289" s="1"/>
      <c r="C289" s="209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>
      <c r="A290" s="1"/>
      <c r="B290" s="1"/>
      <c r="C290" s="209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>
      <c r="A291" s="1"/>
      <c r="B291" s="1"/>
      <c r="C291" s="209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>
      <c r="A292" s="1"/>
      <c r="B292" s="1"/>
      <c r="C292" s="209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>
      <c r="A293" s="1"/>
      <c r="B293" s="1"/>
      <c r="C293" s="209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>
      <c r="A294" s="1"/>
      <c r="B294" s="1"/>
      <c r="C294" s="209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>
      <c r="A295" s="1"/>
      <c r="B295" s="1"/>
      <c r="C295" s="209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>
      <c r="A296" s="1"/>
      <c r="B296" s="1"/>
      <c r="C296" s="209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>
      <c r="A297" s="1"/>
      <c r="B297" s="1"/>
      <c r="C297" s="209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>
      <c r="A298" s="1"/>
      <c r="B298" s="1"/>
      <c r="C298" s="209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>
      <c r="A299" s="1"/>
      <c r="B299" s="1"/>
      <c r="C299" s="209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</sheetData>
  <mergeCells count="11">
    <mergeCell ref="N7:N9"/>
    <mergeCell ref="J10:K10"/>
    <mergeCell ref="L10:M10"/>
    <mergeCell ref="D7:D9"/>
    <mergeCell ref="E7:E9"/>
    <mergeCell ref="F7:F9"/>
    <mergeCell ref="G7:G9"/>
    <mergeCell ref="H7:H9"/>
    <mergeCell ref="J7:K8"/>
    <mergeCell ref="I7:I9"/>
    <mergeCell ref="L7:M8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64" firstPageNumber="4" orientation="landscape" horizontalDpi="300" verticalDpi="300" r:id="rId1"/>
  <headerFooter alignWithMargins="0">
    <oddFooter>&amp;P. oldal</oddFooter>
  </headerFooter>
  <rowBreaks count="4" manualBreakCount="4">
    <brk id="62" max="13" man="1"/>
    <brk id="116" max="13" man="1"/>
    <brk id="168" max="13" man="1"/>
    <brk id="216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W89"/>
  <sheetViews>
    <sheetView view="pageBreakPreview" zoomScaleNormal="100" zoomScaleSheetLayoutView="100" workbookViewId="0"/>
  </sheetViews>
  <sheetFormatPr defaultRowHeight="12.75"/>
  <cols>
    <col min="1" max="1" width="42.42578125" customWidth="1"/>
    <col min="2" max="2" width="7.5703125" customWidth="1"/>
    <col min="3" max="3" width="10.7109375" style="211" customWidth="1"/>
    <col min="4" max="14" width="10.7109375" customWidth="1"/>
    <col min="15" max="15" width="9.85546875" bestFit="1" customWidth="1"/>
  </cols>
  <sheetData>
    <row r="1" spans="1:14" ht="15.75">
      <c r="A1" s="4" t="s">
        <v>783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</row>
    <row r="2" spans="1:14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  <c r="N2" s="5"/>
    </row>
    <row r="3" spans="1:14" ht="15.75">
      <c r="A3" s="4"/>
      <c r="B3" s="4"/>
      <c r="C3" s="6"/>
      <c r="D3" s="4"/>
      <c r="E3" s="4"/>
      <c r="F3" s="6"/>
      <c r="G3" s="6"/>
      <c r="H3" s="6" t="s">
        <v>34</v>
      </c>
      <c r="I3" s="5"/>
      <c r="J3" s="5"/>
      <c r="K3" s="5"/>
      <c r="L3" s="5"/>
      <c r="M3" s="5"/>
      <c r="N3" s="5"/>
    </row>
    <row r="4" spans="1:14" ht="15.75">
      <c r="A4" s="4"/>
      <c r="B4" s="4"/>
      <c r="C4" s="6"/>
      <c r="D4" s="4"/>
      <c r="E4" s="4"/>
      <c r="F4" s="6"/>
      <c r="G4" s="6"/>
      <c r="H4" s="502" t="s">
        <v>574</v>
      </c>
      <c r="I4" s="5"/>
      <c r="J4" s="5"/>
      <c r="K4" s="5"/>
      <c r="L4" s="5"/>
      <c r="M4" s="5"/>
      <c r="N4" s="5"/>
    </row>
    <row r="5" spans="1:14" ht="15.75">
      <c r="A5" s="6"/>
      <c r="B5" s="6"/>
      <c r="C5" s="6"/>
      <c r="D5" s="4"/>
      <c r="E5" s="4"/>
      <c r="F5" s="6"/>
      <c r="G5" s="6"/>
      <c r="H5" s="6" t="s">
        <v>0</v>
      </c>
      <c r="I5" s="5"/>
      <c r="J5" s="5"/>
      <c r="K5" s="5"/>
      <c r="L5" s="5"/>
      <c r="M5" s="5"/>
      <c r="N5" s="5"/>
    </row>
    <row r="6" spans="1:14">
      <c r="A6" s="5"/>
      <c r="B6" s="5"/>
      <c r="C6" s="208"/>
      <c r="D6" s="5"/>
      <c r="E6" s="5"/>
      <c r="F6" s="5"/>
      <c r="G6" s="5"/>
      <c r="H6" s="5"/>
      <c r="I6" s="5"/>
      <c r="J6" s="5"/>
      <c r="K6" s="5"/>
      <c r="L6" s="5"/>
      <c r="M6" s="5" t="s">
        <v>26</v>
      </c>
      <c r="N6" s="5"/>
    </row>
    <row r="7" spans="1:14" ht="12.75" customHeight="1">
      <c r="A7" s="7" t="s">
        <v>27</v>
      </c>
      <c r="B7" s="7"/>
      <c r="C7" s="7" t="s">
        <v>28</v>
      </c>
      <c r="D7" s="601" t="s">
        <v>210</v>
      </c>
      <c r="E7" s="601" t="s">
        <v>205</v>
      </c>
      <c r="F7" s="601" t="s">
        <v>206</v>
      </c>
      <c r="G7" s="601" t="s">
        <v>142</v>
      </c>
      <c r="H7" s="601" t="s">
        <v>181</v>
      </c>
      <c r="I7" s="601" t="s">
        <v>183</v>
      </c>
      <c r="J7" s="609" t="s">
        <v>207</v>
      </c>
      <c r="K7" s="610"/>
      <c r="L7" s="609" t="s">
        <v>208</v>
      </c>
      <c r="M7" s="610"/>
      <c r="N7" s="601" t="s">
        <v>209</v>
      </c>
    </row>
    <row r="8" spans="1:14">
      <c r="A8" s="19" t="s">
        <v>29</v>
      </c>
      <c r="B8" s="19"/>
      <c r="C8" s="19" t="s">
        <v>30</v>
      </c>
      <c r="D8" s="606"/>
      <c r="E8" s="606"/>
      <c r="F8" s="606"/>
      <c r="G8" s="606"/>
      <c r="H8" s="606"/>
      <c r="I8" s="606"/>
      <c r="J8" s="611"/>
      <c r="K8" s="612"/>
      <c r="L8" s="611"/>
      <c r="M8" s="612"/>
      <c r="N8" s="606"/>
    </row>
    <row r="9" spans="1:14">
      <c r="A9" s="8"/>
      <c r="B9" s="8"/>
      <c r="C9" s="8" t="s">
        <v>31</v>
      </c>
      <c r="D9" s="602"/>
      <c r="E9" s="602"/>
      <c r="F9" s="602"/>
      <c r="G9" s="602"/>
      <c r="H9" s="602"/>
      <c r="I9" s="602"/>
      <c r="J9" s="225" t="s">
        <v>166</v>
      </c>
      <c r="K9" s="225" t="s">
        <v>109</v>
      </c>
      <c r="L9" s="225" t="s">
        <v>166</v>
      </c>
      <c r="M9" s="225" t="s">
        <v>109</v>
      </c>
      <c r="N9" s="602"/>
    </row>
    <row r="10" spans="1:14">
      <c r="A10" s="7" t="s">
        <v>6</v>
      </c>
      <c r="B10" s="7"/>
      <c r="C10" s="7" t="s">
        <v>7</v>
      </c>
      <c r="D10" s="7" t="s">
        <v>8</v>
      </c>
      <c r="E10" s="7" t="s">
        <v>9</v>
      </c>
      <c r="F10" s="7" t="s">
        <v>10</v>
      </c>
      <c r="G10" s="9" t="s">
        <v>11</v>
      </c>
      <c r="H10" s="7" t="s">
        <v>12</v>
      </c>
      <c r="I10" s="9" t="s">
        <v>13</v>
      </c>
      <c r="J10" s="607" t="s">
        <v>14</v>
      </c>
      <c r="K10" s="608"/>
      <c r="L10" s="607" t="s">
        <v>15</v>
      </c>
      <c r="M10" s="608"/>
      <c r="N10" s="19">
        <v>11</v>
      </c>
    </row>
    <row r="11" spans="1:14">
      <c r="A11" s="13" t="s">
        <v>221</v>
      </c>
      <c r="B11" s="13"/>
      <c r="C11" s="7"/>
      <c r="D11" s="114"/>
      <c r="E11" s="114"/>
      <c r="F11" s="118"/>
      <c r="G11" s="114"/>
      <c r="H11" s="118"/>
      <c r="I11" s="114"/>
      <c r="J11" s="116"/>
      <c r="K11" s="117"/>
      <c r="L11" s="114"/>
      <c r="M11" s="118"/>
      <c r="N11" s="114"/>
    </row>
    <row r="12" spans="1:14">
      <c r="A12" s="11" t="s">
        <v>45</v>
      </c>
      <c r="B12" s="11" t="s">
        <v>170</v>
      </c>
      <c r="C12" s="270">
        <f>SUM(D12:N12)</f>
        <v>2083</v>
      </c>
      <c r="D12" s="88"/>
      <c r="E12" s="88">
        <v>0</v>
      </c>
      <c r="F12" s="121">
        <v>0</v>
      </c>
      <c r="G12" s="88">
        <v>0</v>
      </c>
      <c r="H12" s="121">
        <v>1924</v>
      </c>
      <c r="I12" s="88">
        <v>159</v>
      </c>
      <c r="J12" s="111">
        <v>0</v>
      </c>
      <c r="K12" s="131">
        <v>0</v>
      </c>
      <c r="L12" s="88">
        <v>0</v>
      </c>
      <c r="M12" s="121">
        <v>0</v>
      </c>
      <c r="N12" s="88">
        <v>0</v>
      </c>
    </row>
    <row r="13" spans="1:14">
      <c r="A13" s="11" t="s">
        <v>424</v>
      </c>
      <c r="B13" s="11"/>
      <c r="C13" s="270">
        <f t="shared" ref="C13:C14" si="0">SUM(D13:N13)</f>
        <v>2284</v>
      </c>
      <c r="D13" s="88"/>
      <c r="E13" s="88"/>
      <c r="F13" s="121"/>
      <c r="G13" s="88"/>
      <c r="H13" s="121">
        <v>2125</v>
      </c>
      <c r="I13" s="88">
        <v>159</v>
      </c>
      <c r="J13" s="121"/>
      <c r="K13" s="131"/>
      <c r="L13" s="88"/>
      <c r="M13" s="121"/>
      <c r="N13" s="88"/>
    </row>
    <row r="14" spans="1:14">
      <c r="A14" s="11" t="s">
        <v>581</v>
      </c>
      <c r="B14" s="11"/>
      <c r="C14" s="270">
        <f t="shared" si="0"/>
        <v>2284</v>
      </c>
      <c r="D14" s="88"/>
      <c r="E14" s="88"/>
      <c r="F14" s="88"/>
      <c r="G14" s="88"/>
      <c r="H14" s="88">
        <v>2125</v>
      </c>
      <c r="I14" s="88">
        <v>159</v>
      </c>
      <c r="J14" s="88"/>
      <c r="K14" s="88"/>
      <c r="L14" s="88"/>
      <c r="M14" s="88"/>
      <c r="N14" s="88"/>
    </row>
    <row r="15" spans="1:14">
      <c r="A15" s="13" t="s">
        <v>222</v>
      </c>
      <c r="B15" s="13"/>
      <c r="C15" s="229"/>
      <c r="D15" s="114"/>
      <c r="E15" s="114"/>
      <c r="F15" s="118"/>
      <c r="G15" s="114"/>
      <c r="H15" s="118"/>
      <c r="I15" s="114"/>
      <c r="J15" s="118"/>
      <c r="K15" s="114"/>
      <c r="L15" s="114"/>
      <c r="M15" s="114"/>
      <c r="N15" s="114"/>
    </row>
    <row r="16" spans="1:14">
      <c r="A16" s="11" t="s">
        <v>33</v>
      </c>
      <c r="B16" s="11" t="s">
        <v>170</v>
      </c>
      <c r="C16" s="270">
        <f>SUM(D16:N16)</f>
        <v>0</v>
      </c>
      <c r="D16" s="88"/>
      <c r="E16" s="173"/>
      <c r="F16" s="121"/>
      <c r="G16" s="88">
        <v>0</v>
      </c>
      <c r="H16" s="121">
        <v>0</v>
      </c>
      <c r="I16" s="88">
        <v>0</v>
      </c>
      <c r="J16" s="121">
        <v>0</v>
      </c>
      <c r="K16" s="88">
        <v>0</v>
      </c>
      <c r="L16" s="88">
        <v>0</v>
      </c>
      <c r="M16" s="88">
        <v>0</v>
      </c>
      <c r="N16" s="88">
        <v>0</v>
      </c>
    </row>
    <row r="17" spans="1:17">
      <c r="A17" s="11" t="s">
        <v>424</v>
      </c>
      <c r="B17" s="11"/>
      <c r="C17" s="270"/>
      <c r="D17" s="88"/>
      <c r="E17" s="173"/>
      <c r="F17" s="121"/>
      <c r="G17" s="88"/>
      <c r="H17" s="121"/>
      <c r="I17" s="88"/>
      <c r="J17" s="121"/>
      <c r="K17" s="131"/>
      <c r="L17" s="88"/>
      <c r="M17" s="121"/>
      <c r="N17" s="88"/>
    </row>
    <row r="18" spans="1:17">
      <c r="A18" s="15" t="s">
        <v>581</v>
      </c>
      <c r="B18" s="15"/>
      <c r="C18" s="270">
        <f>SUM(D18:N18)</f>
        <v>0</v>
      </c>
      <c r="D18" s="113"/>
      <c r="E18" s="172"/>
      <c r="F18" s="120"/>
      <c r="G18" s="113"/>
      <c r="H18" s="120"/>
      <c r="I18" s="113"/>
      <c r="J18" s="120"/>
      <c r="K18" s="119"/>
      <c r="L18" s="113"/>
      <c r="M18" s="120"/>
      <c r="N18" s="113"/>
    </row>
    <row r="19" spans="1:17">
      <c r="A19" s="331" t="s">
        <v>296</v>
      </c>
      <c r="B19" s="10"/>
      <c r="C19" s="299"/>
      <c r="D19" s="111"/>
      <c r="E19" s="173"/>
      <c r="F19" s="121"/>
      <c r="G19" s="88"/>
      <c r="H19" s="121"/>
      <c r="I19" s="88"/>
      <c r="J19" s="121"/>
      <c r="K19" s="131"/>
      <c r="L19" s="88"/>
      <c r="M19" s="121"/>
      <c r="N19" s="88"/>
    </row>
    <row r="20" spans="1:17">
      <c r="A20" s="25" t="s">
        <v>33</v>
      </c>
      <c r="B20" s="11" t="s">
        <v>170</v>
      </c>
      <c r="C20" s="270">
        <f>SUM(D20:N20)</f>
        <v>0</v>
      </c>
      <c r="D20" s="121"/>
      <c r="E20" s="330"/>
      <c r="F20" s="121"/>
      <c r="G20" s="88"/>
      <c r="H20" s="121"/>
      <c r="I20" s="88"/>
      <c r="J20" s="121"/>
      <c r="K20" s="131"/>
      <c r="L20" s="88"/>
      <c r="M20" s="121"/>
      <c r="N20" s="88"/>
      <c r="Q20" s="64"/>
    </row>
    <row r="21" spans="1:17">
      <c r="A21" s="11" t="s">
        <v>424</v>
      </c>
      <c r="B21" s="11"/>
      <c r="C21" s="270"/>
      <c r="D21" s="121"/>
      <c r="E21" s="330"/>
      <c r="F21" s="121"/>
      <c r="G21" s="88"/>
      <c r="H21" s="121"/>
      <c r="I21" s="88"/>
      <c r="J21" s="121"/>
      <c r="K21" s="131"/>
      <c r="L21" s="88"/>
      <c r="M21" s="121"/>
      <c r="N21" s="88"/>
      <c r="Q21" s="64"/>
    </row>
    <row r="22" spans="1:17">
      <c r="A22" s="11" t="s">
        <v>581</v>
      </c>
      <c r="B22" s="15"/>
      <c r="C22" s="270">
        <f>SUM(D22:N22)</f>
        <v>0</v>
      </c>
      <c r="D22" s="111"/>
      <c r="E22" s="173"/>
      <c r="F22" s="121"/>
      <c r="G22" s="88"/>
      <c r="H22" s="121"/>
      <c r="I22" s="88"/>
      <c r="J22" s="121"/>
      <c r="K22" s="131"/>
      <c r="L22" s="88"/>
      <c r="M22" s="121"/>
      <c r="N22" s="88"/>
    </row>
    <row r="23" spans="1:17">
      <c r="A23" s="13" t="s">
        <v>294</v>
      </c>
      <c r="B23" s="13"/>
      <c r="C23" s="229"/>
      <c r="D23" s="114"/>
      <c r="E23" s="114"/>
      <c r="F23" s="118"/>
      <c r="G23" s="114"/>
      <c r="H23" s="118"/>
      <c r="I23" s="114"/>
      <c r="J23" s="116"/>
      <c r="K23" s="117"/>
      <c r="L23" s="114"/>
      <c r="M23" s="118"/>
      <c r="N23" s="114"/>
      <c r="Q23" s="64"/>
    </row>
    <row r="24" spans="1:17">
      <c r="A24" s="11" t="s">
        <v>45</v>
      </c>
      <c r="B24" s="11" t="s">
        <v>168</v>
      </c>
      <c r="C24" s="270">
        <f>SUM(D24:N24)</f>
        <v>252848</v>
      </c>
      <c r="D24" s="173">
        <v>252848</v>
      </c>
      <c r="E24" s="88">
        <v>0</v>
      </c>
      <c r="F24" s="121">
        <v>0</v>
      </c>
      <c r="G24" s="88">
        <v>0</v>
      </c>
      <c r="H24" s="121">
        <v>0</v>
      </c>
      <c r="I24" s="88">
        <v>0</v>
      </c>
      <c r="J24" s="111">
        <v>0</v>
      </c>
      <c r="K24" s="131">
        <v>0</v>
      </c>
      <c r="L24" s="88">
        <v>0</v>
      </c>
      <c r="M24" s="121">
        <v>0</v>
      </c>
      <c r="N24" s="88">
        <v>0</v>
      </c>
    </row>
    <row r="25" spans="1:17">
      <c r="A25" s="11" t="s">
        <v>424</v>
      </c>
      <c r="B25" s="11"/>
      <c r="C25" s="270">
        <f t="shared" ref="C25:C28" si="1">SUM(D25:N25)</f>
        <v>261080</v>
      </c>
      <c r="D25" s="173">
        <v>259809</v>
      </c>
      <c r="E25" s="88"/>
      <c r="F25" s="121"/>
      <c r="G25" s="88"/>
      <c r="H25" s="121"/>
      <c r="I25" s="88"/>
      <c r="J25" s="111"/>
      <c r="K25" s="131"/>
      <c r="L25" s="88"/>
      <c r="M25" s="121"/>
      <c r="N25" s="88">
        <v>1271</v>
      </c>
    </row>
    <row r="26" spans="1:17">
      <c r="A26" s="11" t="s">
        <v>749</v>
      </c>
      <c r="B26" s="11"/>
      <c r="C26" s="270">
        <f t="shared" si="1"/>
        <v>-9430</v>
      </c>
      <c r="D26" s="173">
        <v>-9430</v>
      </c>
      <c r="E26" s="88"/>
      <c r="F26" s="121"/>
      <c r="G26" s="88"/>
      <c r="H26" s="121"/>
      <c r="I26" s="88"/>
      <c r="J26" s="111"/>
      <c r="K26" s="131"/>
      <c r="L26" s="88"/>
      <c r="M26" s="121"/>
      <c r="N26" s="88"/>
    </row>
    <row r="27" spans="1:17">
      <c r="A27" s="11" t="s">
        <v>446</v>
      </c>
      <c r="B27" s="11"/>
      <c r="C27" s="270">
        <f t="shared" si="1"/>
        <v>-9430</v>
      </c>
      <c r="D27" s="173">
        <v>-9430</v>
      </c>
      <c r="E27" s="88"/>
      <c r="F27" s="121"/>
      <c r="G27" s="88"/>
      <c r="H27" s="121"/>
      <c r="I27" s="88"/>
      <c r="J27" s="111"/>
      <c r="K27" s="131"/>
      <c r="L27" s="88"/>
      <c r="M27" s="121"/>
      <c r="N27" s="88"/>
    </row>
    <row r="28" spans="1:17">
      <c r="A28" s="11" t="s">
        <v>582</v>
      </c>
      <c r="B28" s="11"/>
      <c r="C28" s="270">
        <f t="shared" si="1"/>
        <v>251650</v>
      </c>
      <c r="D28" s="270">
        <f>SUM(D25,D27)</f>
        <v>250379</v>
      </c>
      <c r="E28" s="270"/>
      <c r="F28" s="270"/>
      <c r="G28" s="270"/>
      <c r="H28" s="270"/>
      <c r="I28" s="270"/>
      <c r="J28" s="270"/>
      <c r="K28" s="270"/>
      <c r="L28" s="270"/>
      <c r="M28" s="270"/>
      <c r="N28" s="270">
        <v>1271</v>
      </c>
    </row>
    <row r="29" spans="1:17">
      <c r="A29" s="13" t="s">
        <v>295</v>
      </c>
      <c r="B29" s="13"/>
      <c r="C29" s="229"/>
      <c r="D29" s="114"/>
      <c r="E29" s="114"/>
      <c r="F29" s="118"/>
      <c r="G29" s="114"/>
      <c r="H29" s="118"/>
      <c r="I29" s="114"/>
      <c r="J29" s="116"/>
      <c r="K29" s="117"/>
      <c r="L29" s="114"/>
      <c r="M29" s="118"/>
      <c r="N29" s="114"/>
    </row>
    <row r="30" spans="1:17">
      <c r="A30" s="11" t="s">
        <v>45</v>
      </c>
      <c r="B30" s="11" t="s">
        <v>168</v>
      </c>
      <c r="C30" s="270">
        <f>SUM(D30:N30)</f>
        <v>0</v>
      </c>
      <c r="D30" s="88">
        <f>SUM(E30:N30)</f>
        <v>0</v>
      </c>
      <c r="E30" s="88">
        <v>0</v>
      </c>
      <c r="F30" s="121">
        <v>0</v>
      </c>
      <c r="G30" s="88">
        <v>0</v>
      </c>
      <c r="H30" s="121">
        <v>0</v>
      </c>
      <c r="I30" s="88">
        <v>0</v>
      </c>
      <c r="J30" s="111">
        <v>0</v>
      </c>
      <c r="K30" s="131">
        <v>0</v>
      </c>
      <c r="L30" s="88">
        <v>0</v>
      </c>
      <c r="M30" s="121">
        <v>0</v>
      </c>
      <c r="N30" s="88">
        <v>0</v>
      </c>
    </row>
    <row r="31" spans="1:17">
      <c r="A31" s="11" t="s">
        <v>424</v>
      </c>
      <c r="B31" s="30"/>
      <c r="C31" s="270"/>
      <c r="D31" s="131"/>
      <c r="E31" s="88"/>
      <c r="F31" s="121"/>
      <c r="G31" s="88"/>
      <c r="H31" s="121"/>
      <c r="I31" s="88"/>
      <c r="J31" s="121"/>
      <c r="K31" s="131"/>
      <c r="L31" s="88"/>
      <c r="M31" s="121"/>
      <c r="N31" s="88"/>
    </row>
    <row r="32" spans="1:17">
      <c r="A32" s="15" t="s">
        <v>581</v>
      </c>
      <c r="B32" s="28"/>
      <c r="C32" s="228">
        <f>SUM(D32:N32)</f>
        <v>0</v>
      </c>
      <c r="D32" s="119"/>
      <c r="E32" s="113"/>
      <c r="F32" s="120"/>
      <c r="G32" s="113"/>
      <c r="H32" s="120"/>
      <c r="I32" s="113"/>
      <c r="J32" s="120"/>
      <c r="K32" s="119"/>
      <c r="L32" s="113"/>
      <c r="M32" s="120"/>
      <c r="N32" s="113"/>
    </row>
    <row r="33" spans="1:23">
      <c r="A33" s="56" t="s">
        <v>118</v>
      </c>
      <c r="B33" s="331"/>
      <c r="C33" s="167"/>
      <c r="D33" s="30"/>
      <c r="E33" s="11"/>
      <c r="F33" s="25"/>
      <c r="G33" s="11"/>
      <c r="H33" s="25"/>
      <c r="I33" s="11"/>
      <c r="J33" s="25"/>
      <c r="K33" s="11"/>
      <c r="L33" s="25"/>
      <c r="M33" s="11"/>
      <c r="N33" s="25"/>
      <c r="O33" s="5"/>
      <c r="P33" s="5"/>
      <c r="Q33" s="5"/>
      <c r="R33" s="5"/>
      <c r="S33" s="5"/>
      <c r="T33" s="5"/>
      <c r="U33" s="5"/>
      <c r="V33" s="5"/>
      <c r="W33" s="5"/>
    </row>
    <row r="34" spans="1:23" s="157" customFormat="1">
      <c r="A34" s="56" t="s">
        <v>43</v>
      </c>
      <c r="B34" s="331"/>
      <c r="C34" s="341">
        <f>SUM(D34:N34)</f>
        <v>254931</v>
      </c>
      <c r="D34" s="126">
        <f t="shared" ref="D34:N34" si="2">SUM(D12,D16,D24,D30)</f>
        <v>252848</v>
      </c>
      <c r="E34" s="126">
        <f t="shared" si="2"/>
        <v>0</v>
      </c>
      <c r="F34" s="126">
        <f t="shared" si="2"/>
        <v>0</v>
      </c>
      <c r="G34" s="126">
        <f t="shared" si="2"/>
        <v>0</v>
      </c>
      <c r="H34" s="126">
        <f t="shared" si="2"/>
        <v>1924</v>
      </c>
      <c r="I34" s="126">
        <f t="shared" si="2"/>
        <v>159</v>
      </c>
      <c r="J34" s="126">
        <f t="shared" si="2"/>
        <v>0</v>
      </c>
      <c r="K34" s="126">
        <f t="shared" si="2"/>
        <v>0</v>
      </c>
      <c r="L34" s="126">
        <f t="shared" si="2"/>
        <v>0</v>
      </c>
      <c r="M34" s="126">
        <f t="shared" si="2"/>
        <v>0</v>
      </c>
      <c r="N34" s="126">
        <f t="shared" si="2"/>
        <v>0</v>
      </c>
      <c r="O34" s="95"/>
      <c r="P34" s="95"/>
      <c r="Q34" s="95"/>
      <c r="R34" s="95"/>
      <c r="S34" s="95"/>
      <c r="T34" s="95"/>
      <c r="U34" s="95"/>
      <c r="V34" s="95"/>
      <c r="W34" s="95"/>
    </row>
    <row r="35" spans="1:23" s="157" customFormat="1">
      <c r="A35" s="56" t="s">
        <v>435</v>
      </c>
      <c r="B35" s="331"/>
      <c r="C35" s="341">
        <f t="shared" ref="C35:C37" si="3">SUM(D35:N35)</f>
        <v>263364</v>
      </c>
      <c r="D35" s="126">
        <f t="shared" ref="D35:N35" si="4">SUM(D13,D25,)</f>
        <v>259809</v>
      </c>
      <c r="E35" s="126">
        <f t="shared" si="4"/>
        <v>0</v>
      </c>
      <c r="F35" s="126">
        <f t="shared" si="4"/>
        <v>0</v>
      </c>
      <c r="G35" s="126">
        <f t="shared" si="4"/>
        <v>0</v>
      </c>
      <c r="H35" s="126">
        <f t="shared" si="4"/>
        <v>2125</v>
      </c>
      <c r="I35" s="126">
        <f t="shared" si="4"/>
        <v>159</v>
      </c>
      <c r="J35" s="126">
        <f t="shared" si="4"/>
        <v>0</v>
      </c>
      <c r="K35" s="126">
        <f t="shared" si="4"/>
        <v>0</v>
      </c>
      <c r="L35" s="126">
        <f t="shared" si="4"/>
        <v>0</v>
      </c>
      <c r="M35" s="126">
        <f t="shared" si="4"/>
        <v>0</v>
      </c>
      <c r="N35" s="126">
        <f t="shared" si="4"/>
        <v>1271</v>
      </c>
      <c r="O35" s="95"/>
      <c r="P35" s="95"/>
      <c r="Q35" s="95"/>
      <c r="R35" s="95"/>
      <c r="S35" s="95"/>
      <c r="T35" s="95"/>
      <c r="U35" s="95"/>
      <c r="V35" s="95"/>
      <c r="W35" s="95"/>
    </row>
    <row r="36" spans="1:23" s="157" customFormat="1">
      <c r="A36" s="56" t="s">
        <v>447</v>
      </c>
      <c r="B36" s="331"/>
      <c r="C36" s="341">
        <f t="shared" si="3"/>
        <v>-9430</v>
      </c>
      <c r="D36" s="341">
        <f>SUM(D27)</f>
        <v>-9430</v>
      </c>
      <c r="E36" s="341">
        <f t="shared" ref="E36:N36" si="5">SUM(E27)</f>
        <v>0</v>
      </c>
      <c r="F36" s="341">
        <f t="shared" si="5"/>
        <v>0</v>
      </c>
      <c r="G36" s="341">
        <f t="shared" si="5"/>
        <v>0</v>
      </c>
      <c r="H36" s="341">
        <f t="shared" si="5"/>
        <v>0</v>
      </c>
      <c r="I36" s="341">
        <f t="shared" si="5"/>
        <v>0</v>
      </c>
      <c r="J36" s="341">
        <f t="shared" si="5"/>
        <v>0</v>
      </c>
      <c r="K36" s="341">
        <f t="shared" si="5"/>
        <v>0</v>
      </c>
      <c r="L36" s="341">
        <f t="shared" si="5"/>
        <v>0</v>
      </c>
      <c r="M36" s="341">
        <f t="shared" si="5"/>
        <v>0</v>
      </c>
      <c r="N36" s="341">
        <f t="shared" si="5"/>
        <v>0</v>
      </c>
      <c r="O36" s="95"/>
      <c r="P36" s="95"/>
      <c r="Q36" s="95"/>
      <c r="R36" s="95"/>
      <c r="S36" s="95"/>
      <c r="T36" s="95"/>
      <c r="U36" s="95"/>
      <c r="V36" s="95"/>
      <c r="W36" s="95"/>
    </row>
    <row r="37" spans="1:23" s="157" customFormat="1">
      <c r="A37" s="45" t="s">
        <v>581</v>
      </c>
      <c r="B37" s="216"/>
      <c r="C37" s="341">
        <f t="shared" si="3"/>
        <v>253934</v>
      </c>
      <c r="D37" s="136">
        <f>SUM(D35:D36)</f>
        <v>250379</v>
      </c>
      <c r="E37" s="136">
        <f t="shared" ref="E37:N37" si="6">SUM(E35:E36)</f>
        <v>0</v>
      </c>
      <c r="F37" s="136">
        <f t="shared" si="6"/>
        <v>0</v>
      </c>
      <c r="G37" s="136">
        <f t="shared" si="6"/>
        <v>0</v>
      </c>
      <c r="H37" s="136">
        <f t="shared" si="6"/>
        <v>2125</v>
      </c>
      <c r="I37" s="136">
        <f t="shared" si="6"/>
        <v>159</v>
      </c>
      <c r="J37" s="136">
        <f t="shared" si="6"/>
        <v>0</v>
      </c>
      <c r="K37" s="136">
        <f t="shared" si="6"/>
        <v>0</v>
      </c>
      <c r="L37" s="136">
        <f t="shared" si="6"/>
        <v>0</v>
      </c>
      <c r="M37" s="136">
        <f t="shared" si="6"/>
        <v>0</v>
      </c>
      <c r="N37" s="136">
        <f t="shared" si="6"/>
        <v>1271</v>
      </c>
      <c r="O37" s="95"/>
      <c r="P37" s="95"/>
      <c r="Q37" s="95"/>
      <c r="R37" s="95"/>
      <c r="S37" s="95"/>
      <c r="T37" s="95"/>
      <c r="U37" s="95"/>
      <c r="V37" s="95"/>
      <c r="W37" s="95"/>
    </row>
    <row r="38" spans="1:23" ht="15.75" customHeight="1">
      <c r="A38" s="332" t="s">
        <v>426</v>
      </c>
      <c r="B38" s="53"/>
      <c r="C38" s="333">
        <f t="shared" ref="C38:C45" si="7">SUM(D38:N38)</f>
        <v>252848</v>
      </c>
      <c r="D38" s="114">
        <f>SUM(D24)</f>
        <v>252848</v>
      </c>
      <c r="E38" s="10">
        <v>0</v>
      </c>
      <c r="F38" s="10">
        <v>0</v>
      </c>
      <c r="G38" s="10">
        <v>0</v>
      </c>
      <c r="H38" s="10"/>
      <c r="I38" s="10"/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5"/>
      <c r="P38" s="5"/>
      <c r="Q38" s="5"/>
      <c r="R38" s="5"/>
      <c r="S38" s="5"/>
      <c r="T38" s="5"/>
      <c r="U38" s="5"/>
      <c r="V38" s="5"/>
      <c r="W38" s="5"/>
    </row>
    <row r="39" spans="1:23" ht="15" customHeight="1">
      <c r="A39" s="42" t="s">
        <v>427</v>
      </c>
      <c r="B39" s="56"/>
      <c r="C39" s="341">
        <f t="shared" si="7"/>
        <v>258075</v>
      </c>
      <c r="D39" s="88">
        <v>256804</v>
      </c>
      <c r="E39" s="11"/>
      <c r="F39" s="11"/>
      <c r="G39" s="11"/>
      <c r="H39" s="11"/>
      <c r="I39" s="11"/>
      <c r="J39" s="11"/>
      <c r="K39" s="11"/>
      <c r="L39" s="11"/>
      <c r="M39" s="11"/>
      <c r="N39" s="11">
        <v>1271</v>
      </c>
      <c r="O39" s="5"/>
      <c r="P39" s="5"/>
      <c r="Q39" s="5"/>
      <c r="R39" s="5"/>
      <c r="S39" s="5"/>
      <c r="T39" s="5"/>
      <c r="U39" s="5"/>
      <c r="V39" s="5"/>
      <c r="W39" s="5"/>
    </row>
    <row r="40" spans="1:23" ht="15" customHeight="1">
      <c r="A40" s="42" t="s">
        <v>588</v>
      </c>
      <c r="B40" s="45"/>
      <c r="C40" s="341">
        <f>SUM(C28)</f>
        <v>251650</v>
      </c>
      <c r="D40" s="341">
        <f t="shared" ref="D40:N40" si="8">SUM(D28)</f>
        <v>250379</v>
      </c>
      <c r="E40" s="341">
        <f t="shared" si="8"/>
        <v>0</v>
      </c>
      <c r="F40" s="341">
        <f t="shared" si="8"/>
        <v>0</v>
      </c>
      <c r="G40" s="341">
        <f t="shared" si="8"/>
        <v>0</v>
      </c>
      <c r="H40" s="341">
        <f t="shared" si="8"/>
        <v>0</v>
      </c>
      <c r="I40" s="341">
        <f t="shared" si="8"/>
        <v>0</v>
      </c>
      <c r="J40" s="341">
        <f t="shared" si="8"/>
        <v>0</v>
      </c>
      <c r="K40" s="341">
        <f t="shared" si="8"/>
        <v>0</v>
      </c>
      <c r="L40" s="341">
        <f t="shared" si="8"/>
        <v>0</v>
      </c>
      <c r="M40" s="341">
        <f t="shared" si="8"/>
        <v>0</v>
      </c>
      <c r="N40" s="341">
        <f t="shared" si="8"/>
        <v>1271</v>
      </c>
      <c r="O40" s="5"/>
      <c r="P40" s="5"/>
      <c r="Q40" s="5"/>
      <c r="R40" s="5"/>
      <c r="S40" s="5"/>
      <c r="T40" s="5"/>
      <c r="U40" s="5"/>
      <c r="V40" s="5"/>
      <c r="W40" s="5"/>
    </row>
    <row r="41" spans="1:23" ht="15" customHeight="1">
      <c r="A41" s="332" t="s">
        <v>433</v>
      </c>
      <c r="B41" s="53"/>
      <c r="C41" s="333">
        <f t="shared" si="7"/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5"/>
      <c r="P41" s="5"/>
      <c r="Q41" s="5"/>
      <c r="R41" s="5"/>
      <c r="S41" s="5"/>
      <c r="T41" s="5"/>
      <c r="U41" s="5"/>
      <c r="V41" s="5"/>
      <c r="W41" s="5"/>
    </row>
    <row r="42" spans="1:23" ht="14.25" customHeight="1">
      <c r="A42" s="42" t="s">
        <v>429</v>
      </c>
      <c r="B42" s="56"/>
      <c r="C42" s="341">
        <f t="shared" si="7"/>
        <v>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5"/>
      <c r="P42" s="5"/>
      <c r="Q42" s="5"/>
      <c r="R42" s="5"/>
      <c r="S42" s="5"/>
      <c r="T42" s="5"/>
      <c r="U42" s="5"/>
      <c r="V42" s="5"/>
      <c r="W42" s="5"/>
    </row>
    <row r="43" spans="1:23" ht="14.25" customHeight="1">
      <c r="A43" s="42" t="s">
        <v>589</v>
      </c>
      <c r="B43" s="56"/>
      <c r="C43" s="341">
        <v>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5"/>
      <c r="P43" s="5"/>
      <c r="Q43" s="5"/>
      <c r="R43" s="5"/>
      <c r="S43" s="5"/>
      <c r="T43" s="5"/>
      <c r="U43" s="5"/>
      <c r="V43" s="5"/>
      <c r="W43" s="5"/>
    </row>
    <row r="44" spans="1:23" ht="17.25" customHeight="1">
      <c r="A44" s="370" t="s">
        <v>434</v>
      </c>
      <c r="B44" s="53"/>
      <c r="C44" s="410">
        <f t="shared" si="7"/>
        <v>2083</v>
      </c>
      <c r="D44" s="114">
        <v>0</v>
      </c>
      <c r="E44" s="118">
        <v>0</v>
      </c>
      <c r="F44" s="114"/>
      <c r="G44" s="371">
        <v>0</v>
      </c>
      <c r="H44" s="10">
        <v>1924</v>
      </c>
      <c r="I44" s="371">
        <v>159</v>
      </c>
      <c r="J44" s="10">
        <v>0</v>
      </c>
      <c r="K44" s="371">
        <v>0</v>
      </c>
      <c r="L44" s="10">
        <v>0</v>
      </c>
      <c r="M44" s="10">
        <v>0</v>
      </c>
      <c r="N44" s="10">
        <v>0</v>
      </c>
      <c r="O44" s="5"/>
      <c r="P44" s="5"/>
      <c r="Q44" s="5"/>
      <c r="R44" s="5"/>
      <c r="S44" s="5"/>
      <c r="T44" s="5"/>
      <c r="U44" s="5"/>
      <c r="V44" s="5"/>
      <c r="W44" s="5"/>
    </row>
    <row r="45" spans="1:23" ht="14.25" customHeight="1">
      <c r="A45" s="94" t="s">
        <v>431</v>
      </c>
      <c r="B45" s="56"/>
      <c r="C45" s="411">
        <f t="shared" si="7"/>
        <v>2284</v>
      </c>
      <c r="D45" s="88">
        <v>0</v>
      </c>
      <c r="E45" s="121">
        <v>0</v>
      </c>
      <c r="F45" s="88"/>
      <c r="G45" s="25">
        <v>0</v>
      </c>
      <c r="H45" s="11">
        <v>2125</v>
      </c>
      <c r="I45" s="25">
        <v>159</v>
      </c>
      <c r="J45" s="11">
        <v>0</v>
      </c>
      <c r="K45" s="25">
        <v>0</v>
      </c>
      <c r="L45" s="11">
        <v>0</v>
      </c>
      <c r="M45" s="11">
        <v>0</v>
      </c>
      <c r="N45" s="11">
        <v>0</v>
      </c>
      <c r="O45" s="5"/>
      <c r="P45" s="5"/>
      <c r="Q45" s="5"/>
      <c r="R45" s="5"/>
      <c r="S45" s="5"/>
      <c r="T45" s="5"/>
      <c r="U45" s="5"/>
      <c r="V45" s="5"/>
      <c r="W45" s="5"/>
    </row>
    <row r="46" spans="1:23">
      <c r="A46" s="28" t="s">
        <v>590</v>
      </c>
      <c r="B46" s="15"/>
      <c r="C46" s="412">
        <f>SUM(C14)</f>
        <v>2284</v>
      </c>
      <c r="D46" s="412">
        <f t="shared" ref="D46:N46" si="9">SUM(D14)</f>
        <v>0</v>
      </c>
      <c r="E46" s="412">
        <f t="shared" si="9"/>
        <v>0</v>
      </c>
      <c r="F46" s="412">
        <f t="shared" si="9"/>
        <v>0</v>
      </c>
      <c r="G46" s="412">
        <f t="shared" si="9"/>
        <v>0</v>
      </c>
      <c r="H46" s="412">
        <f t="shared" si="9"/>
        <v>2125</v>
      </c>
      <c r="I46" s="412">
        <f t="shared" si="9"/>
        <v>159</v>
      </c>
      <c r="J46" s="412">
        <f t="shared" si="9"/>
        <v>0</v>
      </c>
      <c r="K46" s="412">
        <f t="shared" si="9"/>
        <v>0</v>
      </c>
      <c r="L46" s="412">
        <f t="shared" si="9"/>
        <v>0</v>
      </c>
      <c r="M46" s="412">
        <f t="shared" si="9"/>
        <v>0</v>
      </c>
      <c r="N46" s="412">
        <f t="shared" si="9"/>
        <v>0</v>
      </c>
      <c r="O46" s="5"/>
      <c r="P46" s="5"/>
      <c r="Q46" s="5"/>
      <c r="R46" s="5"/>
      <c r="S46" s="5"/>
      <c r="T46" s="5"/>
      <c r="U46" s="5"/>
      <c r="V46" s="5"/>
      <c r="W46" s="5"/>
    </row>
    <row r="47" spans="1:23">
      <c r="A47" s="5"/>
      <c r="B47" s="5"/>
      <c r="C47" s="20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>
      <c r="A48" s="5"/>
      <c r="B48" s="5"/>
      <c r="C48" s="208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>
      <c r="A49" s="25"/>
      <c r="B49" s="5"/>
      <c r="C49" s="20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>
      <c r="A50" s="5"/>
      <c r="B50" s="5"/>
      <c r="C50" s="20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>
      <c r="A51" s="5"/>
      <c r="B51" s="5"/>
      <c r="C51" s="208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>
      <c r="A52" s="5"/>
      <c r="B52" s="5"/>
      <c r="C52" s="208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>
      <c r="A53" s="5"/>
      <c r="B53" s="5"/>
      <c r="C53" s="20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>
      <c r="A54" s="5"/>
      <c r="B54" s="5"/>
      <c r="C54" s="20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>
      <c r="A55" s="5"/>
      <c r="B55" s="5"/>
      <c r="C55" s="208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>
      <c r="A56" s="5"/>
      <c r="B56" s="5"/>
      <c r="C56" s="20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>
      <c r="A57" s="5"/>
      <c r="B57" s="5"/>
      <c r="C57" s="20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>
      <c r="A58" s="5"/>
      <c r="B58" s="5"/>
      <c r="C58" s="208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>
      <c r="A59" s="5"/>
      <c r="B59" s="5"/>
      <c r="C59" s="20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>
      <c r="A60" s="5"/>
      <c r="B60" s="5"/>
      <c r="C60" s="208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>
      <c r="A61" s="5"/>
      <c r="B61" s="5"/>
      <c r="C61" s="208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>
      <c r="A62" s="5"/>
      <c r="B62" s="5"/>
      <c r="C62" s="20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>
      <c r="A63" s="5"/>
      <c r="B63" s="5"/>
      <c r="C63" s="208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>
      <c r="A64" s="5"/>
      <c r="B64" s="5"/>
      <c r="C64" s="20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>
      <c r="A65" s="5"/>
      <c r="B65" s="5"/>
      <c r="C65" s="20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>
      <c r="A66" s="5"/>
      <c r="B66" s="5"/>
      <c r="C66" s="208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>
      <c r="A67" s="5"/>
      <c r="B67" s="5"/>
      <c r="C67" s="208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>
      <c r="A68" s="5"/>
      <c r="B68" s="5"/>
      <c r="C68" s="20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>
      <c r="A69" s="5"/>
      <c r="B69" s="5"/>
      <c r="C69" s="20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>
      <c r="A70" s="5"/>
      <c r="B70" s="5"/>
      <c r="C70" s="208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>
      <c r="A71" s="5"/>
      <c r="B71" s="5"/>
      <c r="C71" s="20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>
      <c r="A72" s="5"/>
      <c r="B72" s="5"/>
      <c r="C72" s="208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>
      <c r="A73" s="5"/>
      <c r="B73" s="5"/>
      <c r="C73" s="208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>
      <c r="A74" s="5"/>
      <c r="B74" s="5"/>
      <c r="C74" s="20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>
      <c r="A75" s="5"/>
      <c r="B75" s="5"/>
      <c r="C75" s="20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>
      <c r="A76" s="5"/>
      <c r="B76" s="5"/>
      <c r="C76" s="208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>
      <c r="A77" s="5"/>
      <c r="B77" s="5"/>
      <c r="C77" s="208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>
      <c r="A78" s="1"/>
      <c r="B78" s="1"/>
      <c r="C78" s="209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23">
      <c r="A79" s="1"/>
      <c r="B79" s="1"/>
      <c r="C79" s="209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23">
      <c r="A80" s="1"/>
      <c r="B80" s="1"/>
      <c r="C80" s="209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>
      <c r="A81" s="1"/>
      <c r="B81" s="1"/>
      <c r="C81" s="209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>
      <c r="A82" s="1"/>
      <c r="B82" s="1"/>
      <c r="C82" s="209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>
      <c r="A83" s="1"/>
      <c r="B83" s="1"/>
      <c r="C83" s="209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>
      <c r="A84" s="1"/>
      <c r="B84" s="1"/>
      <c r="C84" s="209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>
      <c r="A85" s="1"/>
      <c r="B85" s="1"/>
      <c r="C85" s="209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>
      <c r="A86" s="1"/>
      <c r="B86" s="1"/>
      <c r="C86" s="209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>
      <c r="A87" s="1"/>
      <c r="B87" s="1"/>
      <c r="C87" s="209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>
      <c r="A88" s="1"/>
      <c r="B88" s="1"/>
      <c r="C88" s="209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>
      <c r="A89" s="1"/>
      <c r="B89" s="1"/>
      <c r="C89" s="209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</sheetData>
  <mergeCells count="11">
    <mergeCell ref="J7:K8"/>
    <mergeCell ref="L7:M8"/>
    <mergeCell ref="N7:N9"/>
    <mergeCell ref="J10:K10"/>
    <mergeCell ref="L10:M10"/>
    <mergeCell ref="I7:I9"/>
    <mergeCell ref="D7:D9"/>
    <mergeCell ref="E7:E9"/>
    <mergeCell ref="F7:F9"/>
    <mergeCell ref="G7:G9"/>
    <mergeCell ref="H7:H9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72" firstPageNumber="7" orientation="landscape" horizontalDpi="300" verticalDpi="300" r:id="rId1"/>
  <headerFooter alignWithMargins="0"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M287"/>
  <sheetViews>
    <sheetView view="pageBreakPreview" topLeftCell="A265" zoomScaleNormal="100" zoomScaleSheetLayoutView="100" workbookViewId="0"/>
  </sheetViews>
  <sheetFormatPr defaultRowHeight="15"/>
  <cols>
    <col min="1" max="1" width="31.7109375" style="529" customWidth="1"/>
    <col min="2" max="2" width="8.28515625" style="529" customWidth="1"/>
    <col min="3" max="3" width="14.28515625" style="529" customWidth="1"/>
    <col min="4" max="4" width="14.85546875" style="529" customWidth="1"/>
    <col min="5" max="5" width="13" style="529" customWidth="1"/>
    <col min="6" max="6" width="13.28515625" style="529" customWidth="1"/>
    <col min="7" max="7" width="11" style="529" customWidth="1"/>
    <col min="8" max="8" width="10.28515625" style="529" customWidth="1"/>
    <col min="9" max="9" width="10.42578125" style="529" customWidth="1"/>
    <col min="10" max="10" width="9.42578125" style="529" customWidth="1"/>
    <col min="11" max="11" width="9.140625" style="529" customWidth="1"/>
    <col min="12" max="12" width="10.5703125" style="529" customWidth="1"/>
    <col min="13" max="13" width="8.42578125" style="529" customWidth="1"/>
    <col min="14" max="14" width="9.7109375" style="529" hidden="1" customWidth="1"/>
    <col min="15" max="15" width="10.5703125" style="530" customWidth="1"/>
    <col min="16" max="16384" width="9.140625" style="529"/>
  </cols>
  <sheetData>
    <row r="1" spans="1:18" ht="15.75">
      <c r="A1" s="526" t="s">
        <v>784</v>
      </c>
      <c r="B1" s="527"/>
      <c r="C1" s="526"/>
      <c r="D1" s="526"/>
      <c r="E1" s="526"/>
      <c r="F1" s="526"/>
      <c r="G1" s="526"/>
      <c r="H1" s="526"/>
      <c r="I1" s="203"/>
      <c r="J1" s="204"/>
      <c r="K1" s="204"/>
      <c r="L1" s="203"/>
      <c r="M1" s="202"/>
      <c r="N1" s="528"/>
      <c r="O1" s="529"/>
    </row>
    <row r="2" spans="1:18" ht="15.75">
      <c r="A2" s="526"/>
      <c r="B2" s="527"/>
      <c r="C2" s="526"/>
      <c r="D2" s="526"/>
      <c r="E2" s="526"/>
      <c r="F2" s="526"/>
      <c r="G2" s="526"/>
      <c r="H2" s="526"/>
      <c r="I2" s="203"/>
      <c r="J2" s="204"/>
      <c r="K2" s="204"/>
      <c r="L2" s="203"/>
      <c r="M2" s="202"/>
      <c r="N2" s="528"/>
      <c r="O2" s="529"/>
    </row>
    <row r="3" spans="1:18" ht="15.75">
      <c r="A3" s="616" t="s">
        <v>44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</row>
    <row r="4" spans="1:18" ht="15.75">
      <c r="A4" s="617" t="s">
        <v>734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</row>
    <row r="5" spans="1:18" ht="15.75">
      <c r="A5" s="616" t="s">
        <v>0</v>
      </c>
      <c r="B5" s="616"/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616"/>
    </row>
    <row r="6" spans="1:18" ht="15.75">
      <c r="A6" s="201"/>
      <c r="B6" s="203"/>
      <c r="C6" s="201"/>
      <c r="D6" s="201"/>
      <c r="E6" s="201"/>
      <c r="F6" s="522"/>
      <c r="G6" s="522"/>
      <c r="H6" s="201"/>
      <c r="I6" s="201"/>
      <c r="J6" s="201"/>
      <c r="K6" s="202"/>
      <c r="L6" s="202"/>
      <c r="M6" s="202"/>
      <c r="N6" s="202"/>
    </row>
    <row r="7" spans="1:18" ht="15" customHeight="1">
      <c r="A7" s="202"/>
      <c r="C7" s="202"/>
      <c r="D7" s="202"/>
      <c r="E7" s="202"/>
      <c r="F7" s="202"/>
      <c r="G7" s="202"/>
      <c r="H7" s="202"/>
      <c r="I7" s="202"/>
      <c r="J7" s="202"/>
      <c r="K7" s="618" t="s">
        <v>26</v>
      </c>
      <c r="L7" s="618"/>
      <c r="M7" s="618"/>
      <c r="N7" s="618"/>
      <c r="O7" s="618"/>
    </row>
    <row r="8" spans="1:18" ht="12.75" customHeight="1">
      <c r="A8" s="531" t="s">
        <v>27</v>
      </c>
      <c r="B8" s="613" t="s">
        <v>238</v>
      </c>
      <c r="C8" s="613" t="s">
        <v>239</v>
      </c>
      <c r="D8" s="613" t="s">
        <v>210</v>
      </c>
      <c r="E8" s="613" t="s">
        <v>205</v>
      </c>
      <c r="F8" s="613" t="s">
        <v>206</v>
      </c>
      <c r="G8" s="613" t="s">
        <v>142</v>
      </c>
      <c r="H8" s="613" t="s">
        <v>181</v>
      </c>
      <c r="I8" s="613" t="s">
        <v>333</v>
      </c>
      <c r="J8" s="623" t="s">
        <v>207</v>
      </c>
      <c r="K8" s="624"/>
      <c r="L8" s="623" t="s">
        <v>208</v>
      </c>
      <c r="M8" s="624"/>
      <c r="N8" s="613" t="s">
        <v>209</v>
      </c>
      <c r="O8" s="613" t="s">
        <v>240</v>
      </c>
    </row>
    <row r="9" spans="1:18">
      <c r="A9" s="532" t="s">
        <v>29</v>
      </c>
      <c r="B9" s="619"/>
      <c r="C9" s="614"/>
      <c r="D9" s="619"/>
      <c r="E9" s="614"/>
      <c r="F9" s="614"/>
      <c r="G9" s="614"/>
      <c r="H9" s="614"/>
      <c r="I9" s="614"/>
      <c r="J9" s="625"/>
      <c r="K9" s="626"/>
      <c r="L9" s="625"/>
      <c r="M9" s="626"/>
      <c r="N9" s="614"/>
      <c r="O9" s="614"/>
    </row>
    <row r="10" spans="1:18" ht="21.75" customHeight="1">
      <c r="A10" s="533"/>
      <c r="B10" s="620"/>
      <c r="C10" s="615"/>
      <c r="D10" s="620"/>
      <c r="E10" s="615"/>
      <c r="F10" s="615"/>
      <c r="G10" s="615"/>
      <c r="H10" s="615"/>
      <c r="I10" s="615"/>
      <c r="J10" s="534" t="s">
        <v>166</v>
      </c>
      <c r="K10" s="534" t="s">
        <v>109</v>
      </c>
      <c r="L10" s="534" t="s">
        <v>166</v>
      </c>
      <c r="M10" s="534" t="s">
        <v>109</v>
      </c>
      <c r="N10" s="615"/>
      <c r="O10" s="615"/>
    </row>
    <row r="11" spans="1:18">
      <c r="A11" s="531" t="s">
        <v>6</v>
      </c>
      <c r="B11" s="531" t="s">
        <v>7</v>
      </c>
      <c r="C11" s="531" t="s">
        <v>8</v>
      </c>
      <c r="D11" s="531"/>
      <c r="E11" s="531" t="s">
        <v>9</v>
      </c>
      <c r="F11" s="531" t="s">
        <v>10</v>
      </c>
      <c r="G11" s="535" t="s">
        <v>11</v>
      </c>
      <c r="H11" s="531" t="s">
        <v>12</v>
      </c>
      <c r="I11" s="535" t="s">
        <v>13</v>
      </c>
      <c r="J11" s="621" t="s">
        <v>14</v>
      </c>
      <c r="K11" s="622"/>
      <c r="L11" s="621" t="s">
        <v>15</v>
      </c>
      <c r="M11" s="622"/>
      <c r="N11" s="532">
        <v>11</v>
      </c>
      <c r="O11" s="535">
        <v>11</v>
      </c>
    </row>
    <row r="12" spans="1:18">
      <c r="A12" s="194" t="s">
        <v>223</v>
      </c>
      <c r="B12" s="290" t="s">
        <v>334</v>
      </c>
      <c r="C12" s="190"/>
      <c r="D12" s="190"/>
      <c r="E12" s="190"/>
      <c r="F12" s="189"/>
      <c r="G12" s="190"/>
      <c r="H12" s="189"/>
      <c r="I12" s="190"/>
      <c r="J12" s="189"/>
      <c r="K12" s="190"/>
      <c r="L12" s="189"/>
      <c r="M12" s="190"/>
      <c r="N12" s="191"/>
      <c r="O12" s="190"/>
      <c r="P12" s="536"/>
      <c r="Q12" s="536"/>
    </row>
    <row r="13" spans="1:18" s="538" customFormat="1">
      <c r="A13" s="205" t="s">
        <v>47</v>
      </c>
      <c r="B13" s="205"/>
      <c r="C13" s="191">
        <f>SUM(D13:O13)</f>
        <v>139027</v>
      </c>
      <c r="D13" s="191">
        <v>137034</v>
      </c>
      <c r="E13" s="191"/>
      <c r="F13" s="193"/>
      <c r="G13" s="191"/>
      <c r="H13" s="193">
        <v>1993</v>
      </c>
      <c r="I13" s="191"/>
      <c r="J13" s="193"/>
      <c r="K13" s="191"/>
      <c r="L13" s="193"/>
      <c r="M13" s="191"/>
      <c r="N13" s="191"/>
      <c r="O13" s="191"/>
      <c r="P13" s="537">
        <f>SUM(D13:O13)</f>
        <v>139027</v>
      </c>
      <c r="Q13" s="537">
        <f>P13-C13</f>
        <v>0</v>
      </c>
      <c r="R13" s="537">
        <f>C13-'[1]5.3'!C13</f>
        <v>0</v>
      </c>
    </row>
    <row r="14" spans="1:18">
      <c r="A14" s="205" t="s">
        <v>425</v>
      </c>
      <c r="B14" s="205"/>
      <c r="C14" s="191">
        <v>145949</v>
      </c>
      <c r="D14" s="191">
        <v>141034</v>
      </c>
      <c r="E14" s="191"/>
      <c r="F14" s="193"/>
      <c r="G14" s="191"/>
      <c r="H14" s="193">
        <v>3858</v>
      </c>
      <c r="I14" s="191"/>
      <c r="J14" s="193"/>
      <c r="K14" s="191"/>
      <c r="L14" s="193"/>
      <c r="M14" s="191"/>
      <c r="N14" s="191">
        <v>0</v>
      </c>
      <c r="O14" s="191">
        <v>1057</v>
      </c>
      <c r="P14" s="537">
        <f t="shared" ref="P14:P77" si="0">SUM(D14:O14)</f>
        <v>145949</v>
      </c>
      <c r="Q14" s="537">
        <f t="shared" ref="Q14:Q77" si="1">P14-C14</f>
        <v>0</v>
      </c>
      <c r="R14" s="537">
        <f>C14-'[1]5.3'!C14</f>
        <v>0</v>
      </c>
    </row>
    <row r="15" spans="1:18">
      <c r="A15" s="205" t="s">
        <v>735</v>
      </c>
      <c r="B15" s="205"/>
      <c r="C15" s="191">
        <v>50</v>
      </c>
      <c r="D15" s="191"/>
      <c r="E15" s="191"/>
      <c r="F15" s="193"/>
      <c r="G15" s="191"/>
      <c r="H15" s="193"/>
      <c r="I15" s="191"/>
      <c r="J15" s="193">
        <v>50</v>
      </c>
      <c r="K15" s="191"/>
      <c r="L15" s="193"/>
      <c r="M15" s="191"/>
      <c r="N15" s="191"/>
      <c r="O15" s="191"/>
      <c r="P15" s="537">
        <f t="shared" si="0"/>
        <v>50</v>
      </c>
      <c r="Q15" s="537">
        <f t="shared" si="1"/>
        <v>0</v>
      </c>
      <c r="R15" s="537">
        <f>C15-'[1]5.3'!C15</f>
        <v>0</v>
      </c>
    </row>
    <row r="16" spans="1:18">
      <c r="A16" s="205" t="s">
        <v>736</v>
      </c>
      <c r="B16" s="205"/>
      <c r="C16" s="191">
        <v>1342</v>
      </c>
      <c r="D16" s="191"/>
      <c r="E16" s="191"/>
      <c r="F16" s="191"/>
      <c r="G16" s="191"/>
      <c r="H16" s="191">
        <v>1342</v>
      </c>
      <c r="I16" s="191"/>
      <c r="J16" s="191"/>
      <c r="K16" s="191"/>
      <c r="L16" s="191"/>
      <c r="M16" s="191"/>
      <c r="N16" s="191"/>
      <c r="O16" s="191"/>
      <c r="P16" s="537">
        <f t="shared" si="0"/>
        <v>1342</v>
      </c>
      <c r="Q16" s="537">
        <f t="shared" si="1"/>
        <v>0</v>
      </c>
      <c r="R16" s="537">
        <f>C16-'[1]5.3'!C16</f>
        <v>0</v>
      </c>
    </row>
    <row r="17" spans="1:18">
      <c r="A17" s="205" t="s">
        <v>484</v>
      </c>
      <c r="B17" s="205"/>
      <c r="C17" s="191">
        <f>SUM(C15:C16)</f>
        <v>1392</v>
      </c>
      <c r="D17" s="191">
        <f t="shared" ref="D17:O17" si="2">SUM(D15:D16)</f>
        <v>0</v>
      </c>
      <c r="E17" s="191">
        <f t="shared" si="2"/>
        <v>0</v>
      </c>
      <c r="F17" s="191">
        <f t="shared" si="2"/>
        <v>0</v>
      </c>
      <c r="G17" s="191">
        <f t="shared" si="2"/>
        <v>0</v>
      </c>
      <c r="H17" s="191">
        <f t="shared" si="2"/>
        <v>1342</v>
      </c>
      <c r="I17" s="191">
        <f t="shared" si="2"/>
        <v>0</v>
      </c>
      <c r="J17" s="191">
        <f t="shared" si="2"/>
        <v>50</v>
      </c>
      <c r="K17" s="191">
        <f t="shared" si="2"/>
        <v>0</v>
      </c>
      <c r="L17" s="191">
        <f t="shared" si="2"/>
        <v>0</v>
      </c>
      <c r="M17" s="191">
        <f t="shared" si="2"/>
        <v>0</v>
      </c>
      <c r="N17" s="191">
        <f t="shared" si="2"/>
        <v>0</v>
      </c>
      <c r="O17" s="191">
        <f t="shared" si="2"/>
        <v>0</v>
      </c>
      <c r="P17" s="537">
        <f t="shared" si="0"/>
        <v>1392</v>
      </c>
      <c r="Q17" s="537">
        <f t="shared" si="1"/>
        <v>0</v>
      </c>
      <c r="R17" s="537">
        <f>C17-'[1]5.3'!C17</f>
        <v>0</v>
      </c>
    </row>
    <row r="18" spans="1:18">
      <c r="A18" s="196" t="s">
        <v>425</v>
      </c>
      <c r="B18" s="196"/>
      <c r="C18" s="192">
        <f>C14+C17</f>
        <v>147341</v>
      </c>
      <c r="D18" s="192">
        <f t="shared" ref="D18:O18" si="3">D14+D17</f>
        <v>141034</v>
      </c>
      <c r="E18" s="192">
        <f t="shared" si="3"/>
        <v>0</v>
      </c>
      <c r="F18" s="192">
        <f t="shared" si="3"/>
        <v>0</v>
      </c>
      <c r="G18" s="192">
        <f t="shared" si="3"/>
        <v>0</v>
      </c>
      <c r="H18" s="192">
        <f t="shared" si="3"/>
        <v>5200</v>
      </c>
      <c r="I18" s="192">
        <f t="shared" si="3"/>
        <v>0</v>
      </c>
      <c r="J18" s="192">
        <f t="shared" si="3"/>
        <v>50</v>
      </c>
      <c r="K18" s="192">
        <f t="shared" si="3"/>
        <v>0</v>
      </c>
      <c r="L18" s="192">
        <f t="shared" si="3"/>
        <v>0</v>
      </c>
      <c r="M18" s="192">
        <f t="shared" si="3"/>
        <v>0</v>
      </c>
      <c r="N18" s="192">
        <f t="shared" si="3"/>
        <v>0</v>
      </c>
      <c r="O18" s="192">
        <f t="shared" si="3"/>
        <v>1057</v>
      </c>
      <c r="P18" s="537">
        <f t="shared" si="0"/>
        <v>147341</v>
      </c>
      <c r="Q18" s="537">
        <f t="shared" si="1"/>
        <v>0</v>
      </c>
      <c r="R18" s="537">
        <f>C18-'[1]5.3'!C18</f>
        <v>0</v>
      </c>
    </row>
    <row r="19" spans="1:18">
      <c r="A19" s="226" t="s">
        <v>224</v>
      </c>
      <c r="B19" s="293" t="s">
        <v>334</v>
      </c>
      <c r="C19" s="191"/>
      <c r="D19" s="191"/>
      <c r="E19" s="191"/>
      <c r="F19" s="193"/>
      <c r="G19" s="191"/>
      <c r="H19" s="193"/>
      <c r="I19" s="191"/>
      <c r="J19" s="193"/>
      <c r="K19" s="191"/>
      <c r="L19" s="193"/>
      <c r="M19" s="191"/>
      <c r="N19" s="191"/>
      <c r="O19" s="191"/>
      <c r="P19" s="537">
        <f t="shared" si="0"/>
        <v>0</v>
      </c>
      <c r="Q19" s="537">
        <f t="shared" si="1"/>
        <v>0</v>
      </c>
      <c r="R19" s="537">
        <f>C19-'[1]5.3'!C19</f>
        <v>0</v>
      </c>
    </row>
    <row r="20" spans="1:18" s="538" customFormat="1">
      <c r="A20" s="205" t="s">
        <v>47</v>
      </c>
      <c r="B20" s="205"/>
      <c r="C20" s="191">
        <f>SUM(D20:O20)</f>
        <v>120943</v>
      </c>
      <c r="D20" s="191">
        <v>119343</v>
      </c>
      <c r="E20" s="191"/>
      <c r="F20" s="193"/>
      <c r="G20" s="191"/>
      <c r="H20" s="193">
        <v>1600</v>
      </c>
      <c r="I20" s="191"/>
      <c r="J20" s="193"/>
      <c r="K20" s="191"/>
      <c r="L20" s="193"/>
      <c r="M20" s="191"/>
      <c r="N20" s="191"/>
      <c r="O20" s="191"/>
      <c r="P20" s="537">
        <f t="shared" si="0"/>
        <v>120943</v>
      </c>
      <c r="Q20" s="537">
        <f t="shared" si="1"/>
        <v>0</v>
      </c>
      <c r="R20" s="537">
        <f>C20-'[1]5.3'!C20</f>
        <v>0</v>
      </c>
    </row>
    <row r="21" spans="1:18">
      <c r="A21" s="205" t="s">
        <v>425</v>
      </c>
      <c r="B21" s="205"/>
      <c r="C21" s="191">
        <v>123377</v>
      </c>
      <c r="D21" s="191">
        <v>119343</v>
      </c>
      <c r="E21" s="191"/>
      <c r="F21" s="193"/>
      <c r="G21" s="191"/>
      <c r="H21" s="193">
        <v>2964</v>
      </c>
      <c r="I21" s="191"/>
      <c r="J21" s="193"/>
      <c r="K21" s="191"/>
      <c r="L21" s="193"/>
      <c r="M21" s="191"/>
      <c r="N21" s="191">
        <v>0</v>
      </c>
      <c r="O21" s="191">
        <v>1070</v>
      </c>
      <c r="P21" s="537">
        <f t="shared" si="0"/>
        <v>123377</v>
      </c>
      <c r="Q21" s="537">
        <f t="shared" si="1"/>
        <v>0</v>
      </c>
      <c r="R21" s="537">
        <f>C21-'[1]5.3'!C21</f>
        <v>0</v>
      </c>
    </row>
    <row r="22" spans="1:18">
      <c r="A22" s="205" t="s">
        <v>737</v>
      </c>
      <c r="B22" s="205"/>
      <c r="C22" s="191">
        <v>50</v>
      </c>
      <c r="D22" s="191"/>
      <c r="E22" s="191"/>
      <c r="F22" s="193"/>
      <c r="G22" s="191"/>
      <c r="H22" s="193"/>
      <c r="I22" s="191"/>
      <c r="J22" s="193">
        <v>50</v>
      </c>
      <c r="K22" s="191"/>
      <c r="L22" s="193"/>
      <c r="M22" s="191"/>
      <c r="N22" s="191"/>
      <c r="O22" s="191"/>
      <c r="P22" s="537">
        <f t="shared" si="0"/>
        <v>50</v>
      </c>
      <c r="Q22" s="537">
        <f t="shared" si="1"/>
        <v>0</v>
      </c>
      <c r="R22" s="537">
        <f>C22-'[1]5.3'!C22</f>
        <v>0</v>
      </c>
    </row>
    <row r="23" spans="1:18">
      <c r="A23" s="205" t="s">
        <v>736</v>
      </c>
      <c r="B23" s="205"/>
      <c r="C23" s="191">
        <v>1436</v>
      </c>
      <c r="D23" s="191"/>
      <c r="E23" s="191"/>
      <c r="F23" s="193"/>
      <c r="G23" s="191"/>
      <c r="H23" s="193">
        <v>1436</v>
      </c>
      <c r="I23" s="191"/>
      <c r="J23" s="193"/>
      <c r="K23" s="191"/>
      <c r="L23" s="193"/>
      <c r="M23" s="191"/>
      <c r="N23" s="191"/>
      <c r="O23" s="191"/>
      <c r="P23" s="537">
        <f t="shared" si="0"/>
        <v>1436</v>
      </c>
      <c r="Q23" s="537">
        <f t="shared" si="1"/>
        <v>0</v>
      </c>
      <c r="R23" s="537">
        <f>C23-'[1]5.3'!C23</f>
        <v>1436</v>
      </c>
    </row>
    <row r="24" spans="1:18">
      <c r="A24" s="205" t="s">
        <v>484</v>
      </c>
      <c r="B24" s="205"/>
      <c r="C24" s="191">
        <f>SUM(C22:C23)</f>
        <v>1486</v>
      </c>
      <c r="D24" s="191">
        <f t="shared" ref="D24:O24" si="4">SUM(D22:D23)</f>
        <v>0</v>
      </c>
      <c r="E24" s="191">
        <f t="shared" si="4"/>
        <v>0</v>
      </c>
      <c r="F24" s="191">
        <f t="shared" si="4"/>
        <v>0</v>
      </c>
      <c r="G24" s="191">
        <f t="shared" si="4"/>
        <v>0</v>
      </c>
      <c r="H24" s="191">
        <f t="shared" si="4"/>
        <v>1436</v>
      </c>
      <c r="I24" s="191">
        <f t="shared" si="4"/>
        <v>0</v>
      </c>
      <c r="J24" s="191">
        <f t="shared" si="4"/>
        <v>50</v>
      </c>
      <c r="K24" s="191">
        <f t="shared" si="4"/>
        <v>0</v>
      </c>
      <c r="L24" s="191">
        <f t="shared" si="4"/>
        <v>0</v>
      </c>
      <c r="M24" s="191">
        <f t="shared" si="4"/>
        <v>0</v>
      </c>
      <c r="N24" s="191">
        <f t="shared" si="4"/>
        <v>0</v>
      </c>
      <c r="O24" s="191">
        <f t="shared" si="4"/>
        <v>0</v>
      </c>
      <c r="P24" s="537">
        <f t="shared" si="0"/>
        <v>1486</v>
      </c>
      <c r="Q24" s="537">
        <f t="shared" si="1"/>
        <v>0</v>
      </c>
      <c r="R24" s="537">
        <f>C24-'[1]5.3'!C24</f>
        <v>50</v>
      </c>
    </row>
    <row r="25" spans="1:18">
      <c r="A25" s="196" t="s">
        <v>425</v>
      </c>
      <c r="B25" s="196"/>
      <c r="C25" s="192">
        <f>C21+C24</f>
        <v>124863</v>
      </c>
      <c r="D25" s="192">
        <f t="shared" ref="D25:O25" si="5">D21+D24</f>
        <v>119343</v>
      </c>
      <c r="E25" s="192">
        <f t="shared" si="5"/>
        <v>0</v>
      </c>
      <c r="F25" s="192">
        <f t="shared" si="5"/>
        <v>0</v>
      </c>
      <c r="G25" s="192">
        <f t="shared" si="5"/>
        <v>0</v>
      </c>
      <c r="H25" s="192">
        <f t="shared" si="5"/>
        <v>4400</v>
      </c>
      <c r="I25" s="192">
        <f t="shared" si="5"/>
        <v>0</v>
      </c>
      <c r="J25" s="192">
        <f t="shared" si="5"/>
        <v>50</v>
      </c>
      <c r="K25" s="192">
        <f t="shared" si="5"/>
        <v>0</v>
      </c>
      <c r="L25" s="192">
        <f t="shared" si="5"/>
        <v>0</v>
      </c>
      <c r="M25" s="192">
        <f t="shared" si="5"/>
        <v>0</v>
      </c>
      <c r="N25" s="192">
        <f t="shared" si="5"/>
        <v>0</v>
      </c>
      <c r="O25" s="192">
        <f t="shared" si="5"/>
        <v>1070</v>
      </c>
      <c r="P25" s="537">
        <f t="shared" si="0"/>
        <v>124863</v>
      </c>
      <c r="Q25" s="537">
        <f t="shared" si="1"/>
        <v>0</v>
      </c>
      <c r="R25" s="537">
        <f>C25-'[1]5.3'!C25</f>
        <v>123377</v>
      </c>
    </row>
    <row r="26" spans="1:18">
      <c r="A26" s="226" t="s">
        <v>225</v>
      </c>
      <c r="B26" s="290" t="s">
        <v>334</v>
      </c>
      <c r="C26" s="191"/>
      <c r="D26" s="191"/>
      <c r="E26" s="191"/>
      <c r="F26" s="193"/>
      <c r="G26" s="191"/>
      <c r="H26" s="193"/>
      <c r="I26" s="191"/>
      <c r="J26" s="193"/>
      <c r="K26" s="191"/>
      <c r="L26" s="193"/>
      <c r="M26" s="191"/>
      <c r="N26" s="191"/>
      <c r="O26" s="191"/>
      <c r="P26" s="537">
        <f t="shared" si="0"/>
        <v>0</v>
      </c>
      <c r="Q26" s="537">
        <f t="shared" si="1"/>
        <v>0</v>
      </c>
      <c r="R26" s="537">
        <f>C26-'[1]5.3'!C27</f>
        <v>0</v>
      </c>
    </row>
    <row r="27" spans="1:18" s="538" customFormat="1">
      <c r="A27" s="205" t="s">
        <v>47</v>
      </c>
      <c r="B27" s="205"/>
      <c r="C27" s="191">
        <f>SUM(D27:O27)</f>
        <v>60991</v>
      </c>
      <c r="D27" s="191">
        <v>59366</v>
      </c>
      <c r="E27" s="191"/>
      <c r="F27" s="193"/>
      <c r="G27" s="191"/>
      <c r="H27" s="193">
        <v>1625</v>
      </c>
      <c r="I27" s="191"/>
      <c r="J27" s="193"/>
      <c r="K27" s="191"/>
      <c r="L27" s="193"/>
      <c r="M27" s="191"/>
      <c r="N27" s="191"/>
      <c r="O27" s="191"/>
      <c r="P27" s="537">
        <f t="shared" si="0"/>
        <v>60991</v>
      </c>
      <c r="Q27" s="537">
        <f t="shared" si="1"/>
        <v>0</v>
      </c>
      <c r="R27" s="537">
        <f>C27-'[1]5.3'!C28</f>
        <v>0</v>
      </c>
    </row>
    <row r="28" spans="1:18" s="538" customFormat="1">
      <c r="A28" s="205" t="s">
        <v>425</v>
      </c>
      <c r="B28" s="205"/>
      <c r="C28" s="191">
        <v>68000</v>
      </c>
      <c r="D28" s="191">
        <v>59366</v>
      </c>
      <c r="E28" s="191"/>
      <c r="F28" s="193"/>
      <c r="G28" s="191"/>
      <c r="H28" s="193">
        <v>6340</v>
      </c>
      <c r="I28" s="191"/>
      <c r="J28" s="193">
        <v>420</v>
      </c>
      <c r="K28" s="191"/>
      <c r="L28" s="193">
        <v>180</v>
      </c>
      <c r="M28" s="191"/>
      <c r="N28" s="191">
        <v>0</v>
      </c>
      <c r="O28" s="191">
        <v>1694</v>
      </c>
      <c r="P28" s="537">
        <f t="shared" si="0"/>
        <v>68000</v>
      </c>
      <c r="Q28" s="537">
        <f t="shared" si="1"/>
        <v>0</v>
      </c>
      <c r="R28" s="537">
        <f>C28-'[1]5.3'!C29</f>
        <v>0</v>
      </c>
    </row>
    <row r="29" spans="1:18" s="538" customFormat="1">
      <c r="A29" s="205" t="s">
        <v>737</v>
      </c>
      <c r="B29" s="205"/>
      <c r="C29" s="191">
        <v>50</v>
      </c>
      <c r="D29" s="191"/>
      <c r="E29" s="191"/>
      <c r="F29" s="193"/>
      <c r="G29" s="191"/>
      <c r="H29" s="193"/>
      <c r="I29" s="191"/>
      <c r="J29" s="193">
        <v>50</v>
      </c>
      <c r="K29" s="191"/>
      <c r="L29" s="193"/>
      <c r="M29" s="191"/>
      <c r="N29" s="191"/>
      <c r="O29" s="191"/>
      <c r="P29" s="537">
        <f t="shared" si="0"/>
        <v>50</v>
      </c>
      <c r="Q29" s="537">
        <f t="shared" si="1"/>
        <v>0</v>
      </c>
      <c r="R29" s="537">
        <f>C29-'[1]5.3'!C30</f>
        <v>0</v>
      </c>
    </row>
    <row r="30" spans="1:18" s="538" customFormat="1">
      <c r="A30" s="205" t="s">
        <v>738</v>
      </c>
      <c r="B30" s="205"/>
      <c r="C30" s="191"/>
      <c r="D30" s="191"/>
      <c r="E30" s="191"/>
      <c r="F30" s="193"/>
      <c r="G30" s="191"/>
      <c r="H30" s="193"/>
      <c r="I30" s="191"/>
      <c r="J30" s="193">
        <v>180</v>
      </c>
      <c r="K30" s="191"/>
      <c r="L30" s="193">
        <v>-180</v>
      </c>
      <c r="M30" s="191"/>
      <c r="N30" s="191"/>
      <c r="O30" s="191"/>
      <c r="P30" s="537">
        <f t="shared" si="0"/>
        <v>0</v>
      </c>
      <c r="Q30" s="537">
        <f t="shared" si="1"/>
        <v>0</v>
      </c>
      <c r="R30" s="537">
        <f>C30-'[1]5.3'!C31</f>
        <v>0</v>
      </c>
    </row>
    <row r="31" spans="1:18" s="538" customFormat="1">
      <c r="A31" s="205" t="s">
        <v>736</v>
      </c>
      <c r="B31" s="205"/>
      <c r="C31" s="191">
        <v>670</v>
      </c>
      <c r="D31" s="191"/>
      <c r="E31" s="191"/>
      <c r="F31" s="193"/>
      <c r="G31" s="191"/>
      <c r="H31" s="193">
        <v>670</v>
      </c>
      <c r="I31" s="191"/>
      <c r="J31" s="193"/>
      <c r="K31" s="191"/>
      <c r="L31" s="193"/>
      <c r="M31" s="191"/>
      <c r="N31" s="191"/>
      <c r="O31" s="191"/>
      <c r="P31" s="537">
        <f t="shared" si="0"/>
        <v>670</v>
      </c>
      <c r="Q31" s="537">
        <f t="shared" si="1"/>
        <v>0</v>
      </c>
      <c r="R31" s="537">
        <f>C31-'[1]5.3'!C32</f>
        <v>0</v>
      </c>
    </row>
    <row r="32" spans="1:18">
      <c r="A32" s="205" t="s">
        <v>484</v>
      </c>
      <c r="B32" s="205"/>
      <c r="C32" s="191">
        <f>SUM(C29:C31)</f>
        <v>720</v>
      </c>
      <c r="D32" s="191">
        <f t="shared" ref="D32:O32" si="6">SUM(D29:D31)</f>
        <v>0</v>
      </c>
      <c r="E32" s="191">
        <f t="shared" si="6"/>
        <v>0</v>
      </c>
      <c r="F32" s="191">
        <f t="shared" si="6"/>
        <v>0</v>
      </c>
      <c r="G32" s="191">
        <f t="shared" si="6"/>
        <v>0</v>
      </c>
      <c r="H32" s="191">
        <f t="shared" si="6"/>
        <v>670</v>
      </c>
      <c r="I32" s="191">
        <f t="shared" si="6"/>
        <v>0</v>
      </c>
      <c r="J32" s="191">
        <f t="shared" si="6"/>
        <v>230</v>
      </c>
      <c r="K32" s="191">
        <f t="shared" si="6"/>
        <v>0</v>
      </c>
      <c r="L32" s="191">
        <f t="shared" si="6"/>
        <v>-180</v>
      </c>
      <c r="M32" s="191">
        <f t="shared" si="6"/>
        <v>0</v>
      </c>
      <c r="N32" s="191">
        <f t="shared" si="6"/>
        <v>0</v>
      </c>
      <c r="O32" s="191">
        <f t="shared" si="6"/>
        <v>0</v>
      </c>
      <c r="P32" s="537">
        <f t="shared" si="0"/>
        <v>720</v>
      </c>
      <c r="Q32" s="537">
        <f t="shared" si="1"/>
        <v>0</v>
      </c>
      <c r="R32" s="537">
        <f>C32-'[1]5.3'!C33</f>
        <v>0</v>
      </c>
    </row>
    <row r="33" spans="1:18">
      <c r="A33" s="196" t="s">
        <v>425</v>
      </c>
      <c r="B33" s="196"/>
      <c r="C33" s="192">
        <f>C28+C32</f>
        <v>68720</v>
      </c>
      <c r="D33" s="192">
        <f t="shared" ref="D33:O33" si="7">D28+D32</f>
        <v>59366</v>
      </c>
      <c r="E33" s="192">
        <f t="shared" si="7"/>
        <v>0</v>
      </c>
      <c r="F33" s="192">
        <f t="shared" si="7"/>
        <v>0</v>
      </c>
      <c r="G33" s="192">
        <f t="shared" si="7"/>
        <v>0</v>
      </c>
      <c r="H33" s="192">
        <f t="shared" si="7"/>
        <v>7010</v>
      </c>
      <c r="I33" s="192">
        <f t="shared" si="7"/>
        <v>0</v>
      </c>
      <c r="J33" s="192">
        <f t="shared" si="7"/>
        <v>650</v>
      </c>
      <c r="K33" s="192">
        <f t="shared" si="7"/>
        <v>0</v>
      </c>
      <c r="L33" s="192">
        <f t="shared" si="7"/>
        <v>0</v>
      </c>
      <c r="M33" s="192">
        <f t="shared" si="7"/>
        <v>0</v>
      </c>
      <c r="N33" s="192">
        <f t="shared" si="7"/>
        <v>0</v>
      </c>
      <c r="O33" s="192">
        <f t="shared" si="7"/>
        <v>1694</v>
      </c>
      <c r="P33" s="537">
        <f t="shared" si="0"/>
        <v>68720</v>
      </c>
      <c r="Q33" s="537">
        <f t="shared" si="1"/>
        <v>0</v>
      </c>
      <c r="R33" s="537">
        <f>C33-'[1]5.3'!C34</f>
        <v>0</v>
      </c>
    </row>
    <row r="34" spans="1:18">
      <c r="A34" s="291" t="s">
        <v>226</v>
      </c>
      <c r="B34" s="188"/>
      <c r="C34" s="191"/>
      <c r="D34" s="191"/>
      <c r="E34" s="191"/>
      <c r="F34" s="193"/>
      <c r="G34" s="191"/>
      <c r="H34" s="193"/>
      <c r="I34" s="191"/>
      <c r="J34" s="193"/>
      <c r="K34" s="191"/>
      <c r="L34" s="193"/>
      <c r="M34" s="191"/>
      <c r="N34" s="191"/>
      <c r="O34" s="191"/>
      <c r="P34" s="537">
        <f t="shared" si="0"/>
        <v>0</v>
      </c>
      <c r="Q34" s="537">
        <f t="shared" si="1"/>
        <v>0</v>
      </c>
      <c r="R34" s="537">
        <f>C34-'[1]5.3'!C35</f>
        <v>0</v>
      </c>
    </row>
    <row r="35" spans="1:18" s="538" customFormat="1">
      <c r="A35" s="205" t="s">
        <v>47</v>
      </c>
      <c r="B35" s="293" t="s">
        <v>334</v>
      </c>
      <c r="C35" s="191">
        <f>SUM(D35:O35)</f>
        <v>31024</v>
      </c>
      <c r="D35" s="191">
        <v>30324</v>
      </c>
      <c r="E35" s="191"/>
      <c r="F35" s="193"/>
      <c r="G35" s="191"/>
      <c r="H35" s="193">
        <v>700</v>
      </c>
      <c r="I35" s="191"/>
      <c r="J35" s="193"/>
      <c r="K35" s="191"/>
      <c r="L35" s="193"/>
      <c r="M35" s="191"/>
      <c r="N35" s="191"/>
      <c r="O35" s="191"/>
      <c r="P35" s="537">
        <f t="shared" si="0"/>
        <v>31024</v>
      </c>
      <c r="Q35" s="537">
        <f t="shared" si="1"/>
        <v>0</v>
      </c>
      <c r="R35" s="537">
        <f>C35-'[1]5.3'!C36</f>
        <v>0</v>
      </c>
    </row>
    <row r="36" spans="1:18">
      <c r="A36" s="205" t="s">
        <v>425</v>
      </c>
      <c r="B36" s="293"/>
      <c r="C36" s="191">
        <v>31794</v>
      </c>
      <c r="D36" s="191">
        <v>30324</v>
      </c>
      <c r="E36" s="191"/>
      <c r="F36" s="193"/>
      <c r="G36" s="191"/>
      <c r="H36" s="193">
        <v>700</v>
      </c>
      <c r="I36" s="191"/>
      <c r="J36" s="193"/>
      <c r="K36" s="191"/>
      <c r="L36" s="193"/>
      <c r="M36" s="191"/>
      <c r="N36" s="191">
        <v>0</v>
      </c>
      <c r="O36" s="191">
        <v>770</v>
      </c>
      <c r="P36" s="537">
        <f t="shared" si="0"/>
        <v>31794</v>
      </c>
      <c r="Q36" s="537">
        <f t="shared" si="1"/>
        <v>0</v>
      </c>
      <c r="R36" s="537">
        <f>C36-'[1]5.3'!C37</f>
        <v>0</v>
      </c>
    </row>
    <row r="37" spans="1:18">
      <c r="A37" s="205" t="s">
        <v>739</v>
      </c>
      <c r="B37" s="293"/>
      <c r="C37" s="191">
        <v>-120</v>
      </c>
      <c r="D37" s="191"/>
      <c r="E37" s="191"/>
      <c r="F37" s="193"/>
      <c r="G37" s="191"/>
      <c r="H37" s="193">
        <v>-120</v>
      </c>
      <c r="I37" s="191"/>
      <c r="J37" s="193"/>
      <c r="K37" s="191"/>
      <c r="L37" s="193"/>
      <c r="M37" s="191"/>
      <c r="N37" s="191"/>
      <c r="O37" s="191"/>
      <c r="P37" s="537">
        <f t="shared" si="0"/>
        <v>-120</v>
      </c>
      <c r="Q37" s="537">
        <f t="shared" si="1"/>
        <v>0</v>
      </c>
      <c r="R37" s="537">
        <f>C37-'[1]5.3'!C38</f>
        <v>0</v>
      </c>
    </row>
    <row r="38" spans="1:18">
      <c r="A38" s="205" t="s">
        <v>738</v>
      </c>
      <c r="B38" s="293"/>
      <c r="C38" s="191">
        <v>1421</v>
      </c>
      <c r="D38" s="191">
        <v>1421</v>
      </c>
      <c r="E38" s="191"/>
      <c r="F38" s="193"/>
      <c r="G38" s="191"/>
      <c r="H38" s="193"/>
      <c r="I38" s="191"/>
      <c r="J38" s="193"/>
      <c r="K38" s="191"/>
      <c r="L38" s="193"/>
      <c r="M38" s="191"/>
      <c r="N38" s="191"/>
      <c r="O38" s="191"/>
      <c r="P38" s="537">
        <f t="shared" si="0"/>
        <v>1421</v>
      </c>
      <c r="Q38" s="537">
        <f t="shared" si="1"/>
        <v>0</v>
      </c>
      <c r="R38" s="537">
        <f>C38-'[1]5.3'!C39</f>
        <v>0</v>
      </c>
    </row>
    <row r="39" spans="1:18">
      <c r="A39" s="205" t="s">
        <v>484</v>
      </c>
      <c r="B39" s="205"/>
      <c r="C39" s="191">
        <f>SUM(C37:C38)</f>
        <v>1301</v>
      </c>
      <c r="D39" s="191">
        <f t="shared" ref="D39:O39" si="8">SUM(D37:D38)</f>
        <v>1421</v>
      </c>
      <c r="E39" s="191">
        <f t="shared" si="8"/>
        <v>0</v>
      </c>
      <c r="F39" s="191">
        <f t="shared" si="8"/>
        <v>0</v>
      </c>
      <c r="G39" s="191">
        <f t="shared" si="8"/>
        <v>0</v>
      </c>
      <c r="H39" s="191">
        <f t="shared" si="8"/>
        <v>-120</v>
      </c>
      <c r="I39" s="191">
        <f t="shared" si="8"/>
        <v>0</v>
      </c>
      <c r="J39" s="191">
        <f t="shared" si="8"/>
        <v>0</v>
      </c>
      <c r="K39" s="191">
        <f t="shared" si="8"/>
        <v>0</v>
      </c>
      <c r="L39" s="191">
        <f t="shared" si="8"/>
        <v>0</v>
      </c>
      <c r="M39" s="191">
        <f t="shared" si="8"/>
        <v>0</v>
      </c>
      <c r="N39" s="191">
        <f t="shared" si="8"/>
        <v>0</v>
      </c>
      <c r="O39" s="191">
        <f t="shared" si="8"/>
        <v>0</v>
      </c>
      <c r="P39" s="537">
        <f t="shared" si="0"/>
        <v>1301</v>
      </c>
      <c r="Q39" s="537">
        <f t="shared" si="1"/>
        <v>0</v>
      </c>
      <c r="R39" s="537">
        <f>C39-'[1]5.3'!C40</f>
        <v>0</v>
      </c>
    </row>
    <row r="40" spans="1:18">
      <c r="A40" s="196" t="s">
        <v>425</v>
      </c>
      <c r="B40" s="196"/>
      <c r="C40" s="192">
        <f>C36+C39</f>
        <v>33095</v>
      </c>
      <c r="D40" s="192">
        <f t="shared" ref="D40:O40" si="9">D36+D39</f>
        <v>31745</v>
      </c>
      <c r="E40" s="192"/>
      <c r="F40" s="192"/>
      <c r="G40" s="192"/>
      <c r="H40" s="192">
        <f t="shared" si="9"/>
        <v>580</v>
      </c>
      <c r="I40" s="192"/>
      <c r="J40" s="192"/>
      <c r="K40" s="192"/>
      <c r="L40" s="192"/>
      <c r="M40" s="192"/>
      <c r="N40" s="192">
        <f t="shared" si="9"/>
        <v>0</v>
      </c>
      <c r="O40" s="192">
        <f t="shared" si="9"/>
        <v>770</v>
      </c>
      <c r="P40" s="537">
        <f t="shared" si="0"/>
        <v>33095</v>
      </c>
      <c r="Q40" s="537">
        <f t="shared" si="1"/>
        <v>0</v>
      </c>
      <c r="R40" s="537">
        <f>C40-'[1]5.3'!C41</f>
        <v>0</v>
      </c>
    </row>
    <row r="41" spans="1:18">
      <c r="A41" s="226" t="s">
        <v>227</v>
      </c>
      <c r="B41" s="293" t="s">
        <v>335</v>
      </c>
      <c r="C41" s="191"/>
      <c r="D41" s="191"/>
      <c r="E41" s="191"/>
      <c r="F41" s="193"/>
      <c r="G41" s="191"/>
      <c r="H41" s="193"/>
      <c r="I41" s="191"/>
      <c r="J41" s="193"/>
      <c r="K41" s="191"/>
      <c r="L41" s="193"/>
      <c r="M41" s="191"/>
      <c r="N41" s="191"/>
      <c r="O41" s="190"/>
      <c r="P41" s="537">
        <f t="shared" si="0"/>
        <v>0</v>
      </c>
      <c r="Q41" s="537">
        <f t="shared" si="1"/>
        <v>0</v>
      </c>
      <c r="R41" s="537">
        <f>C41-'[1]5.3'!C42</f>
        <v>0</v>
      </c>
    </row>
    <row r="42" spans="1:18" s="538" customFormat="1">
      <c r="A42" s="205" t="s">
        <v>47</v>
      </c>
      <c r="B42" s="293"/>
      <c r="C42" s="191">
        <f t="shared" ref="C42:O43" si="10">SUM(C47,C53)</f>
        <v>174336</v>
      </c>
      <c r="D42" s="191">
        <f t="shared" si="10"/>
        <v>81628</v>
      </c>
      <c r="E42" s="191">
        <f t="shared" si="10"/>
        <v>0</v>
      </c>
      <c r="F42" s="191">
        <f t="shared" si="10"/>
        <v>0</v>
      </c>
      <c r="G42" s="191">
        <f t="shared" si="10"/>
        <v>0</v>
      </c>
      <c r="H42" s="191">
        <f t="shared" si="10"/>
        <v>92708</v>
      </c>
      <c r="I42" s="191">
        <f t="shared" si="10"/>
        <v>0</v>
      </c>
      <c r="J42" s="191">
        <f t="shared" si="10"/>
        <v>0</v>
      </c>
      <c r="K42" s="191">
        <f t="shared" si="10"/>
        <v>0</v>
      </c>
      <c r="L42" s="191">
        <f t="shared" si="10"/>
        <v>0</v>
      </c>
      <c r="M42" s="191">
        <f t="shared" si="10"/>
        <v>0</v>
      </c>
      <c r="N42" s="191">
        <f t="shared" si="10"/>
        <v>0</v>
      </c>
      <c r="O42" s="191">
        <f t="shared" si="10"/>
        <v>0</v>
      </c>
      <c r="P42" s="537">
        <f t="shared" si="0"/>
        <v>174336</v>
      </c>
      <c r="Q42" s="537">
        <f t="shared" si="1"/>
        <v>0</v>
      </c>
      <c r="R42" s="537">
        <f>C42-'[1]5.3'!C43</f>
        <v>0</v>
      </c>
    </row>
    <row r="43" spans="1:18" s="538" customFormat="1">
      <c r="A43" s="205" t="s">
        <v>425</v>
      </c>
      <c r="B43" s="293"/>
      <c r="C43" s="191">
        <f t="shared" si="10"/>
        <v>186463</v>
      </c>
      <c r="D43" s="191">
        <f t="shared" si="10"/>
        <v>81628</v>
      </c>
      <c r="E43" s="191">
        <f t="shared" si="10"/>
        <v>0</v>
      </c>
      <c r="F43" s="191">
        <f t="shared" si="10"/>
        <v>0</v>
      </c>
      <c r="G43" s="191">
        <f t="shared" si="10"/>
        <v>0</v>
      </c>
      <c r="H43" s="191">
        <f t="shared" si="10"/>
        <v>95708</v>
      </c>
      <c r="I43" s="191">
        <f t="shared" si="10"/>
        <v>0</v>
      </c>
      <c r="J43" s="191">
        <f t="shared" si="10"/>
        <v>0</v>
      </c>
      <c r="K43" s="191">
        <f t="shared" si="10"/>
        <v>0</v>
      </c>
      <c r="L43" s="191">
        <f t="shared" si="10"/>
        <v>0</v>
      </c>
      <c r="M43" s="191">
        <f t="shared" si="10"/>
        <v>0</v>
      </c>
      <c r="N43" s="191">
        <f t="shared" si="10"/>
        <v>0</v>
      </c>
      <c r="O43" s="191">
        <f t="shared" si="10"/>
        <v>9127</v>
      </c>
      <c r="P43" s="537">
        <f t="shared" si="0"/>
        <v>186463</v>
      </c>
      <c r="Q43" s="537">
        <f t="shared" si="1"/>
        <v>0</v>
      </c>
      <c r="R43" s="537">
        <f>C43-'[1]5.3'!C44</f>
        <v>0</v>
      </c>
    </row>
    <row r="44" spans="1:18" s="538" customFormat="1">
      <c r="A44" s="205" t="s">
        <v>484</v>
      </c>
      <c r="B44" s="293"/>
      <c r="C44" s="191">
        <f>C50+C56</f>
        <v>-2708</v>
      </c>
      <c r="D44" s="191">
        <f t="shared" ref="D44:O44" si="11">D50+D56</f>
        <v>0</v>
      </c>
      <c r="E44" s="191">
        <f t="shared" si="11"/>
        <v>0</v>
      </c>
      <c r="F44" s="191">
        <f t="shared" si="11"/>
        <v>0</v>
      </c>
      <c r="G44" s="191">
        <f t="shared" si="11"/>
        <v>0</v>
      </c>
      <c r="H44" s="191">
        <f t="shared" si="11"/>
        <v>-2708</v>
      </c>
      <c r="I44" s="191">
        <f t="shared" si="11"/>
        <v>0</v>
      </c>
      <c r="J44" s="191">
        <f t="shared" si="11"/>
        <v>0</v>
      </c>
      <c r="K44" s="191">
        <f t="shared" si="11"/>
        <v>0</v>
      </c>
      <c r="L44" s="191">
        <f t="shared" si="11"/>
        <v>0</v>
      </c>
      <c r="M44" s="191">
        <f t="shared" si="11"/>
        <v>0</v>
      </c>
      <c r="N44" s="191">
        <f t="shared" si="11"/>
        <v>0</v>
      </c>
      <c r="O44" s="191">
        <f t="shared" si="11"/>
        <v>0</v>
      </c>
      <c r="P44" s="537">
        <f t="shared" si="0"/>
        <v>-2708</v>
      </c>
      <c r="Q44" s="537">
        <f t="shared" si="1"/>
        <v>0</v>
      </c>
      <c r="R44" s="537">
        <f>C44-'[1]5.3'!C45</f>
        <v>0</v>
      </c>
    </row>
    <row r="45" spans="1:18" s="538" customFormat="1">
      <c r="A45" s="196" t="s">
        <v>425</v>
      </c>
      <c r="B45" s="292"/>
      <c r="C45" s="192">
        <f t="shared" ref="C45:O45" si="12">C51+C57</f>
        <v>183755</v>
      </c>
      <c r="D45" s="192">
        <f t="shared" si="12"/>
        <v>81628</v>
      </c>
      <c r="E45" s="192">
        <f t="shared" si="12"/>
        <v>0</v>
      </c>
      <c r="F45" s="192">
        <f t="shared" si="12"/>
        <v>0</v>
      </c>
      <c r="G45" s="192">
        <f t="shared" si="12"/>
        <v>0</v>
      </c>
      <c r="H45" s="192">
        <f t="shared" si="12"/>
        <v>93000</v>
      </c>
      <c r="I45" s="192">
        <f t="shared" si="12"/>
        <v>0</v>
      </c>
      <c r="J45" s="192">
        <f t="shared" si="12"/>
        <v>0</v>
      </c>
      <c r="K45" s="192">
        <f t="shared" si="12"/>
        <v>0</v>
      </c>
      <c r="L45" s="192">
        <f t="shared" si="12"/>
        <v>0</v>
      </c>
      <c r="M45" s="192">
        <f t="shared" si="12"/>
        <v>0</v>
      </c>
      <c r="N45" s="192">
        <f t="shared" si="12"/>
        <v>0</v>
      </c>
      <c r="O45" s="192">
        <f t="shared" si="12"/>
        <v>9127</v>
      </c>
      <c r="P45" s="537">
        <f t="shared" si="0"/>
        <v>183755</v>
      </c>
      <c r="Q45" s="537">
        <f t="shared" si="1"/>
        <v>0</v>
      </c>
      <c r="R45" s="537">
        <f>C45-'[1]5.3'!C46</f>
        <v>0</v>
      </c>
    </row>
    <row r="46" spans="1:18">
      <c r="A46" s="291" t="s">
        <v>146</v>
      </c>
      <c r="B46" s="200"/>
      <c r="C46" s="191"/>
      <c r="D46" s="191"/>
      <c r="E46" s="191"/>
      <c r="F46" s="193"/>
      <c r="G46" s="191"/>
      <c r="H46" s="193"/>
      <c r="I46" s="191"/>
      <c r="J46" s="191"/>
      <c r="K46" s="191"/>
      <c r="L46" s="191"/>
      <c r="M46" s="191"/>
      <c r="N46" s="191"/>
      <c r="O46" s="191"/>
      <c r="P46" s="537">
        <f t="shared" si="0"/>
        <v>0</v>
      </c>
      <c r="Q46" s="537">
        <f t="shared" si="1"/>
        <v>0</v>
      </c>
      <c r="R46" s="537">
        <f>C46-'[1]5.3'!C47</f>
        <v>0</v>
      </c>
    </row>
    <row r="47" spans="1:18" s="538" customFormat="1">
      <c r="A47" s="205" t="s">
        <v>47</v>
      </c>
      <c r="B47" s="205"/>
      <c r="C47" s="191">
        <f>SUM(D47:O47)</f>
        <v>103702</v>
      </c>
      <c r="D47" s="191">
        <v>44136</v>
      </c>
      <c r="E47" s="191"/>
      <c r="F47" s="193"/>
      <c r="G47" s="191"/>
      <c r="H47" s="193">
        <v>59566</v>
      </c>
      <c r="I47" s="191"/>
      <c r="J47" s="191"/>
      <c r="K47" s="191"/>
      <c r="L47" s="191"/>
      <c r="M47" s="191"/>
      <c r="N47" s="191"/>
      <c r="O47" s="191"/>
      <c r="P47" s="537">
        <f t="shared" si="0"/>
        <v>103702</v>
      </c>
      <c r="Q47" s="537">
        <f t="shared" si="1"/>
        <v>0</v>
      </c>
      <c r="R47" s="537">
        <f>C47-'[1]5.3'!C48</f>
        <v>0</v>
      </c>
    </row>
    <row r="48" spans="1:18" s="538" customFormat="1">
      <c r="A48" s="205" t="s">
        <v>425</v>
      </c>
      <c r="B48" s="205"/>
      <c r="C48" s="191">
        <v>110701</v>
      </c>
      <c r="D48" s="191">
        <v>44136</v>
      </c>
      <c r="E48" s="191">
        <v>0</v>
      </c>
      <c r="F48" s="193">
        <v>0</v>
      </c>
      <c r="G48" s="191">
        <v>0</v>
      </c>
      <c r="H48" s="193">
        <v>61866</v>
      </c>
      <c r="I48" s="191">
        <v>0</v>
      </c>
      <c r="J48" s="191">
        <v>0</v>
      </c>
      <c r="K48" s="191">
        <v>0</v>
      </c>
      <c r="L48" s="191">
        <v>0</v>
      </c>
      <c r="M48" s="191">
        <v>0</v>
      </c>
      <c r="N48" s="191">
        <v>0</v>
      </c>
      <c r="O48" s="191">
        <v>4699</v>
      </c>
      <c r="P48" s="537">
        <f t="shared" si="0"/>
        <v>110701</v>
      </c>
      <c r="Q48" s="537">
        <f t="shared" si="1"/>
        <v>0</v>
      </c>
      <c r="R48" s="537">
        <f>C48-'[1]5.3'!C49</f>
        <v>0</v>
      </c>
    </row>
    <row r="49" spans="1:18" s="538" customFormat="1">
      <c r="A49" s="205" t="s">
        <v>740</v>
      </c>
      <c r="B49" s="205"/>
      <c r="C49" s="191">
        <v>-1866</v>
      </c>
      <c r="D49" s="191"/>
      <c r="E49" s="191"/>
      <c r="F49" s="193"/>
      <c r="G49" s="191"/>
      <c r="H49" s="193">
        <v>-1866</v>
      </c>
      <c r="I49" s="191"/>
      <c r="J49" s="191"/>
      <c r="K49" s="191"/>
      <c r="L49" s="191"/>
      <c r="M49" s="191"/>
      <c r="N49" s="191"/>
      <c r="O49" s="191"/>
      <c r="P49" s="537">
        <f t="shared" si="0"/>
        <v>-1866</v>
      </c>
      <c r="Q49" s="537">
        <f t="shared" si="1"/>
        <v>0</v>
      </c>
      <c r="R49" s="537">
        <f>C49-'[1]5.3'!C50</f>
        <v>0</v>
      </c>
    </row>
    <row r="50" spans="1:18">
      <c r="A50" s="205" t="s">
        <v>484</v>
      </c>
      <c r="B50" s="205"/>
      <c r="C50" s="191">
        <f>SUM(C49)</f>
        <v>-1866</v>
      </c>
      <c r="D50" s="191">
        <f t="shared" ref="D50:O50" si="13">SUM(D49)</f>
        <v>0</v>
      </c>
      <c r="E50" s="191">
        <f t="shared" si="13"/>
        <v>0</v>
      </c>
      <c r="F50" s="191">
        <f t="shared" si="13"/>
        <v>0</v>
      </c>
      <c r="G50" s="191">
        <f t="shared" si="13"/>
        <v>0</v>
      </c>
      <c r="H50" s="191">
        <f t="shared" si="13"/>
        <v>-1866</v>
      </c>
      <c r="I50" s="191">
        <f t="shared" si="13"/>
        <v>0</v>
      </c>
      <c r="J50" s="191">
        <f t="shared" si="13"/>
        <v>0</v>
      </c>
      <c r="K50" s="191">
        <f t="shared" si="13"/>
        <v>0</v>
      </c>
      <c r="L50" s="191">
        <f t="shared" si="13"/>
        <v>0</v>
      </c>
      <c r="M50" s="191">
        <f t="shared" si="13"/>
        <v>0</v>
      </c>
      <c r="N50" s="191">
        <f t="shared" si="13"/>
        <v>0</v>
      </c>
      <c r="O50" s="191">
        <f t="shared" si="13"/>
        <v>0</v>
      </c>
      <c r="P50" s="537">
        <f t="shared" si="0"/>
        <v>-1866</v>
      </c>
      <c r="Q50" s="537">
        <f t="shared" si="1"/>
        <v>0</v>
      </c>
      <c r="R50" s="537">
        <f>C50-'[1]5.3'!C52</f>
        <v>0</v>
      </c>
    </row>
    <row r="51" spans="1:18">
      <c r="A51" s="196" t="s">
        <v>425</v>
      </c>
      <c r="B51" s="196"/>
      <c r="C51" s="192">
        <f t="shared" ref="C51:O51" si="14">C48+C50</f>
        <v>108835</v>
      </c>
      <c r="D51" s="192">
        <f t="shared" si="14"/>
        <v>44136</v>
      </c>
      <c r="E51" s="192">
        <f t="shared" si="14"/>
        <v>0</v>
      </c>
      <c r="F51" s="192">
        <f t="shared" si="14"/>
        <v>0</v>
      </c>
      <c r="G51" s="192">
        <f t="shared" si="14"/>
        <v>0</v>
      </c>
      <c r="H51" s="192">
        <f t="shared" si="14"/>
        <v>60000</v>
      </c>
      <c r="I51" s="192">
        <f t="shared" si="14"/>
        <v>0</v>
      </c>
      <c r="J51" s="192">
        <f t="shared" si="14"/>
        <v>0</v>
      </c>
      <c r="K51" s="192">
        <f t="shared" si="14"/>
        <v>0</v>
      </c>
      <c r="L51" s="192">
        <f t="shared" si="14"/>
        <v>0</v>
      </c>
      <c r="M51" s="192">
        <f t="shared" si="14"/>
        <v>0</v>
      </c>
      <c r="N51" s="192">
        <f t="shared" si="14"/>
        <v>0</v>
      </c>
      <c r="O51" s="192">
        <f t="shared" si="14"/>
        <v>4699</v>
      </c>
      <c r="P51" s="537">
        <f t="shared" si="0"/>
        <v>108835</v>
      </c>
      <c r="Q51" s="537">
        <f t="shared" si="1"/>
        <v>0</v>
      </c>
      <c r="R51" s="537">
        <f>C51-'[1]5.3'!C53</f>
        <v>0</v>
      </c>
    </row>
    <row r="52" spans="1:18">
      <c r="A52" s="291" t="s">
        <v>147</v>
      </c>
      <c r="B52" s="200"/>
      <c r="C52" s="191"/>
      <c r="D52" s="191"/>
      <c r="E52" s="191"/>
      <c r="F52" s="193"/>
      <c r="G52" s="191"/>
      <c r="H52" s="193"/>
      <c r="I52" s="191"/>
      <c r="J52" s="191"/>
      <c r="K52" s="191"/>
      <c r="L52" s="191"/>
      <c r="M52" s="191"/>
      <c r="N52" s="191"/>
      <c r="O52" s="191"/>
      <c r="P52" s="537">
        <f t="shared" si="0"/>
        <v>0</v>
      </c>
      <c r="Q52" s="537">
        <f t="shared" si="1"/>
        <v>0</v>
      </c>
      <c r="R52" s="537">
        <f>C52-'[1]5.3'!C54</f>
        <v>0</v>
      </c>
    </row>
    <row r="53" spans="1:18" s="538" customFormat="1">
      <c r="A53" s="205" t="s">
        <v>47</v>
      </c>
      <c r="B53" s="205"/>
      <c r="C53" s="191">
        <f>SUM(D53:O53)</f>
        <v>70634</v>
      </c>
      <c r="D53" s="191">
        <v>37492</v>
      </c>
      <c r="E53" s="191"/>
      <c r="F53" s="193"/>
      <c r="G53" s="191"/>
      <c r="H53" s="193">
        <v>33142</v>
      </c>
      <c r="I53" s="191"/>
      <c r="J53" s="191"/>
      <c r="K53" s="191"/>
      <c r="L53" s="191"/>
      <c r="M53" s="191"/>
      <c r="N53" s="191"/>
      <c r="O53" s="191"/>
      <c r="P53" s="537">
        <f t="shared" si="0"/>
        <v>70634</v>
      </c>
      <c r="Q53" s="537">
        <f t="shared" si="1"/>
        <v>0</v>
      </c>
      <c r="R53" s="537">
        <f>C53-'[1]5.3'!C55</f>
        <v>0</v>
      </c>
    </row>
    <row r="54" spans="1:18" s="538" customFormat="1">
      <c r="A54" s="205" t="s">
        <v>425</v>
      </c>
      <c r="B54" s="205"/>
      <c r="C54" s="191">
        <v>75762</v>
      </c>
      <c r="D54" s="191">
        <v>37492</v>
      </c>
      <c r="E54" s="191">
        <v>0</v>
      </c>
      <c r="F54" s="193">
        <v>0</v>
      </c>
      <c r="G54" s="191">
        <v>0</v>
      </c>
      <c r="H54" s="193">
        <v>33842</v>
      </c>
      <c r="I54" s="191">
        <v>0</v>
      </c>
      <c r="J54" s="191"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4428</v>
      </c>
      <c r="P54" s="537">
        <f t="shared" si="0"/>
        <v>75762</v>
      </c>
      <c r="Q54" s="537">
        <f t="shared" si="1"/>
        <v>0</v>
      </c>
      <c r="R54" s="537">
        <f>C54-'[1]5.3'!C56</f>
        <v>0</v>
      </c>
    </row>
    <row r="55" spans="1:18" s="538" customFormat="1">
      <c r="A55" s="205" t="s">
        <v>740</v>
      </c>
      <c r="B55" s="205"/>
      <c r="C55" s="191">
        <v>-842</v>
      </c>
      <c r="D55" s="191"/>
      <c r="E55" s="191"/>
      <c r="F55" s="193"/>
      <c r="G55" s="191"/>
      <c r="H55" s="193">
        <v>-842</v>
      </c>
      <c r="I55" s="191"/>
      <c r="J55" s="191"/>
      <c r="K55" s="191"/>
      <c r="L55" s="191"/>
      <c r="M55" s="191"/>
      <c r="N55" s="191"/>
      <c r="O55" s="191"/>
      <c r="P55" s="537">
        <f t="shared" si="0"/>
        <v>-842</v>
      </c>
      <c r="Q55" s="537">
        <f t="shared" si="1"/>
        <v>0</v>
      </c>
      <c r="R55" s="537">
        <f>C55-'[1]5.3'!C57</f>
        <v>0</v>
      </c>
    </row>
    <row r="56" spans="1:18">
      <c r="A56" s="205" t="s">
        <v>484</v>
      </c>
      <c r="B56" s="205"/>
      <c r="C56" s="191">
        <f>SUM(C55)</f>
        <v>-842</v>
      </c>
      <c r="D56" s="191">
        <f t="shared" ref="D56:O56" si="15">SUM(D55)</f>
        <v>0</v>
      </c>
      <c r="E56" s="191">
        <f t="shared" si="15"/>
        <v>0</v>
      </c>
      <c r="F56" s="191">
        <f t="shared" si="15"/>
        <v>0</v>
      </c>
      <c r="G56" s="191">
        <f t="shared" si="15"/>
        <v>0</v>
      </c>
      <c r="H56" s="191">
        <f t="shared" si="15"/>
        <v>-842</v>
      </c>
      <c r="I56" s="191">
        <f t="shared" si="15"/>
        <v>0</v>
      </c>
      <c r="J56" s="191">
        <f t="shared" si="15"/>
        <v>0</v>
      </c>
      <c r="K56" s="191">
        <f t="shared" si="15"/>
        <v>0</v>
      </c>
      <c r="L56" s="191">
        <f t="shared" si="15"/>
        <v>0</v>
      </c>
      <c r="M56" s="191">
        <f t="shared" si="15"/>
        <v>0</v>
      </c>
      <c r="N56" s="191">
        <f t="shared" si="15"/>
        <v>0</v>
      </c>
      <c r="O56" s="191">
        <f t="shared" si="15"/>
        <v>0</v>
      </c>
      <c r="P56" s="537">
        <f t="shared" si="0"/>
        <v>-842</v>
      </c>
      <c r="Q56" s="537">
        <f t="shared" si="1"/>
        <v>0</v>
      </c>
      <c r="R56" s="537">
        <f>C56-'[1]5.3'!C59</f>
        <v>0</v>
      </c>
    </row>
    <row r="57" spans="1:18">
      <c r="A57" s="196" t="s">
        <v>425</v>
      </c>
      <c r="B57" s="196"/>
      <c r="C57" s="192">
        <f t="shared" ref="C57:O57" si="16">C54+C56</f>
        <v>74920</v>
      </c>
      <c r="D57" s="192">
        <f t="shared" si="16"/>
        <v>37492</v>
      </c>
      <c r="E57" s="192">
        <f t="shared" si="16"/>
        <v>0</v>
      </c>
      <c r="F57" s="192">
        <f t="shared" si="16"/>
        <v>0</v>
      </c>
      <c r="G57" s="192">
        <f t="shared" si="16"/>
        <v>0</v>
      </c>
      <c r="H57" s="192">
        <f t="shared" si="16"/>
        <v>33000</v>
      </c>
      <c r="I57" s="192">
        <f t="shared" si="16"/>
        <v>0</v>
      </c>
      <c r="J57" s="192">
        <f t="shared" si="16"/>
        <v>0</v>
      </c>
      <c r="K57" s="192">
        <f t="shared" si="16"/>
        <v>0</v>
      </c>
      <c r="L57" s="192">
        <f t="shared" si="16"/>
        <v>0</v>
      </c>
      <c r="M57" s="192">
        <f t="shared" si="16"/>
        <v>0</v>
      </c>
      <c r="N57" s="192">
        <f t="shared" si="16"/>
        <v>0</v>
      </c>
      <c r="O57" s="192">
        <f t="shared" si="16"/>
        <v>4428</v>
      </c>
      <c r="P57" s="537">
        <f t="shared" si="0"/>
        <v>74920</v>
      </c>
      <c r="Q57" s="537">
        <f t="shared" si="1"/>
        <v>0</v>
      </c>
      <c r="R57" s="537">
        <f>C57-'[1]5.3'!C60</f>
        <v>0</v>
      </c>
    </row>
    <row r="58" spans="1:18">
      <c r="A58" s="226" t="s">
        <v>228</v>
      </c>
      <c r="B58" s="293" t="s">
        <v>334</v>
      </c>
      <c r="C58" s="191"/>
      <c r="D58" s="191"/>
      <c r="E58" s="191"/>
      <c r="F58" s="193"/>
      <c r="G58" s="191"/>
      <c r="H58" s="193"/>
      <c r="I58" s="191"/>
      <c r="J58" s="191"/>
      <c r="K58" s="191"/>
      <c r="L58" s="191"/>
      <c r="M58" s="191"/>
      <c r="N58" s="191"/>
      <c r="O58" s="191"/>
      <c r="P58" s="537">
        <f t="shared" si="0"/>
        <v>0</v>
      </c>
      <c r="Q58" s="537">
        <f t="shared" si="1"/>
        <v>0</v>
      </c>
      <c r="R58" s="537">
        <f>C58-'[1]5.3'!C61</f>
        <v>0</v>
      </c>
    </row>
    <row r="59" spans="1:18" s="538" customFormat="1">
      <c r="A59" s="205" t="s">
        <v>47</v>
      </c>
      <c r="B59" s="351"/>
      <c r="C59" s="191">
        <f>SUM(D59:O59)</f>
        <v>49392</v>
      </c>
      <c r="D59" s="191">
        <v>45879</v>
      </c>
      <c r="E59" s="191"/>
      <c r="F59" s="193"/>
      <c r="G59" s="191"/>
      <c r="H59" s="193">
        <v>3513</v>
      </c>
      <c r="I59" s="191"/>
      <c r="J59" s="191"/>
      <c r="K59" s="191"/>
      <c r="L59" s="191"/>
      <c r="M59" s="191"/>
      <c r="N59" s="191"/>
      <c r="O59" s="191"/>
      <c r="P59" s="537">
        <f t="shared" si="0"/>
        <v>49392</v>
      </c>
      <c r="Q59" s="537">
        <f t="shared" si="1"/>
        <v>0</v>
      </c>
      <c r="R59" s="537">
        <f>C59-'[1]5.3'!C62</f>
        <v>0</v>
      </c>
    </row>
    <row r="60" spans="1:18">
      <c r="A60" s="205" t="s">
        <v>425</v>
      </c>
      <c r="B60" s="351"/>
      <c r="C60" s="191">
        <v>51044</v>
      </c>
      <c r="D60" s="191">
        <v>45879</v>
      </c>
      <c r="E60" s="191">
        <v>0</v>
      </c>
      <c r="F60" s="193">
        <v>0</v>
      </c>
      <c r="G60" s="191">
        <v>0</v>
      </c>
      <c r="H60" s="193">
        <v>4158</v>
      </c>
      <c r="I60" s="191">
        <v>0</v>
      </c>
      <c r="J60" s="191">
        <v>140</v>
      </c>
      <c r="K60" s="191">
        <v>0</v>
      </c>
      <c r="L60" s="191">
        <v>0</v>
      </c>
      <c r="M60" s="191">
        <v>0</v>
      </c>
      <c r="N60" s="191">
        <v>0</v>
      </c>
      <c r="O60" s="191">
        <v>867</v>
      </c>
      <c r="P60" s="537">
        <f t="shared" si="0"/>
        <v>51044</v>
      </c>
      <c r="Q60" s="537">
        <f t="shared" si="1"/>
        <v>0</v>
      </c>
      <c r="R60" s="537">
        <f>C60-'[1]5.3'!C63</f>
        <v>0</v>
      </c>
    </row>
    <row r="61" spans="1:18">
      <c r="A61" s="205" t="s">
        <v>738</v>
      </c>
      <c r="B61" s="351"/>
      <c r="C61" s="191">
        <v>669</v>
      </c>
      <c r="D61" s="191">
        <v>669</v>
      </c>
      <c r="E61" s="191"/>
      <c r="F61" s="193"/>
      <c r="G61" s="191"/>
      <c r="H61" s="193"/>
      <c r="I61" s="191"/>
      <c r="J61" s="191"/>
      <c r="K61" s="191"/>
      <c r="L61" s="191"/>
      <c r="M61" s="191"/>
      <c r="N61" s="191"/>
      <c r="O61" s="191"/>
      <c r="P61" s="537">
        <f t="shared" si="0"/>
        <v>669</v>
      </c>
      <c r="Q61" s="537">
        <f t="shared" si="1"/>
        <v>0</v>
      </c>
      <c r="R61" s="537">
        <f>C61-'[1]5.3'!C64</f>
        <v>0</v>
      </c>
    </row>
    <row r="62" spans="1:18">
      <c r="A62" s="205" t="s">
        <v>736</v>
      </c>
      <c r="B62" s="351"/>
      <c r="C62" s="191">
        <v>1152</v>
      </c>
      <c r="D62" s="191"/>
      <c r="E62" s="191"/>
      <c r="F62" s="193"/>
      <c r="G62" s="191"/>
      <c r="H62" s="193">
        <v>1152</v>
      </c>
      <c r="I62" s="191"/>
      <c r="J62" s="191"/>
      <c r="K62" s="191"/>
      <c r="L62" s="191"/>
      <c r="M62" s="191"/>
      <c r="N62" s="191"/>
      <c r="O62" s="191"/>
      <c r="P62" s="537">
        <f t="shared" si="0"/>
        <v>1152</v>
      </c>
      <c r="Q62" s="537">
        <f t="shared" si="1"/>
        <v>0</v>
      </c>
      <c r="R62" s="537">
        <f>C62-'[1]5.3'!C65</f>
        <v>0</v>
      </c>
    </row>
    <row r="63" spans="1:18">
      <c r="A63" s="205" t="s">
        <v>741</v>
      </c>
      <c r="B63" s="351"/>
      <c r="C63" s="191">
        <v>287</v>
      </c>
      <c r="D63" s="191"/>
      <c r="E63" s="191"/>
      <c r="F63" s="193"/>
      <c r="G63" s="191"/>
      <c r="H63" s="193"/>
      <c r="I63" s="191"/>
      <c r="J63" s="191">
        <v>287</v>
      </c>
      <c r="K63" s="191"/>
      <c r="L63" s="191"/>
      <c r="M63" s="191"/>
      <c r="N63" s="191"/>
      <c r="O63" s="191"/>
      <c r="P63" s="537">
        <f t="shared" si="0"/>
        <v>287</v>
      </c>
      <c r="Q63" s="537">
        <f t="shared" si="1"/>
        <v>0</v>
      </c>
      <c r="R63" s="537">
        <f>C63-'[1]5.3'!C66</f>
        <v>0</v>
      </c>
    </row>
    <row r="64" spans="1:18">
      <c r="A64" s="205" t="s">
        <v>484</v>
      </c>
      <c r="B64" s="205"/>
      <c r="C64" s="191">
        <f>SUM(C61:C63)</f>
        <v>2108</v>
      </c>
      <c r="D64" s="191">
        <f t="shared" ref="D64:O64" si="17">SUM(D61:D63)</f>
        <v>669</v>
      </c>
      <c r="E64" s="191">
        <f t="shared" si="17"/>
        <v>0</v>
      </c>
      <c r="F64" s="191">
        <f t="shared" si="17"/>
        <v>0</v>
      </c>
      <c r="G64" s="191">
        <f t="shared" si="17"/>
        <v>0</v>
      </c>
      <c r="H64" s="191">
        <f t="shared" si="17"/>
        <v>1152</v>
      </c>
      <c r="I64" s="191">
        <f t="shared" si="17"/>
        <v>0</v>
      </c>
      <c r="J64" s="191">
        <f t="shared" si="17"/>
        <v>287</v>
      </c>
      <c r="K64" s="191">
        <f t="shared" si="17"/>
        <v>0</v>
      </c>
      <c r="L64" s="191">
        <f t="shared" si="17"/>
        <v>0</v>
      </c>
      <c r="M64" s="191">
        <f t="shared" si="17"/>
        <v>0</v>
      </c>
      <c r="N64" s="191">
        <f t="shared" si="17"/>
        <v>0</v>
      </c>
      <c r="O64" s="191">
        <f t="shared" si="17"/>
        <v>0</v>
      </c>
      <c r="P64" s="537">
        <f t="shared" si="0"/>
        <v>2108</v>
      </c>
      <c r="Q64" s="537">
        <f t="shared" si="1"/>
        <v>0</v>
      </c>
      <c r="R64" s="537">
        <f>C64-'[1]5.3'!C67</f>
        <v>0</v>
      </c>
    </row>
    <row r="65" spans="1:18">
      <c r="A65" s="196" t="s">
        <v>425</v>
      </c>
      <c r="B65" s="196"/>
      <c r="C65" s="192">
        <f>C60+C64</f>
        <v>53152</v>
      </c>
      <c r="D65" s="192">
        <f t="shared" ref="D65:O65" si="18">D60+D64</f>
        <v>46548</v>
      </c>
      <c r="E65" s="192">
        <f t="shared" si="18"/>
        <v>0</v>
      </c>
      <c r="F65" s="192">
        <f t="shared" si="18"/>
        <v>0</v>
      </c>
      <c r="G65" s="192">
        <f t="shared" si="18"/>
        <v>0</v>
      </c>
      <c r="H65" s="192">
        <f t="shared" si="18"/>
        <v>5310</v>
      </c>
      <c r="I65" s="192">
        <f t="shared" si="18"/>
        <v>0</v>
      </c>
      <c r="J65" s="192">
        <f t="shared" si="18"/>
        <v>427</v>
      </c>
      <c r="K65" s="192">
        <f t="shared" si="18"/>
        <v>0</v>
      </c>
      <c r="L65" s="192">
        <f t="shared" si="18"/>
        <v>0</v>
      </c>
      <c r="M65" s="192">
        <f t="shared" si="18"/>
        <v>0</v>
      </c>
      <c r="N65" s="192">
        <f t="shared" si="18"/>
        <v>0</v>
      </c>
      <c r="O65" s="192">
        <f t="shared" si="18"/>
        <v>867</v>
      </c>
      <c r="P65" s="537">
        <f t="shared" si="0"/>
        <v>53152</v>
      </c>
      <c r="Q65" s="537">
        <f t="shared" si="1"/>
        <v>0</v>
      </c>
      <c r="R65" s="537">
        <f>C65-'[1]5.3'!C68</f>
        <v>0</v>
      </c>
    </row>
    <row r="66" spans="1:18">
      <c r="A66" s="539" t="s">
        <v>229</v>
      </c>
      <c r="B66" s="539"/>
      <c r="C66" s="191"/>
      <c r="D66" s="191"/>
      <c r="E66" s="191"/>
      <c r="F66" s="540"/>
      <c r="G66" s="541"/>
      <c r="H66" s="540"/>
      <c r="I66" s="541"/>
      <c r="J66" s="541"/>
      <c r="K66" s="541"/>
      <c r="L66" s="541"/>
      <c r="M66" s="542"/>
      <c r="N66" s="542"/>
      <c r="O66" s="541"/>
      <c r="P66" s="537">
        <f t="shared" si="0"/>
        <v>0</v>
      </c>
      <c r="Q66" s="537">
        <f t="shared" si="1"/>
        <v>0</v>
      </c>
      <c r="R66" s="537">
        <f>C66-'[1]5.3'!C69</f>
        <v>0</v>
      </c>
    </row>
    <row r="67" spans="1:18">
      <c r="A67" s="205" t="s">
        <v>47</v>
      </c>
      <c r="B67" s="543"/>
      <c r="C67" s="544">
        <f>SUM(C72,C78,C84,C91)</f>
        <v>149893</v>
      </c>
      <c r="D67" s="544">
        <f>SUM(D72,D78,D84,D91)</f>
        <v>87162</v>
      </c>
      <c r="E67" s="544"/>
      <c r="F67" s="544"/>
      <c r="G67" s="544"/>
      <c r="H67" s="544">
        <f>SUM(H72,H78,H84,H91)</f>
        <v>57531</v>
      </c>
      <c r="I67" s="544"/>
      <c r="J67" s="544">
        <f>SUM(J72,J78,J84,J91)</f>
        <v>5200</v>
      </c>
      <c r="K67" s="544"/>
      <c r="L67" s="544"/>
      <c r="M67" s="544"/>
      <c r="N67" s="544">
        <f>SUM(N72,N78,N84,N91)</f>
        <v>0</v>
      </c>
      <c r="O67" s="544">
        <f>SUM(O72,O78,O84,O91)</f>
        <v>0</v>
      </c>
      <c r="P67" s="537">
        <f t="shared" si="0"/>
        <v>149893</v>
      </c>
      <c r="Q67" s="537">
        <f t="shared" si="1"/>
        <v>0</v>
      </c>
      <c r="R67" s="537">
        <f>C67-'[1]5.3'!C70</f>
        <v>0</v>
      </c>
    </row>
    <row r="68" spans="1:18">
      <c r="A68" s="205" t="s">
        <v>425</v>
      </c>
      <c r="B68" s="543"/>
      <c r="C68" s="544">
        <f>SUM(C73,C79,C85,C92)</f>
        <v>158436</v>
      </c>
      <c r="D68" s="544">
        <f>SUM(D73,D79,D85,D92)</f>
        <v>91062</v>
      </c>
      <c r="E68" s="544">
        <f>SUM(E73,E79,E85,E92)</f>
        <v>0</v>
      </c>
      <c r="F68" s="544">
        <f>SUM(F73,F79,F85,F92)</f>
        <v>0</v>
      </c>
      <c r="G68" s="544">
        <f>SUM(G73,G79,G85,G92)</f>
        <v>0</v>
      </c>
      <c r="H68" s="544">
        <f>SUM(H73,H79,H85,H92)</f>
        <v>57531</v>
      </c>
      <c r="I68" s="544">
        <f>SUM(I73,I79,I85,I92)</f>
        <v>0</v>
      </c>
      <c r="J68" s="544">
        <f>SUM(J73,J79,J85,J92)</f>
        <v>7100</v>
      </c>
      <c r="K68" s="544">
        <f>SUM(K73,K79,K85,K92)</f>
        <v>0</v>
      </c>
      <c r="L68" s="544">
        <f>SUM(L73,L79,L85,L92)</f>
        <v>0</v>
      </c>
      <c r="M68" s="544">
        <f>SUM(M73,M79,M85,M92)</f>
        <v>0</v>
      </c>
      <c r="N68" s="544">
        <f>SUM(N73,N79,N85,N92)</f>
        <v>0</v>
      </c>
      <c r="O68" s="544">
        <f>SUM(O73,O79,O85,O92)</f>
        <v>2743</v>
      </c>
      <c r="P68" s="537">
        <f t="shared" si="0"/>
        <v>158436</v>
      </c>
      <c r="Q68" s="537">
        <f t="shared" si="1"/>
        <v>0</v>
      </c>
      <c r="R68" s="537">
        <f>C68-'[1]5.3'!C71</f>
        <v>0</v>
      </c>
    </row>
    <row r="69" spans="1:18">
      <c r="A69" s="205" t="s">
        <v>484</v>
      </c>
      <c r="B69" s="543"/>
      <c r="C69" s="544">
        <f>C75+C81+C88+C94</f>
        <v>-931</v>
      </c>
      <c r="D69" s="544">
        <f t="shared" ref="D69:O70" si="19">D75+D81+D88+D94</f>
        <v>0</v>
      </c>
      <c r="E69" s="544">
        <f t="shared" si="19"/>
        <v>0</v>
      </c>
      <c r="F69" s="544">
        <f t="shared" si="19"/>
        <v>0</v>
      </c>
      <c r="G69" s="544">
        <f t="shared" si="19"/>
        <v>0</v>
      </c>
      <c r="H69" s="544">
        <f t="shared" si="19"/>
        <v>-1131</v>
      </c>
      <c r="I69" s="544">
        <f t="shared" si="19"/>
        <v>0</v>
      </c>
      <c r="J69" s="544">
        <f t="shared" si="19"/>
        <v>200</v>
      </c>
      <c r="K69" s="544">
        <f t="shared" si="19"/>
        <v>0</v>
      </c>
      <c r="L69" s="544">
        <f t="shared" si="19"/>
        <v>0</v>
      </c>
      <c r="M69" s="544">
        <f t="shared" si="19"/>
        <v>0</v>
      </c>
      <c r="N69" s="544">
        <f t="shared" si="19"/>
        <v>0</v>
      </c>
      <c r="O69" s="544">
        <f t="shared" si="19"/>
        <v>0</v>
      </c>
      <c r="P69" s="537">
        <f t="shared" si="0"/>
        <v>-931</v>
      </c>
      <c r="Q69" s="537">
        <f t="shared" si="1"/>
        <v>0</v>
      </c>
      <c r="R69" s="537">
        <f>C69-'[1]5.3'!C72</f>
        <v>0</v>
      </c>
    </row>
    <row r="70" spans="1:18">
      <c r="A70" s="196" t="s">
        <v>425</v>
      </c>
      <c r="B70" s="545"/>
      <c r="C70" s="546">
        <f>C76+C82+C89+C95</f>
        <v>157505</v>
      </c>
      <c r="D70" s="546">
        <f t="shared" si="19"/>
        <v>91062</v>
      </c>
      <c r="E70" s="546">
        <f t="shared" si="19"/>
        <v>0</v>
      </c>
      <c r="F70" s="546">
        <f t="shared" si="19"/>
        <v>0</v>
      </c>
      <c r="G70" s="546">
        <f t="shared" si="19"/>
        <v>0</v>
      </c>
      <c r="H70" s="546">
        <f t="shared" si="19"/>
        <v>56400</v>
      </c>
      <c r="I70" s="546">
        <f t="shared" si="19"/>
        <v>0</v>
      </c>
      <c r="J70" s="546">
        <f t="shared" si="19"/>
        <v>7300</v>
      </c>
      <c r="K70" s="546">
        <f t="shared" si="19"/>
        <v>0</v>
      </c>
      <c r="L70" s="546">
        <f t="shared" si="19"/>
        <v>0</v>
      </c>
      <c r="M70" s="546">
        <f t="shared" si="19"/>
        <v>0</v>
      </c>
      <c r="N70" s="546">
        <f t="shared" si="19"/>
        <v>0</v>
      </c>
      <c r="O70" s="546">
        <f t="shared" si="19"/>
        <v>2743</v>
      </c>
      <c r="P70" s="537">
        <f t="shared" si="0"/>
        <v>157505</v>
      </c>
      <c r="Q70" s="537">
        <f t="shared" si="1"/>
        <v>0</v>
      </c>
      <c r="R70" s="537">
        <f>C70-'[1]5.3'!C73</f>
        <v>0</v>
      </c>
    </row>
    <row r="71" spans="1:18">
      <c r="A71" s="547" t="s">
        <v>127</v>
      </c>
      <c r="B71" s="293" t="s">
        <v>335</v>
      </c>
      <c r="C71" s="191"/>
      <c r="D71" s="191"/>
      <c r="E71" s="191"/>
      <c r="F71" s="540"/>
      <c r="G71" s="541"/>
      <c r="H71" s="540"/>
      <c r="I71" s="541"/>
      <c r="J71" s="541"/>
      <c r="K71" s="541"/>
      <c r="L71" s="541"/>
      <c r="M71" s="542"/>
      <c r="N71" s="542"/>
      <c r="O71" s="541"/>
      <c r="P71" s="537">
        <f t="shared" si="0"/>
        <v>0</v>
      </c>
      <c r="Q71" s="537">
        <f t="shared" si="1"/>
        <v>0</v>
      </c>
      <c r="R71" s="537">
        <f>C71-'[1]5.3'!C74</f>
        <v>0</v>
      </c>
    </row>
    <row r="72" spans="1:18">
      <c r="A72" s="205" t="s">
        <v>47</v>
      </c>
      <c r="B72" s="548"/>
      <c r="C72" s="191">
        <f>SUM(D72:O72)</f>
        <v>70498</v>
      </c>
      <c r="D72" s="191">
        <f>[2]kiad!C31-'4.3'!H72</f>
        <v>19698</v>
      </c>
      <c r="E72" s="191"/>
      <c r="F72" s="540"/>
      <c r="G72" s="541"/>
      <c r="H72" s="540">
        <v>50800</v>
      </c>
      <c r="I72" s="541"/>
      <c r="J72" s="541"/>
      <c r="K72" s="541"/>
      <c r="L72" s="541"/>
      <c r="M72" s="542"/>
      <c r="N72" s="542"/>
      <c r="O72" s="541"/>
      <c r="P72" s="537">
        <f t="shared" si="0"/>
        <v>70498</v>
      </c>
      <c r="Q72" s="537">
        <f t="shared" si="1"/>
        <v>0</v>
      </c>
      <c r="R72" s="537">
        <f>C72-'[1]5.3'!C75</f>
        <v>0</v>
      </c>
    </row>
    <row r="73" spans="1:18">
      <c r="A73" s="205" t="s">
        <v>425</v>
      </c>
      <c r="B73" s="548"/>
      <c r="C73" s="191">
        <v>73241</v>
      </c>
      <c r="D73" s="191">
        <v>19698</v>
      </c>
      <c r="E73" s="191"/>
      <c r="F73" s="540"/>
      <c r="G73" s="541"/>
      <c r="H73" s="540">
        <v>50800</v>
      </c>
      <c r="I73" s="541"/>
      <c r="J73" s="541"/>
      <c r="K73" s="541"/>
      <c r="L73" s="541"/>
      <c r="M73" s="542"/>
      <c r="N73" s="542">
        <v>0</v>
      </c>
      <c r="O73" s="541">
        <v>2743</v>
      </c>
      <c r="P73" s="537">
        <f t="shared" si="0"/>
        <v>73241</v>
      </c>
      <c r="Q73" s="537">
        <f t="shared" si="1"/>
        <v>0</v>
      </c>
      <c r="R73" s="537">
        <f>C73-'[1]5.3'!C76</f>
        <v>0</v>
      </c>
    </row>
    <row r="74" spans="1:18">
      <c r="A74" s="205" t="s">
        <v>740</v>
      </c>
      <c r="B74" s="548"/>
      <c r="C74" s="191">
        <v>-2800</v>
      </c>
      <c r="D74" s="191"/>
      <c r="E74" s="191"/>
      <c r="F74" s="540"/>
      <c r="G74" s="541"/>
      <c r="H74" s="540">
        <v>-2800</v>
      </c>
      <c r="I74" s="541"/>
      <c r="J74" s="541"/>
      <c r="K74" s="541"/>
      <c r="L74" s="541"/>
      <c r="M74" s="542"/>
      <c r="N74" s="542"/>
      <c r="O74" s="541"/>
      <c r="P74" s="537">
        <f t="shared" si="0"/>
        <v>-2800</v>
      </c>
      <c r="Q74" s="537">
        <f t="shared" si="1"/>
        <v>0</v>
      </c>
      <c r="R74" s="537">
        <f>C74-'[1]5.3'!C77</f>
        <v>0</v>
      </c>
    </row>
    <row r="75" spans="1:18">
      <c r="A75" s="205" t="s">
        <v>484</v>
      </c>
      <c r="B75" s="205"/>
      <c r="C75" s="191">
        <f t="shared" ref="C75:O75" si="20">SUM(C74:C74)</f>
        <v>-2800</v>
      </c>
      <c r="D75" s="191">
        <f t="shared" si="20"/>
        <v>0</v>
      </c>
      <c r="E75" s="191">
        <f t="shared" si="20"/>
        <v>0</v>
      </c>
      <c r="F75" s="191">
        <f t="shared" si="20"/>
        <v>0</v>
      </c>
      <c r="G75" s="191">
        <f t="shared" si="20"/>
        <v>0</v>
      </c>
      <c r="H75" s="191">
        <f t="shared" si="20"/>
        <v>-2800</v>
      </c>
      <c r="I75" s="191">
        <f t="shared" si="20"/>
        <v>0</v>
      </c>
      <c r="J75" s="191">
        <f t="shared" si="20"/>
        <v>0</v>
      </c>
      <c r="K75" s="191">
        <f t="shared" si="20"/>
        <v>0</v>
      </c>
      <c r="L75" s="191">
        <f t="shared" si="20"/>
        <v>0</v>
      </c>
      <c r="M75" s="191">
        <f t="shared" si="20"/>
        <v>0</v>
      </c>
      <c r="N75" s="191">
        <f t="shared" si="20"/>
        <v>0</v>
      </c>
      <c r="O75" s="191">
        <f t="shared" si="20"/>
        <v>0</v>
      </c>
      <c r="P75" s="537">
        <f t="shared" si="0"/>
        <v>-2800</v>
      </c>
      <c r="Q75" s="537">
        <f t="shared" si="1"/>
        <v>0</v>
      </c>
      <c r="R75" s="537">
        <f>C75-'[1]5.3'!C78</f>
        <v>0</v>
      </c>
    </row>
    <row r="76" spans="1:18">
      <c r="A76" s="196" t="s">
        <v>425</v>
      </c>
      <c r="B76" s="196"/>
      <c r="C76" s="192">
        <f t="shared" ref="C76:O76" si="21">C73+C75</f>
        <v>70441</v>
      </c>
      <c r="D76" s="192">
        <f t="shared" si="21"/>
        <v>19698</v>
      </c>
      <c r="E76" s="192">
        <f t="shared" si="21"/>
        <v>0</v>
      </c>
      <c r="F76" s="192">
        <f t="shared" si="21"/>
        <v>0</v>
      </c>
      <c r="G76" s="192">
        <f t="shared" si="21"/>
        <v>0</v>
      </c>
      <c r="H76" s="192">
        <f t="shared" si="21"/>
        <v>48000</v>
      </c>
      <c r="I76" s="192">
        <f t="shared" si="21"/>
        <v>0</v>
      </c>
      <c r="J76" s="192">
        <f t="shared" si="21"/>
        <v>0</v>
      </c>
      <c r="K76" s="192">
        <f t="shared" si="21"/>
        <v>0</v>
      </c>
      <c r="L76" s="192">
        <f t="shared" si="21"/>
        <v>0</v>
      </c>
      <c r="M76" s="192">
        <f t="shared" si="21"/>
        <v>0</v>
      </c>
      <c r="N76" s="192">
        <f t="shared" si="21"/>
        <v>0</v>
      </c>
      <c r="O76" s="192">
        <f t="shared" si="21"/>
        <v>2743</v>
      </c>
      <c r="P76" s="537">
        <f t="shared" si="0"/>
        <v>70441</v>
      </c>
      <c r="Q76" s="537">
        <f t="shared" si="1"/>
        <v>0</v>
      </c>
      <c r="R76" s="537">
        <f>C76-'[1]5.3'!C79</f>
        <v>0</v>
      </c>
    </row>
    <row r="77" spans="1:18">
      <c r="A77" s="547" t="s">
        <v>128</v>
      </c>
      <c r="B77" s="293" t="s">
        <v>334</v>
      </c>
      <c r="C77" s="191"/>
      <c r="D77" s="191"/>
      <c r="E77" s="191"/>
      <c r="F77" s="540"/>
      <c r="G77" s="541"/>
      <c r="H77" s="540"/>
      <c r="I77" s="541"/>
      <c r="J77" s="541"/>
      <c r="K77" s="541"/>
      <c r="L77" s="541"/>
      <c r="M77" s="542"/>
      <c r="N77" s="542"/>
      <c r="O77" s="541"/>
      <c r="P77" s="537">
        <f t="shared" si="0"/>
        <v>0</v>
      </c>
      <c r="Q77" s="537">
        <f t="shared" si="1"/>
        <v>0</v>
      </c>
      <c r="R77" s="537">
        <f>C77-'[1]5.3'!C80</f>
        <v>0</v>
      </c>
    </row>
    <row r="78" spans="1:18">
      <c r="A78" s="205" t="s">
        <v>47</v>
      </c>
      <c r="B78" s="548"/>
      <c r="C78" s="191">
        <f>SUM(D78:O78)</f>
        <v>10806</v>
      </c>
      <c r="D78" s="191">
        <f>[2]kiad!C33-'4.3'!H78</f>
        <v>5345</v>
      </c>
      <c r="E78" s="191"/>
      <c r="F78" s="540"/>
      <c r="G78" s="541"/>
      <c r="H78" s="540">
        <v>5461</v>
      </c>
      <c r="I78" s="541"/>
      <c r="J78" s="541"/>
      <c r="K78" s="541"/>
      <c r="L78" s="541"/>
      <c r="M78" s="542"/>
      <c r="N78" s="542"/>
      <c r="O78" s="541"/>
      <c r="P78" s="537">
        <f t="shared" ref="P78:P141" si="22">SUM(D78:O78)</f>
        <v>10806</v>
      </c>
      <c r="Q78" s="537">
        <f t="shared" ref="Q78:Q141" si="23">P78-C78</f>
        <v>0</v>
      </c>
      <c r="R78" s="537">
        <f>C78-'[1]5.3'!C81</f>
        <v>0</v>
      </c>
    </row>
    <row r="79" spans="1:18">
      <c r="A79" s="205" t="s">
        <v>425</v>
      </c>
      <c r="B79" s="548"/>
      <c r="C79" s="191">
        <v>10806</v>
      </c>
      <c r="D79" s="191">
        <v>5345</v>
      </c>
      <c r="E79" s="191">
        <v>0</v>
      </c>
      <c r="F79" s="540">
        <v>0</v>
      </c>
      <c r="G79" s="541">
        <v>0</v>
      </c>
      <c r="H79" s="540">
        <v>5461</v>
      </c>
      <c r="I79" s="541">
        <v>0</v>
      </c>
      <c r="J79" s="541">
        <v>0</v>
      </c>
      <c r="K79" s="541">
        <v>0</v>
      </c>
      <c r="L79" s="541">
        <v>0</v>
      </c>
      <c r="M79" s="542">
        <v>0</v>
      </c>
      <c r="N79" s="542">
        <v>0</v>
      </c>
      <c r="O79" s="541">
        <v>0</v>
      </c>
      <c r="P79" s="537">
        <f t="shared" si="22"/>
        <v>10806</v>
      </c>
      <c r="Q79" s="537">
        <f t="shared" si="23"/>
        <v>0</v>
      </c>
      <c r="R79" s="537">
        <f>C79-'[1]5.3'!C82</f>
        <v>0</v>
      </c>
    </row>
    <row r="80" spans="1:18">
      <c r="A80" s="205" t="s">
        <v>740</v>
      </c>
      <c r="B80" s="548"/>
      <c r="C80" s="191">
        <v>1489</v>
      </c>
      <c r="D80" s="191"/>
      <c r="E80" s="191"/>
      <c r="F80" s="540"/>
      <c r="G80" s="541"/>
      <c r="H80" s="540">
        <v>1489</v>
      </c>
      <c r="I80" s="541"/>
      <c r="J80" s="541"/>
      <c r="K80" s="541"/>
      <c r="L80" s="541"/>
      <c r="M80" s="542"/>
      <c r="N80" s="542"/>
      <c r="O80" s="541"/>
      <c r="P80" s="537">
        <f t="shared" si="22"/>
        <v>1489</v>
      </c>
      <c r="Q80" s="537">
        <f t="shared" si="23"/>
        <v>0</v>
      </c>
      <c r="R80" s="537">
        <f>C80-'[1]5.3'!C83</f>
        <v>0</v>
      </c>
    </row>
    <row r="81" spans="1:18">
      <c r="A81" s="205" t="s">
        <v>484</v>
      </c>
      <c r="B81" s="548"/>
      <c r="C81" s="191">
        <f t="shared" ref="C81:O81" si="24">SUM(C80:C80)</f>
        <v>1489</v>
      </c>
      <c r="D81" s="191">
        <f t="shared" si="24"/>
        <v>0</v>
      </c>
      <c r="E81" s="191">
        <f t="shared" si="24"/>
        <v>0</v>
      </c>
      <c r="F81" s="191">
        <f t="shared" si="24"/>
        <v>0</v>
      </c>
      <c r="G81" s="191">
        <f t="shared" si="24"/>
        <v>0</v>
      </c>
      <c r="H81" s="191">
        <f t="shared" si="24"/>
        <v>1489</v>
      </c>
      <c r="I81" s="191">
        <f t="shared" si="24"/>
        <v>0</v>
      </c>
      <c r="J81" s="191">
        <f t="shared" si="24"/>
        <v>0</v>
      </c>
      <c r="K81" s="191">
        <f t="shared" si="24"/>
        <v>0</v>
      </c>
      <c r="L81" s="191">
        <f t="shared" si="24"/>
        <v>0</v>
      </c>
      <c r="M81" s="191">
        <f t="shared" si="24"/>
        <v>0</v>
      </c>
      <c r="N81" s="191">
        <f t="shared" si="24"/>
        <v>0</v>
      </c>
      <c r="O81" s="191">
        <f t="shared" si="24"/>
        <v>0</v>
      </c>
      <c r="P81" s="537">
        <f t="shared" si="22"/>
        <v>1489</v>
      </c>
      <c r="Q81" s="537">
        <f t="shared" si="23"/>
        <v>0</v>
      </c>
      <c r="R81" s="537">
        <f>C81-'[1]5.3'!C84</f>
        <v>0</v>
      </c>
    </row>
    <row r="82" spans="1:18">
      <c r="A82" s="196" t="s">
        <v>425</v>
      </c>
      <c r="B82" s="549"/>
      <c r="C82" s="192">
        <f t="shared" ref="C82:O82" si="25">C79+C81</f>
        <v>12295</v>
      </c>
      <c r="D82" s="192">
        <f t="shared" si="25"/>
        <v>5345</v>
      </c>
      <c r="E82" s="192">
        <f t="shared" si="25"/>
        <v>0</v>
      </c>
      <c r="F82" s="192">
        <f t="shared" si="25"/>
        <v>0</v>
      </c>
      <c r="G82" s="192">
        <f t="shared" si="25"/>
        <v>0</v>
      </c>
      <c r="H82" s="192">
        <f t="shared" si="25"/>
        <v>6950</v>
      </c>
      <c r="I82" s="192">
        <f t="shared" si="25"/>
        <v>0</v>
      </c>
      <c r="J82" s="192">
        <f t="shared" si="25"/>
        <v>0</v>
      </c>
      <c r="K82" s="192">
        <f t="shared" si="25"/>
        <v>0</v>
      </c>
      <c r="L82" s="192">
        <f t="shared" si="25"/>
        <v>0</v>
      </c>
      <c r="M82" s="192">
        <f t="shared" si="25"/>
        <v>0</v>
      </c>
      <c r="N82" s="192">
        <f t="shared" si="25"/>
        <v>0</v>
      </c>
      <c r="O82" s="192">
        <f t="shared" si="25"/>
        <v>0</v>
      </c>
      <c r="P82" s="537">
        <f t="shared" si="22"/>
        <v>12295</v>
      </c>
      <c r="Q82" s="537">
        <f t="shared" si="23"/>
        <v>0</v>
      </c>
      <c r="R82" s="537">
        <f>C82-'[1]5.3'!C85</f>
        <v>0</v>
      </c>
    </row>
    <row r="83" spans="1:18">
      <c r="A83" s="547" t="s">
        <v>130</v>
      </c>
      <c r="B83" s="293" t="s">
        <v>334</v>
      </c>
      <c r="C83" s="191"/>
      <c r="D83" s="191"/>
      <c r="E83" s="191"/>
      <c r="F83" s="540"/>
      <c r="G83" s="541"/>
      <c r="H83" s="540"/>
      <c r="I83" s="541"/>
      <c r="J83" s="541"/>
      <c r="K83" s="541"/>
      <c r="L83" s="541"/>
      <c r="M83" s="542"/>
      <c r="N83" s="542"/>
      <c r="O83" s="541"/>
      <c r="P83" s="537">
        <f t="shared" si="22"/>
        <v>0</v>
      </c>
      <c r="Q83" s="537">
        <f t="shared" si="23"/>
        <v>0</v>
      </c>
      <c r="R83" s="537">
        <f>C83-'[1]5.3'!C86</f>
        <v>0</v>
      </c>
    </row>
    <row r="84" spans="1:18">
      <c r="A84" s="205" t="s">
        <v>47</v>
      </c>
      <c r="B84" s="548"/>
      <c r="C84" s="191">
        <f>SUM(D84:O84)</f>
        <v>11418</v>
      </c>
      <c r="D84" s="191">
        <f>[2]kiad!C35-'4.3'!H84-J84</f>
        <v>5583</v>
      </c>
      <c r="E84" s="191"/>
      <c r="F84" s="540"/>
      <c r="G84" s="541"/>
      <c r="H84" s="540">
        <v>635</v>
      </c>
      <c r="I84" s="541"/>
      <c r="J84" s="541">
        <v>5200</v>
      </c>
      <c r="K84" s="541"/>
      <c r="L84" s="541"/>
      <c r="M84" s="542"/>
      <c r="N84" s="542"/>
      <c r="O84" s="541"/>
      <c r="P84" s="537">
        <f t="shared" si="22"/>
        <v>11418</v>
      </c>
      <c r="Q84" s="537">
        <f t="shared" si="23"/>
        <v>0</v>
      </c>
      <c r="R84" s="537">
        <f>C84-'[1]5.3'!C87</f>
        <v>0</v>
      </c>
    </row>
    <row r="85" spans="1:18">
      <c r="A85" s="205" t="s">
        <v>425</v>
      </c>
      <c r="B85" s="548"/>
      <c r="C85" s="191">
        <v>11418</v>
      </c>
      <c r="D85" s="191">
        <v>5583</v>
      </c>
      <c r="E85" s="191"/>
      <c r="F85" s="540"/>
      <c r="G85" s="541"/>
      <c r="H85" s="540">
        <v>635</v>
      </c>
      <c r="I85" s="541"/>
      <c r="J85" s="541">
        <v>5200</v>
      </c>
      <c r="K85" s="541"/>
      <c r="L85" s="541"/>
      <c r="M85" s="542"/>
      <c r="N85" s="542"/>
      <c r="O85" s="541"/>
      <c r="P85" s="537">
        <f t="shared" si="22"/>
        <v>11418</v>
      </c>
      <c r="Q85" s="537">
        <f t="shared" si="23"/>
        <v>0</v>
      </c>
      <c r="R85" s="537">
        <f>C85-'[1]5.3'!C88</f>
        <v>0</v>
      </c>
    </row>
    <row r="86" spans="1:18">
      <c r="A86" s="205" t="s">
        <v>742</v>
      </c>
      <c r="B86" s="548"/>
      <c r="C86" s="191">
        <v>200</v>
      </c>
      <c r="D86" s="191"/>
      <c r="E86" s="191"/>
      <c r="F86" s="540"/>
      <c r="G86" s="541"/>
      <c r="H86" s="540"/>
      <c r="I86" s="541"/>
      <c r="J86" s="541">
        <v>200</v>
      </c>
      <c r="K86" s="541"/>
      <c r="L86" s="541"/>
      <c r="M86" s="542"/>
      <c r="N86" s="542"/>
      <c r="O86" s="541"/>
      <c r="P86" s="537">
        <f t="shared" si="22"/>
        <v>200</v>
      </c>
      <c r="Q86" s="537">
        <f t="shared" si="23"/>
        <v>0</v>
      </c>
      <c r="R86" s="537">
        <f>C86-'[1]5.3'!C89</f>
        <v>0</v>
      </c>
    </row>
    <row r="87" spans="1:18">
      <c r="A87" s="205" t="s">
        <v>740</v>
      </c>
      <c r="B87" s="548"/>
      <c r="C87" s="191">
        <v>135</v>
      </c>
      <c r="D87" s="191"/>
      <c r="E87" s="191"/>
      <c r="F87" s="540"/>
      <c r="G87" s="541"/>
      <c r="H87" s="540">
        <v>135</v>
      </c>
      <c r="I87" s="541"/>
      <c r="J87" s="541"/>
      <c r="K87" s="541"/>
      <c r="L87" s="541"/>
      <c r="M87" s="542"/>
      <c r="N87" s="542"/>
      <c r="O87" s="541"/>
      <c r="P87" s="537">
        <f t="shared" si="22"/>
        <v>135</v>
      </c>
      <c r="Q87" s="537">
        <f t="shared" si="23"/>
        <v>0</v>
      </c>
      <c r="R87" s="537">
        <f>C87-'[1]5.3'!C90</f>
        <v>0</v>
      </c>
    </row>
    <row r="88" spans="1:18">
      <c r="A88" s="205" t="s">
        <v>484</v>
      </c>
      <c r="B88" s="548"/>
      <c r="C88" s="191">
        <f>SUM(C86:C87)</f>
        <v>335</v>
      </c>
      <c r="D88" s="191">
        <f t="shared" ref="D88:O88" si="26">SUM(D86:D87)</f>
        <v>0</v>
      </c>
      <c r="E88" s="191">
        <f t="shared" si="26"/>
        <v>0</v>
      </c>
      <c r="F88" s="191">
        <f t="shared" si="26"/>
        <v>0</v>
      </c>
      <c r="G88" s="191">
        <f t="shared" si="26"/>
        <v>0</v>
      </c>
      <c r="H88" s="191">
        <f t="shared" si="26"/>
        <v>135</v>
      </c>
      <c r="I88" s="191">
        <f t="shared" si="26"/>
        <v>0</v>
      </c>
      <c r="J88" s="191">
        <f t="shared" si="26"/>
        <v>200</v>
      </c>
      <c r="K88" s="191">
        <f t="shared" si="26"/>
        <v>0</v>
      </c>
      <c r="L88" s="191">
        <f t="shared" si="26"/>
        <v>0</v>
      </c>
      <c r="M88" s="191">
        <f t="shared" si="26"/>
        <v>0</v>
      </c>
      <c r="N88" s="191">
        <f t="shared" si="26"/>
        <v>0</v>
      </c>
      <c r="O88" s="191">
        <f t="shared" si="26"/>
        <v>0</v>
      </c>
      <c r="P88" s="537">
        <f t="shared" si="22"/>
        <v>335</v>
      </c>
      <c r="Q88" s="537">
        <f t="shared" si="23"/>
        <v>0</v>
      </c>
      <c r="R88" s="537">
        <f>C88-'[1]5.3'!C91</f>
        <v>0</v>
      </c>
    </row>
    <row r="89" spans="1:18">
      <c r="A89" s="196" t="s">
        <v>425</v>
      </c>
      <c r="B89" s="549"/>
      <c r="C89" s="192">
        <f t="shared" ref="C89:O89" si="27">C85+C88</f>
        <v>11753</v>
      </c>
      <c r="D89" s="192">
        <f t="shared" si="27"/>
        <v>5583</v>
      </c>
      <c r="E89" s="192">
        <f t="shared" si="27"/>
        <v>0</v>
      </c>
      <c r="F89" s="192">
        <f t="shared" si="27"/>
        <v>0</v>
      </c>
      <c r="G89" s="192">
        <f t="shared" si="27"/>
        <v>0</v>
      </c>
      <c r="H89" s="192">
        <f t="shared" si="27"/>
        <v>770</v>
      </c>
      <c r="I89" s="192">
        <f t="shared" si="27"/>
        <v>0</v>
      </c>
      <c r="J89" s="192">
        <f t="shared" si="27"/>
        <v>5400</v>
      </c>
      <c r="K89" s="192">
        <f t="shared" si="27"/>
        <v>0</v>
      </c>
      <c r="L89" s="192">
        <f t="shared" si="27"/>
        <v>0</v>
      </c>
      <c r="M89" s="192">
        <f t="shared" si="27"/>
        <v>0</v>
      </c>
      <c r="N89" s="192">
        <f t="shared" si="27"/>
        <v>0</v>
      </c>
      <c r="O89" s="192">
        <f t="shared" si="27"/>
        <v>0</v>
      </c>
      <c r="P89" s="537">
        <f t="shared" si="22"/>
        <v>11753</v>
      </c>
      <c r="Q89" s="537">
        <f t="shared" si="23"/>
        <v>0</v>
      </c>
      <c r="R89" s="537">
        <f>C89-'[1]5.3'!C92</f>
        <v>0</v>
      </c>
    </row>
    <row r="90" spans="1:18">
      <c r="A90" s="547" t="s">
        <v>129</v>
      </c>
      <c r="B90" s="293" t="s">
        <v>334</v>
      </c>
      <c r="C90" s="191"/>
      <c r="D90" s="191"/>
      <c r="E90" s="191"/>
      <c r="F90" s="540"/>
      <c r="G90" s="541"/>
      <c r="H90" s="540"/>
      <c r="I90" s="541"/>
      <c r="J90" s="541"/>
      <c r="K90" s="541"/>
      <c r="L90" s="541"/>
      <c r="M90" s="542"/>
      <c r="N90" s="542"/>
      <c r="O90" s="541"/>
      <c r="P90" s="537">
        <f t="shared" si="22"/>
        <v>0</v>
      </c>
      <c r="Q90" s="537">
        <f t="shared" si="23"/>
        <v>0</v>
      </c>
      <c r="R90" s="537">
        <f>C90-'[1]5.3'!C93</f>
        <v>0</v>
      </c>
    </row>
    <row r="91" spans="1:18" s="538" customFormat="1">
      <c r="A91" s="205" t="s">
        <v>47</v>
      </c>
      <c r="B91" s="548"/>
      <c r="C91" s="191">
        <f>SUM(D91:O91)</f>
        <v>57171</v>
      </c>
      <c r="D91" s="191">
        <v>56536</v>
      </c>
      <c r="E91" s="191"/>
      <c r="F91" s="540"/>
      <c r="G91" s="541"/>
      <c r="H91" s="540">
        <v>635</v>
      </c>
      <c r="I91" s="541"/>
      <c r="J91" s="541"/>
      <c r="K91" s="541"/>
      <c r="L91" s="541"/>
      <c r="M91" s="542"/>
      <c r="N91" s="542"/>
      <c r="O91" s="541"/>
      <c r="P91" s="537">
        <f t="shared" si="22"/>
        <v>57171</v>
      </c>
      <c r="Q91" s="537">
        <f t="shared" si="23"/>
        <v>0</v>
      </c>
      <c r="R91" s="537">
        <f>C91-'[1]5.3'!C94</f>
        <v>0</v>
      </c>
    </row>
    <row r="92" spans="1:18" s="538" customFormat="1">
      <c r="A92" s="205" t="s">
        <v>425</v>
      </c>
      <c r="B92" s="548"/>
      <c r="C92" s="191">
        <v>62971</v>
      </c>
      <c r="D92" s="191">
        <v>60436</v>
      </c>
      <c r="E92" s="191">
        <v>0</v>
      </c>
      <c r="F92" s="540">
        <v>0</v>
      </c>
      <c r="G92" s="541">
        <v>0</v>
      </c>
      <c r="H92" s="540">
        <v>635</v>
      </c>
      <c r="I92" s="541">
        <v>0</v>
      </c>
      <c r="J92" s="541">
        <v>1900</v>
      </c>
      <c r="K92" s="541">
        <v>0</v>
      </c>
      <c r="L92" s="541">
        <v>0</v>
      </c>
      <c r="M92" s="542">
        <v>0</v>
      </c>
      <c r="N92" s="542">
        <v>0</v>
      </c>
      <c r="O92" s="541">
        <v>0</v>
      </c>
      <c r="P92" s="537">
        <f t="shared" si="22"/>
        <v>62971</v>
      </c>
      <c r="Q92" s="537">
        <f t="shared" si="23"/>
        <v>0</v>
      </c>
      <c r="R92" s="537">
        <f>C92-'[1]5.3'!C95</f>
        <v>0</v>
      </c>
    </row>
    <row r="93" spans="1:18" s="538" customFormat="1">
      <c r="A93" s="205" t="s">
        <v>740</v>
      </c>
      <c r="B93" s="548"/>
      <c r="C93" s="191">
        <v>45</v>
      </c>
      <c r="D93" s="191"/>
      <c r="E93" s="191"/>
      <c r="F93" s="540"/>
      <c r="G93" s="541"/>
      <c r="H93" s="540">
        <v>45</v>
      </c>
      <c r="I93" s="541"/>
      <c r="J93" s="541"/>
      <c r="K93" s="541"/>
      <c r="L93" s="541"/>
      <c r="M93" s="542"/>
      <c r="N93" s="542"/>
      <c r="O93" s="541"/>
      <c r="P93" s="537">
        <f t="shared" si="22"/>
        <v>45</v>
      </c>
      <c r="Q93" s="537">
        <f t="shared" si="23"/>
        <v>0</v>
      </c>
      <c r="R93" s="537">
        <f>C93-'[1]5.3'!C96</f>
        <v>0</v>
      </c>
    </row>
    <row r="94" spans="1:18" s="538" customFormat="1">
      <c r="A94" s="205" t="s">
        <v>484</v>
      </c>
      <c r="B94" s="548"/>
      <c r="C94" s="191">
        <f t="shared" ref="C94:O94" si="28">SUM(C93:C93)</f>
        <v>45</v>
      </c>
      <c r="D94" s="191">
        <f t="shared" si="28"/>
        <v>0</v>
      </c>
      <c r="E94" s="191">
        <f t="shared" si="28"/>
        <v>0</v>
      </c>
      <c r="F94" s="191">
        <f t="shared" si="28"/>
        <v>0</v>
      </c>
      <c r="G94" s="191">
        <f t="shared" si="28"/>
        <v>0</v>
      </c>
      <c r="H94" s="191">
        <f t="shared" si="28"/>
        <v>45</v>
      </c>
      <c r="I94" s="191">
        <f t="shared" si="28"/>
        <v>0</v>
      </c>
      <c r="J94" s="191">
        <f t="shared" si="28"/>
        <v>0</v>
      </c>
      <c r="K94" s="191">
        <f t="shared" si="28"/>
        <v>0</v>
      </c>
      <c r="L94" s="191">
        <f t="shared" si="28"/>
        <v>0</v>
      </c>
      <c r="M94" s="191">
        <f t="shared" si="28"/>
        <v>0</v>
      </c>
      <c r="N94" s="191">
        <f t="shared" si="28"/>
        <v>0</v>
      </c>
      <c r="O94" s="191">
        <f t="shared" si="28"/>
        <v>0</v>
      </c>
      <c r="P94" s="537">
        <f t="shared" si="22"/>
        <v>45</v>
      </c>
      <c r="Q94" s="537">
        <f t="shared" si="23"/>
        <v>0</v>
      </c>
      <c r="R94" s="537">
        <f>C94-'[1]5.3'!C98</f>
        <v>0</v>
      </c>
    </row>
    <row r="95" spans="1:18" s="538" customFormat="1">
      <c r="A95" s="196" t="s">
        <v>425</v>
      </c>
      <c r="B95" s="549"/>
      <c r="C95" s="192">
        <f t="shared" ref="C95:O95" si="29">C92+C94</f>
        <v>63016</v>
      </c>
      <c r="D95" s="192">
        <f t="shared" si="29"/>
        <v>60436</v>
      </c>
      <c r="E95" s="192">
        <f t="shared" si="29"/>
        <v>0</v>
      </c>
      <c r="F95" s="192">
        <f t="shared" si="29"/>
        <v>0</v>
      </c>
      <c r="G95" s="192">
        <f t="shared" si="29"/>
        <v>0</v>
      </c>
      <c r="H95" s="192">
        <f t="shared" si="29"/>
        <v>680</v>
      </c>
      <c r="I95" s="192">
        <f t="shared" si="29"/>
        <v>0</v>
      </c>
      <c r="J95" s="192">
        <f t="shared" si="29"/>
        <v>1900</v>
      </c>
      <c r="K95" s="192">
        <f t="shared" si="29"/>
        <v>0</v>
      </c>
      <c r="L95" s="192">
        <f t="shared" si="29"/>
        <v>0</v>
      </c>
      <c r="M95" s="192">
        <f t="shared" si="29"/>
        <v>0</v>
      </c>
      <c r="N95" s="192">
        <f t="shared" si="29"/>
        <v>0</v>
      </c>
      <c r="O95" s="192">
        <f t="shared" si="29"/>
        <v>0</v>
      </c>
      <c r="P95" s="537">
        <f t="shared" si="22"/>
        <v>63016</v>
      </c>
      <c r="Q95" s="537">
        <f t="shared" si="23"/>
        <v>0</v>
      </c>
      <c r="R95" s="537">
        <f>C95-'[1]5.3'!C99</f>
        <v>0</v>
      </c>
    </row>
    <row r="96" spans="1:18">
      <c r="A96" s="550" t="s">
        <v>230</v>
      </c>
      <c r="B96" s="293" t="s">
        <v>334</v>
      </c>
      <c r="C96" s="191"/>
      <c r="D96" s="191"/>
      <c r="E96" s="191"/>
      <c r="F96" s="540"/>
      <c r="G96" s="541"/>
      <c r="H96" s="540"/>
      <c r="I96" s="541"/>
      <c r="J96" s="541"/>
      <c r="K96" s="541"/>
      <c r="L96" s="541"/>
      <c r="M96" s="542"/>
      <c r="N96" s="542"/>
      <c r="O96" s="541"/>
      <c r="P96" s="537">
        <f t="shared" si="22"/>
        <v>0</v>
      </c>
      <c r="Q96" s="537">
        <f t="shared" si="23"/>
        <v>0</v>
      </c>
      <c r="R96" s="537">
        <f>C96-'[1]5.3'!C100</f>
        <v>0</v>
      </c>
    </row>
    <row r="97" spans="1:18" s="555" customFormat="1">
      <c r="A97" s="205" t="s">
        <v>47</v>
      </c>
      <c r="B97" s="551"/>
      <c r="C97" s="352">
        <f>SUM(D97:O97)</f>
        <v>49624</v>
      </c>
      <c r="D97" s="191">
        <v>44624</v>
      </c>
      <c r="E97" s="352"/>
      <c r="F97" s="552"/>
      <c r="G97" s="553"/>
      <c r="H97" s="552">
        <v>5000</v>
      </c>
      <c r="I97" s="553"/>
      <c r="J97" s="553"/>
      <c r="K97" s="553"/>
      <c r="L97" s="553"/>
      <c r="M97" s="554"/>
      <c r="N97" s="554"/>
      <c r="O97" s="553"/>
      <c r="P97" s="537">
        <f t="shared" si="22"/>
        <v>49624</v>
      </c>
      <c r="Q97" s="537">
        <f t="shared" si="23"/>
        <v>0</v>
      </c>
      <c r="R97" s="537">
        <f>C97-'[1]5.3'!C101</f>
        <v>0</v>
      </c>
    </row>
    <row r="98" spans="1:18" s="555" customFormat="1">
      <c r="A98" s="205" t="s">
        <v>425</v>
      </c>
      <c r="B98" s="551"/>
      <c r="C98" s="352">
        <v>52595</v>
      </c>
      <c r="D98" s="191">
        <v>44624</v>
      </c>
      <c r="E98" s="352">
        <v>0</v>
      </c>
      <c r="F98" s="552">
        <v>0</v>
      </c>
      <c r="G98" s="553">
        <v>0</v>
      </c>
      <c r="H98" s="552">
        <v>6515</v>
      </c>
      <c r="I98" s="553">
        <v>0</v>
      </c>
      <c r="J98" s="553">
        <v>0</v>
      </c>
      <c r="K98" s="553">
        <v>0</v>
      </c>
      <c r="L98" s="553">
        <v>0</v>
      </c>
      <c r="M98" s="554">
        <v>0</v>
      </c>
      <c r="N98" s="554">
        <v>0</v>
      </c>
      <c r="O98" s="553">
        <v>1456</v>
      </c>
      <c r="P98" s="537">
        <f t="shared" si="22"/>
        <v>52595</v>
      </c>
      <c r="Q98" s="537">
        <f t="shared" si="23"/>
        <v>0</v>
      </c>
      <c r="R98" s="537">
        <f>C98-'[1]5.3'!C102</f>
        <v>0</v>
      </c>
    </row>
    <row r="99" spans="1:18" s="555" customFormat="1">
      <c r="A99" s="205" t="s">
        <v>738</v>
      </c>
      <c r="B99" s="551"/>
      <c r="C99" s="352">
        <v>855</v>
      </c>
      <c r="D99" s="191">
        <v>855</v>
      </c>
      <c r="E99" s="352"/>
      <c r="F99" s="552"/>
      <c r="G99" s="553"/>
      <c r="H99" s="552"/>
      <c r="I99" s="553"/>
      <c r="J99" s="553"/>
      <c r="K99" s="553"/>
      <c r="L99" s="553"/>
      <c r="M99" s="554"/>
      <c r="N99" s="554"/>
      <c r="O99" s="553"/>
      <c r="P99" s="537">
        <f t="shared" si="22"/>
        <v>855</v>
      </c>
      <c r="Q99" s="537">
        <f t="shared" si="23"/>
        <v>0</v>
      </c>
      <c r="R99" s="537">
        <f>C99-'[1]5.3'!C103</f>
        <v>0</v>
      </c>
    </row>
    <row r="100" spans="1:18" s="555" customFormat="1">
      <c r="A100" s="205" t="s">
        <v>484</v>
      </c>
      <c r="B100" s="551"/>
      <c r="C100" s="352">
        <f>SUM(C99)</f>
        <v>855</v>
      </c>
      <c r="D100" s="352">
        <f t="shared" ref="D100:O100" si="30">SUM(D99)</f>
        <v>855</v>
      </c>
      <c r="E100" s="352">
        <f t="shared" si="30"/>
        <v>0</v>
      </c>
      <c r="F100" s="352">
        <f t="shared" si="30"/>
        <v>0</v>
      </c>
      <c r="G100" s="352">
        <f t="shared" si="30"/>
        <v>0</v>
      </c>
      <c r="H100" s="352">
        <f t="shared" si="30"/>
        <v>0</v>
      </c>
      <c r="I100" s="352">
        <f t="shared" si="30"/>
        <v>0</v>
      </c>
      <c r="J100" s="352">
        <f t="shared" si="30"/>
        <v>0</v>
      </c>
      <c r="K100" s="352">
        <f t="shared" si="30"/>
        <v>0</v>
      </c>
      <c r="L100" s="352">
        <f t="shared" si="30"/>
        <v>0</v>
      </c>
      <c r="M100" s="352">
        <f t="shared" si="30"/>
        <v>0</v>
      </c>
      <c r="N100" s="352">
        <f t="shared" si="30"/>
        <v>0</v>
      </c>
      <c r="O100" s="352">
        <f t="shared" si="30"/>
        <v>0</v>
      </c>
      <c r="P100" s="537">
        <f t="shared" si="22"/>
        <v>855</v>
      </c>
      <c r="Q100" s="537">
        <f t="shared" si="23"/>
        <v>0</v>
      </c>
      <c r="R100" s="537">
        <f>C100-'[1]5.3'!C104</f>
        <v>0</v>
      </c>
    </row>
    <row r="101" spans="1:18" s="555" customFormat="1">
      <c r="A101" s="196" t="s">
        <v>425</v>
      </c>
      <c r="B101" s="556"/>
      <c r="C101" s="285">
        <f>C98+C100</f>
        <v>53450</v>
      </c>
      <c r="D101" s="285">
        <f t="shared" ref="D101:O101" si="31">D98+D100</f>
        <v>45479</v>
      </c>
      <c r="E101" s="285">
        <f t="shared" si="31"/>
        <v>0</v>
      </c>
      <c r="F101" s="285">
        <f t="shared" si="31"/>
        <v>0</v>
      </c>
      <c r="G101" s="285">
        <f t="shared" si="31"/>
        <v>0</v>
      </c>
      <c r="H101" s="285">
        <f t="shared" si="31"/>
        <v>6515</v>
      </c>
      <c r="I101" s="285">
        <f t="shared" si="31"/>
        <v>0</v>
      </c>
      <c r="J101" s="285">
        <f t="shared" si="31"/>
        <v>0</v>
      </c>
      <c r="K101" s="285">
        <f t="shared" si="31"/>
        <v>0</v>
      </c>
      <c r="L101" s="285">
        <f t="shared" si="31"/>
        <v>0</v>
      </c>
      <c r="M101" s="285">
        <f t="shared" si="31"/>
        <v>0</v>
      </c>
      <c r="N101" s="285">
        <f t="shared" si="31"/>
        <v>0</v>
      </c>
      <c r="O101" s="285">
        <f t="shared" si="31"/>
        <v>1456</v>
      </c>
      <c r="P101" s="537">
        <f t="shared" si="22"/>
        <v>53450</v>
      </c>
      <c r="Q101" s="537">
        <f t="shared" si="23"/>
        <v>0</v>
      </c>
      <c r="R101" s="537">
        <f>C101-'[1]5.3'!C105</f>
        <v>0</v>
      </c>
    </row>
    <row r="102" spans="1:18">
      <c r="A102" s="226" t="s">
        <v>236</v>
      </c>
      <c r="B102" s="294"/>
      <c r="C102" s="191"/>
      <c r="D102" s="191"/>
      <c r="E102" s="191"/>
      <c r="F102" s="193"/>
      <c r="G102" s="191"/>
      <c r="H102" s="193"/>
      <c r="I102" s="191"/>
      <c r="J102" s="191"/>
      <c r="K102" s="191"/>
      <c r="L102" s="191"/>
      <c r="M102" s="191"/>
      <c r="N102" s="191"/>
      <c r="O102" s="191"/>
      <c r="P102" s="537">
        <f t="shared" si="22"/>
        <v>0</v>
      </c>
      <c r="Q102" s="537">
        <f t="shared" si="23"/>
        <v>0</v>
      </c>
      <c r="R102" s="537">
        <f>C102-'[1]5.3'!C106</f>
        <v>0</v>
      </c>
    </row>
    <row r="103" spans="1:18" s="538" customFormat="1">
      <c r="A103" s="205" t="s">
        <v>47</v>
      </c>
      <c r="B103" s="205"/>
      <c r="C103" s="353">
        <f t="shared" ref="C103:O104" si="32">C108+C116+C124</f>
        <v>391261</v>
      </c>
      <c r="D103" s="353">
        <f t="shared" si="32"/>
        <v>320164</v>
      </c>
      <c r="E103" s="353">
        <f t="shared" si="32"/>
        <v>0</v>
      </c>
      <c r="F103" s="353">
        <f t="shared" si="32"/>
        <v>0</v>
      </c>
      <c r="G103" s="353">
        <f t="shared" si="32"/>
        <v>0</v>
      </c>
      <c r="H103" s="353">
        <f t="shared" si="32"/>
        <v>42211</v>
      </c>
      <c r="I103" s="353">
        <f t="shared" si="32"/>
        <v>0</v>
      </c>
      <c r="J103" s="353">
        <f t="shared" si="32"/>
        <v>28886</v>
      </c>
      <c r="K103" s="353">
        <f t="shared" si="32"/>
        <v>0</v>
      </c>
      <c r="L103" s="353">
        <f t="shared" si="32"/>
        <v>0</v>
      </c>
      <c r="M103" s="353">
        <f t="shared" si="32"/>
        <v>0</v>
      </c>
      <c r="N103" s="353">
        <f t="shared" si="32"/>
        <v>0</v>
      </c>
      <c r="O103" s="353">
        <f t="shared" si="32"/>
        <v>0</v>
      </c>
      <c r="P103" s="537">
        <f t="shared" si="22"/>
        <v>391261</v>
      </c>
      <c r="Q103" s="537">
        <f t="shared" si="23"/>
        <v>0</v>
      </c>
      <c r="R103" s="537">
        <f>C103-'[1]5.3'!C107</f>
        <v>0</v>
      </c>
    </row>
    <row r="104" spans="1:18" s="538" customFormat="1">
      <c r="A104" s="205" t="s">
        <v>425</v>
      </c>
      <c r="B104" s="205"/>
      <c r="C104" s="353">
        <f t="shared" si="32"/>
        <v>433963</v>
      </c>
      <c r="D104" s="353">
        <f t="shared" si="32"/>
        <v>337370</v>
      </c>
      <c r="E104" s="353">
        <f t="shared" si="32"/>
        <v>3300</v>
      </c>
      <c r="F104" s="353">
        <f t="shared" si="32"/>
        <v>0</v>
      </c>
      <c r="G104" s="353">
        <f t="shared" si="32"/>
        <v>0</v>
      </c>
      <c r="H104" s="353">
        <f t="shared" si="32"/>
        <v>53740</v>
      </c>
      <c r="I104" s="353">
        <f t="shared" si="32"/>
        <v>0</v>
      </c>
      <c r="J104" s="353">
        <f t="shared" si="32"/>
        <v>28886</v>
      </c>
      <c r="K104" s="353">
        <f t="shared" si="32"/>
        <v>0</v>
      </c>
      <c r="L104" s="353">
        <f t="shared" si="32"/>
        <v>0</v>
      </c>
      <c r="M104" s="353">
        <f t="shared" si="32"/>
        <v>0</v>
      </c>
      <c r="N104" s="353">
        <f t="shared" si="32"/>
        <v>0</v>
      </c>
      <c r="O104" s="353">
        <f t="shared" si="32"/>
        <v>10667</v>
      </c>
      <c r="P104" s="537">
        <f t="shared" si="22"/>
        <v>433963</v>
      </c>
      <c r="Q104" s="537">
        <f t="shared" si="23"/>
        <v>0</v>
      </c>
      <c r="R104" s="537">
        <f>C104-'[1]5.3'!C108</f>
        <v>0</v>
      </c>
    </row>
    <row r="105" spans="1:18">
      <c r="A105" s="205" t="s">
        <v>484</v>
      </c>
      <c r="B105" s="205"/>
      <c r="C105" s="353">
        <f>C113+C121+C126</f>
        <v>-34171</v>
      </c>
      <c r="D105" s="353">
        <f t="shared" ref="D105:O106" si="33">D113+D121+D126</f>
        <v>-42370</v>
      </c>
      <c r="E105" s="353">
        <f t="shared" si="33"/>
        <v>882</v>
      </c>
      <c r="F105" s="353">
        <f t="shared" si="33"/>
        <v>0</v>
      </c>
      <c r="G105" s="353">
        <f t="shared" si="33"/>
        <v>0</v>
      </c>
      <c r="H105" s="353">
        <f t="shared" si="33"/>
        <v>6461</v>
      </c>
      <c r="I105" s="353">
        <f t="shared" si="33"/>
        <v>0</v>
      </c>
      <c r="J105" s="353">
        <f t="shared" si="33"/>
        <v>856</v>
      </c>
      <c r="K105" s="353">
        <f t="shared" si="33"/>
        <v>0</v>
      </c>
      <c r="L105" s="353">
        <f t="shared" si="33"/>
        <v>0</v>
      </c>
      <c r="M105" s="353">
        <f t="shared" si="33"/>
        <v>0</v>
      </c>
      <c r="N105" s="353">
        <f t="shared" si="33"/>
        <v>0</v>
      </c>
      <c r="O105" s="353">
        <f t="shared" si="33"/>
        <v>0</v>
      </c>
      <c r="P105" s="537">
        <f t="shared" si="22"/>
        <v>-34171</v>
      </c>
      <c r="Q105" s="537">
        <f t="shared" si="23"/>
        <v>0</v>
      </c>
      <c r="R105" s="537">
        <f>C105-'[1]5.3'!C109</f>
        <v>0</v>
      </c>
    </row>
    <row r="106" spans="1:18">
      <c r="A106" s="196" t="s">
        <v>425</v>
      </c>
      <c r="B106" s="196"/>
      <c r="C106" s="195">
        <f>C114+C122+C127</f>
        <v>399792</v>
      </c>
      <c r="D106" s="195">
        <f t="shared" si="33"/>
        <v>295000</v>
      </c>
      <c r="E106" s="195">
        <f t="shared" si="33"/>
        <v>4182</v>
      </c>
      <c r="F106" s="195">
        <f t="shared" si="33"/>
        <v>0</v>
      </c>
      <c r="G106" s="195">
        <f t="shared" si="33"/>
        <v>0</v>
      </c>
      <c r="H106" s="195">
        <f t="shared" si="33"/>
        <v>60201</v>
      </c>
      <c r="I106" s="195">
        <f t="shared" si="33"/>
        <v>0</v>
      </c>
      <c r="J106" s="195">
        <f t="shared" si="33"/>
        <v>29742</v>
      </c>
      <c r="K106" s="195">
        <f t="shared" si="33"/>
        <v>0</v>
      </c>
      <c r="L106" s="195">
        <f t="shared" si="33"/>
        <v>0</v>
      </c>
      <c r="M106" s="195">
        <f t="shared" si="33"/>
        <v>0</v>
      </c>
      <c r="N106" s="195">
        <f t="shared" si="33"/>
        <v>0</v>
      </c>
      <c r="O106" s="195">
        <f t="shared" si="33"/>
        <v>10667</v>
      </c>
      <c r="P106" s="537">
        <f t="shared" si="22"/>
        <v>399792</v>
      </c>
      <c r="Q106" s="537">
        <f t="shared" si="23"/>
        <v>0</v>
      </c>
      <c r="R106" s="537">
        <f>C106-'[1]5.3'!C110</f>
        <v>0</v>
      </c>
    </row>
    <row r="107" spans="1:18">
      <c r="A107" s="291" t="s">
        <v>241</v>
      </c>
      <c r="B107" s="293" t="s">
        <v>334</v>
      </c>
      <c r="C107" s="191"/>
      <c r="D107" s="191"/>
      <c r="E107" s="191"/>
      <c r="F107" s="193"/>
      <c r="G107" s="191"/>
      <c r="H107" s="193"/>
      <c r="I107" s="191"/>
      <c r="J107" s="191"/>
      <c r="K107" s="191"/>
      <c r="L107" s="191"/>
      <c r="M107" s="191"/>
      <c r="N107" s="191"/>
      <c r="O107" s="191"/>
      <c r="P107" s="537">
        <f t="shared" si="22"/>
        <v>0</v>
      </c>
      <c r="Q107" s="537">
        <f t="shared" si="23"/>
        <v>0</v>
      </c>
      <c r="R107" s="537">
        <f>C107-'[1]5.3'!C111</f>
        <v>0</v>
      </c>
    </row>
    <row r="108" spans="1:18">
      <c r="A108" s="205" t="s">
        <v>47</v>
      </c>
      <c r="B108" s="205"/>
      <c r="C108" s="191">
        <f>SUM(D108:O108)</f>
        <v>38362</v>
      </c>
      <c r="D108" s="191">
        <v>36411</v>
      </c>
      <c r="E108" s="191"/>
      <c r="F108" s="193"/>
      <c r="G108" s="191"/>
      <c r="H108" s="193"/>
      <c r="I108" s="191"/>
      <c r="J108" s="191">
        <v>1951</v>
      </c>
      <c r="K108" s="191"/>
      <c r="L108" s="191"/>
      <c r="M108" s="191"/>
      <c r="N108" s="191"/>
      <c r="O108" s="191"/>
      <c r="P108" s="537">
        <f t="shared" si="22"/>
        <v>38362</v>
      </c>
      <c r="Q108" s="537">
        <f t="shared" si="23"/>
        <v>0</v>
      </c>
      <c r="R108" s="537">
        <f>C108-'[1]5.3'!C112</f>
        <v>0</v>
      </c>
    </row>
    <row r="109" spans="1:18">
      <c r="A109" s="205" t="s">
        <v>425</v>
      </c>
      <c r="B109" s="205"/>
      <c r="C109" s="191">
        <v>49005</v>
      </c>
      <c r="D109" s="191">
        <v>36411</v>
      </c>
      <c r="E109" s="191">
        <v>2140</v>
      </c>
      <c r="F109" s="193">
        <v>0</v>
      </c>
      <c r="G109" s="191">
        <v>0</v>
      </c>
      <c r="H109" s="193">
        <v>0</v>
      </c>
      <c r="I109" s="191">
        <v>0</v>
      </c>
      <c r="J109" s="191">
        <v>1951</v>
      </c>
      <c r="K109" s="191">
        <v>0</v>
      </c>
      <c r="L109" s="191">
        <v>0</v>
      </c>
      <c r="M109" s="191">
        <v>0</v>
      </c>
      <c r="N109" s="191">
        <v>0</v>
      </c>
      <c r="O109" s="191">
        <v>8503</v>
      </c>
      <c r="P109" s="537">
        <f t="shared" si="22"/>
        <v>49005</v>
      </c>
      <c r="Q109" s="537">
        <f t="shared" si="23"/>
        <v>0</v>
      </c>
      <c r="R109" s="537">
        <f>C109-'[1]5.3'!C113</f>
        <v>0</v>
      </c>
    </row>
    <row r="110" spans="1:18">
      <c r="A110" s="205" t="s">
        <v>743</v>
      </c>
      <c r="B110" s="205"/>
      <c r="C110" s="191">
        <v>117</v>
      </c>
      <c r="D110" s="191"/>
      <c r="E110" s="191"/>
      <c r="F110" s="193"/>
      <c r="G110" s="191"/>
      <c r="H110" s="193"/>
      <c r="I110" s="191"/>
      <c r="J110" s="191">
        <v>117</v>
      </c>
      <c r="K110" s="191"/>
      <c r="L110" s="191"/>
      <c r="M110" s="191"/>
      <c r="N110" s="191"/>
      <c r="O110" s="191"/>
      <c r="P110" s="537">
        <f t="shared" si="22"/>
        <v>117</v>
      </c>
      <c r="Q110" s="537">
        <f t="shared" si="23"/>
        <v>0</v>
      </c>
      <c r="R110" s="537">
        <f>C110-'[1]5.3'!C114</f>
        <v>0</v>
      </c>
    </row>
    <row r="111" spans="1:18">
      <c r="A111" s="205" t="s">
        <v>740</v>
      </c>
      <c r="B111" s="205"/>
      <c r="C111" s="191">
        <v>78</v>
      </c>
      <c r="D111" s="191"/>
      <c r="E111" s="191"/>
      <c r="F111" s="193"/>
      <c r="G111" s="191"/>
      <c r="H111" s="193">
        <v>78</v>
      </c>
      <c r="I111" s="191"/>
      <c r="J111" s="191"/>
      <c r="K111" s="191"/>
      <c r="L111" s="191"/>
      <c r="M111" s="191"/>
      <c r="N111" s="191"/>
      <c r="O111" s="191"/>
      <c r="P111" s="537">
        <f t="shared" si="22"/>
        <v>78</v>
      </c>
      <c r="Q111" s="537">
        <f t="shared" si="23"/>
        <v>0</v>
      </c>
      <c r="R111" s="537">
        <f>C111-'[1]5.3'!C115</f>
        <v>0</v>
      </c>
    </row>
    <row r="112" spans="1:18">
      <c r="A112" s="205" t="s">
        <v>738</v>
      </c>
      <c r="B112" s="205"/>
      <c r="C112" s="191">
        <v>-3500</v>
      </c>
      <c r="D112" s="191">
        <v>-3500</v>
      </c>
      <c r="E112" s="191"/>
      <c r="F112" s="193"/>
      <c r="G112" s="191"/>
      <c r="H112" s="193"/>
      <c r="I112" s="191"/>
      <c r="J112" s="191"/>
      <c r="K112" s="191"/>
      <c r="L112" s="191"/>
      <c r="M112" s="191"/>
      <c r="N112" s="191"/>
      <c r="O112" s="191"/>
      <c r="P112" s="537">
        <f t="shared" si="22"/>
        <v>-3500</v>
      </c>
      <c r="Q112" s="537">
        <f t="shared" si="23"/>
        <v>0</v>
      </c>
      <c r="R112" s="537">
        <f>C112-'[1]5.3'!C116</f>
        <v>0</v>
      </c>
    </row>
    <row r="113" spans="1:117">
      <c r="A113" s="205" t="s">
        <v>484</v>
      </c>
      <c r="B113" s="205"/>
      <c r="C113" s="191">
        <f>SUM(C110:C112)</f>
        <v>-3305</v>
      </c>
      <c r="D113" s="191">
        <f t="shared" ref="D113:O113" si="34">SUM(D110:D112)</f>
        <v>-3500</v>
      </c>
      <c r="E113" s="191">
        <f t="shared" si="34"/>
        <v>0</v>
      </c>
      <c r="F113" s="191">
        <f t="shared" si="34"/>
        <v>0</v>
      </c>
      <c r="G113" s="191">
        <f t="shared" si="34"/>
        <v>0</v>
      </c>
      <c r="H113" s="191">
        <f t="shared" si="34"/>
        <v>78</v>
      </c>
      <c r="I113" s="191">
        <f t="shared" si="34"/>
        <v>0</v>
      </c>
      <c r="J113" s="191">
        <f t="shared" si="34"/>
        <v>117</v>
      </c>
      <c r="K113" s="191">
        <f t="shared" si="34"/>
        <v>0</v>
      </c>
      <c r="L113" s="191">
        <f t="shared" si="34"/>
        <v>0</v>
      </c>
      <c r="M113" s="191">
        <f t="shared" si="34"/>
        <v>0</v>
      </c>
      <c r="N113" s="191">
        <f t="shared" si="34"/>
        <v>0</v>
      </c>
      <c r="O113" s="191">
        <f t="shared" si="34"/>
        <v>0</v>
      </c>
      <c r="P113" s="537">
        <f t="shared" si="22"/>
        <v>-3305</v>
      </c>
      <c r="Q113" s="537">
        <f t="shared" si="23"/>
        <v>0</v>
      </c>
      <c r="R113" s="537">
        <f>C113-'[1]5.3'!C117</f>
        <v>0</v>
      </c>
    </row>
    <row r="114" spans="1:117">
      <c r="A114" s="196" t="s">
        <v>425</v>
      </c>
      <c r="B114" s="196"/>
      <c r="C114" s="192">
        <f t="shared" ref="C114:O114" si="35">C109+C113</f>
        <v>45700</v>
      </c>
      <c r="D114" s="192">
        <f t="shared" si="35"/>
        <v>32911</v>
      </c>
      <c r="E114" s="192">
        <f t="shared" si="35"/>
        <v>2140</v>
      </c>
      <c r="F114" s="192">
        <f t="shared" si="35"/>
        <v>0</v>
      </c>
      <c r="G114" s="192">
        <f t="shared" si="35"/>
        <v>0</v>
      </c>
      <c r="H114" s="192">
        <f t="shared" si="35"/>
        <v>78</v>
      </c>
      <c r="I114" s="192">
        <f t="shared" si="35"/>
        <v>0</v>
      </c>
      <c r="J114" s="192">
        <f t="shared" si="35"/>
        <v>2068</v>
      </c>
      <c r="K114" s="192">
        <f t="shared" si="35"/>
        <v>0</v>
      </c>
      <c r="L114" s="192">
        <f t="shared" si="35"/>
        <v>0</v>
      </c>
      <c r="M114" s="192">
        <f t="shared" si="35"/>
        <v>0</v>
      </c>
      <c r="N114" s="192">
        <f t="shared" si="35"/>
        <v>0</v>
      </c>
      <c r="O114" s="192">
        <f t="shared" si="35"/>
        <v>8503</v>
      </c>
      <c r="P114" s="537">
        <f t="shared" si="22"/>
        <v>45700</v>
      </c>
      <c r="Q114" s="537">
        <f t="shared" si="23"/>
        <v>0</v>
      </c>
      <c r="R114" s="537">
        <f>C114-'[1]5.3'!C118</f>
        <v>0</v>
      </c>
    </row>
    <row r="115" spans="1:117">
      <c r="A115" s="291" t="s">
        <v>242</v>
      </c>
      <c r="B115" s="200" t="s">
        <v>334</v>
      </c>
      <c r="C115" s="191"/>
      <c r="D115" s="191"/>
      <c r="E115" s="191"/>
      <c r="F115" s="193"/>
      <c r="G115" s="191"/>
      <c r="H115" s="193"/>
      <c r="I115" s="191"/>
      <c r="J115" s="191"/>
      <c r="K115" s="191"/>
      <c r="L115" s="191"/>
      <c r="M115" s="191"/>
      <c r="N115" s="191"/>
      <c r="O115" s="191"/>
      <c r="P115" s="537">
        <f t="shared" si="22"/>
        <v>0</v>
      </c>
      <c r="Q115" s="537">
        <f t="shared" si="23"/>
        <v>0</v>
      </c>
      <c r="R115" s="537">
        <f>C115-'[1]5.3'!C119</f>
        <v>0</v>
      </c>
    </row>
    <row r="116" spans="1:117" s="538" customFormat="1">
      <c r="A116" s="205" t="s">
        <v>47</v>
      </c>
      <c r="B116" s="205"/>
      <c r="C116" s="191">
        <f>SUM(D116:O116)</f>
        <v>26935</v>
      </c>
      <c r="D116" s="191"/>
      <c r="E116" s="191"/>
      <c r="F116" s="193"/>
      <c r="G116" s="191"/>
      <c r="H116" s="193"/>
      <c r="I116" s="191"/>
      <c r="J116" s="191">
        <v>26935</v>
      </c>
      <c r="K116" s="191"/>
      <c r="L116" s="191"/>
      <c r="M116" s="191"/>
      <c r="N116" s="191"/>
      <c r="O116" s="191"/>
      <c r="P116" s="537">
        <f t="shared" si="22"/>
        <v>26935</v>
      </c>
      <c r="Q116" s="537">
        <f t="shared" si="23"/>
        <v>0</v>
      </c>
      <c r="R116" s="537">
        <f>C116-'[1]5.3'!C120</f>
        <v>0</v>
      </c>
    </row>
    <row r="117" spans="1:117" s="538" customFormat="1">
      <c r="A117" s="205" t="s">
        <v>425</v>
      </c>
      <c r="B117" s="205"/>
      <c r="C117" s="191">
        <v>29099</v>
      </c>
      <c r="D117" s="191">
        <v>0</v>
      </c>
      <c r="E117" s="191">
        <v>0</v>
      </c>
      <c r="F117" s="193">
        <v>0</v>
      </c>
      <c r="G117" s="191">
        <v>0</v>
      </c>
      <c r="H117" s="193">
        <v>0</v>
      </c>
      <c r="I117" s="191">
        <v>0</v>
      </c>
      <c r="J117" s="191">
        <v>26935</v>
      </c>
      <c r="K117" s="191">
        <v>0</v>
      </c>
      <c r="L117" s="191">
        <v>0</v>
      </c>
      <c r="M117" s="191">
        <v>0</v>
      </c>
      <c r="N117" s="191">
        <v>0</v>
      </c>
      <c r="O117" s="191">
        <v>2164</v>
      </c>
      <c r="P117" s="537">
        <f t="shared" si="22"/>
        <v>29099</v>
      </c>
      <c r="Q117" s="537">
        <f t="shared" si="23"/>
        <v>0</v>
      </c>
      <c r="R117" s="537">
        <f>C117-'[1]5.3'!C121</f>
        <v>0</v>
      </c>
    </row>
    <row r="118" spans="1:117" s="538" customFormat="1">
      <c r="A118" s="205" t="s">
        <v>744</v>
      </c>
      <c r="B118" s="205"/>
      <c r="C118" s="191">
        <v>639</v>
      </c>
      <c r="D118" s="191"/>
      <c r="E118" s="191"/>
      <c r="F118" s="193"/>
      <c r="G118" s="191"/>
      <c r="H118" s="193"/>
      <c r="I118" s="191"/>
      <c r="J118" s="191">
        <v>639</v>
      </c>
      <c r="K118" s="191"/>
      <c r="L118" s="191"/>
      <c r="M118" s="191"/>
      <c r="N118" s="191"/>
      <c r="O118" s="191"/>
      <c r="P118" s="537">
        <f t="shared" si="22"/>
        <v>639</v>
      </c>
      <c r="Q118" s="537">
        <f t="shared" si="23"/>
        <v>0</v>
      </c>
      <c r="R118" s="537">
        <f>C118-'[1]5.3'!C122</f>
        <v>0</v>
      </c>
    </row>
    <row r="119" spans="1:117" s="538" customFormat="1">
      <c r="A119" s="205" t="s">
        <v>743</v>
      </c>
      <c r="B119" s="205"/>
      <c r="C119" s="191">
        <v>100</v>
      </c>
      <c r="D119" s="191"/>
      <c r="E119" s="191"/>
      <c r="F119" s="193"/>
      <c r="G119" s="191"/>
      <c r="H119" s="193"/>
      <c r="I119" s="191"/>
      <c r="J119" s="191">
        <v>100</v>
      </c>
      <c r="K119" s="191"/>
      <c r="L119" s="191"/>
      <c r="M119" s="191"/>
      <c r="N119" s="191"/>
      <c r="O119" s="191"/>
      <c r="P119" s="537">
        <f t="shared" si="22"/>
        <v>100</v>
      </c>
      <c r="Q119" s="537">
        <f t="shared" si="23"/>
        <v>0</v>
      </c>
      <c r="R119" s="537">
        <f>C119-'[1]5.3'!C123</f>
        <v>0</v>
      </c>
    </row>
    <row r="120" spans="1:117" s="538" customFormat="1">
      <c r="A120" s="205" t="s">
        <v>740</v>
      </c>
      <c r="B120" s="205"/>
      <c r="C120" s="191">
        <v>13</v>
      </c>
      <c r="D120" s="191"/>
      <c r="E120" s="191"/>
      <c r="F120" s="193"/>
      <c r="G120" s="191"/>
      <c r="H120" s="193">
        <v>13</v>
      </c>
      <c r="I120" s="191"/>
      <c r="J120" s="191"/>
      <c r="K120" s="191"/>
      <c r="L120" s="191"/>
      <c r="M120" s="191"/>
      <c r="N120" s="191"/>
      <c r="O120" s="191"/>
      <c r="P120" s="537">
        <f t="shared" si="22"/>
        <v>13</v>
      </c>
      <c r="Q120" s="537">
        <f t="shared" si="23"/>
        <v>0</v>
      </c>
      <c r="R120" s="537">
        <f>C120-'[1]5.3'!C124</f>
        <v>0</v>
      </c>
    </row>
    <row r="121" spans="1:117" s="538" customFormat="1">
      <c r="A121" s="205" t="s">
        <v>484</v>
      </c>
      <c r="B121" s="205"/>
      <c r="C121" s="191">
        <f>SUM(C118:C120)</f>
        <v>752</v>
      </c>
      <c r="D121" s="191">
        <f t="shared" ref="D121:O121" si="36">SUM(D118:D120)</f>
        <v>0</v>
      </c>
      <c r="E121" s="191">
        <f t="shared" si="36"/>
        <v>0</v>
      </c>
      <c r="F121" s="191">
        <f t="shared" si="36"/>
        <v>0</v>
      </c>
      <c r="G121" s="191">
        <f t="shared" si="36"/>
        <v>0</v>
      </c>
      <c r="H121" s="191">
        <f t="shared" si="36"/>
        <v>13</v>
      </c>
      <c r="I121" s="191">
        <f t="shared" si="36"/>
        <v>0</v>
      </c>
      <c r="J121" s="191">
        <f t="shared" si="36"/>
        <v>739</v>
      </c>
      <c r="K121" s="191">
        <f t="shared" si="36"/>
        <v>0</v>
      </c>
      <c r="L121" s="191">
        <f t="shared" si="36"/>
        <v>0</v>
      </c>
      <c r="M121" s="191">
        <f t="shared" si="36"/>
        <v>0</v>
      </c>
      <c r="N121" s="191">
        <f t="shared" si="36"/>
        <v>0</v>
      </c>
      <c r="O121" s="191">
        <f t="shared" si="36"/>
        <v>0</v>
      </c>
      <c r="P121" s="537">
        <f t="shared" si="22"/>
        <v>752</v>
      </c>
      <c r="Q121" s="537">
        <f t="shared" si="23"/>
        <v>0</v>
      </c>
      <c r="R121" s="537">
        <f>C121-'[1]5.3'!C125</f>
        <v>0</v>
      </c>
    </row>
    <row r="122" spans="1:117" s="538" customFormat="1">
      <c r="A122" s="196" t="s">
        <v>425</v>
      </c>
      <c r="B122" s="196"/>
      <c r="C122" s="192">
        <f>C117+C121</f>
        <v>29851</v>
      </c>
      <c r="D122" s="192">
        <f t="shared" ref="D122:O122" si="37">D117+D121</f>
        <v>0</v>
      </c>
      <c r="E122" s="192">
        <f t="shared" si="37"/>
        <v>0</v>
      </c>
      <c r="F122" s="192">
        <f t="shared" si="37"/>
        <v>0</v>
      </c>
      <c r="G122" s="192">
        <f t="shared" si="37"/>
        <v>0</v>
      </c>
      <c r="H122" s="192">
        <f t="shared" si="37"/>
        <v>13</v>
      </c>
      <c r="I122" s="192">
        <f t="shared" si="37"/>
        <v>0</v>
      </c>
      <c r="J122" s="192">
        <f t="shared" si="37"/>
        <v>27674</v>
      </c>
      <c r="K122" s="192">
        <f t="shared" si="37"/>
        <v>0</v>
      </c>
      <c r="L122" s="192">
        <f t="shared" si="37"/>
        <v>0</v>
      </c>
      <c r="M122" s="192">
        <f t="shared" si="37"/>
        <v>0</v>
      </c>
      <c r="N122" s="192">
        <f t="shared" si="37"/>
        <v>0</v>
      </c>
      <c r="O122" s="192">
        <f t="shared" si="37"/>
        <v>2164</v>
      </c>
      <c r="P122" s="537">
        <f t="shared" si="22"/>
        <v>29851</v>
      </c>
      <c r="Q122" s="537">
        <f t="shared" si="23"/>
        <v>0</v>
      </c>
      <c r="R122" s="537">
        <f>C122-'[1]5.3'!C126</f>
        <v>0</v>
      </c>
    </row>
    <row r="123" spans="1:117" s="538" customFormat="1">
      <c r="A123" s="294" t="s">
        <v>243</v>
      </c>
      <c r="B123" s="295"/>
      <c r="C123" s="191"/>
      <c r="D123" s="191"/>
      <c r="E123" s="191"/>
      <c r="F123" s="198"/>
      <c r="G123" s="199"/>
      <c r="H123" s="198"/>
      <c r="I123" s="199"/>
      <c r="J123" s="199"/>
      <c r="K123" s="199"/>
      <c r="L123" s="199"/>
      <c r="M123" s="199"/>
      <c r="N123" s="199"/>
      <c r="O123" s="199"/>
      <c r="P123" s="537">
        <f t="shared" si="22"/>
        <v>0</v>
      </c>
      <c r="Q123" s="537">
        <f t="shared" si="23"/>
        <v>0</v>
      </c>
      <c r="R123" s="537">
        <f>C123-'[1]5.3'!C127</f>
        <v>0</v>
      </c>
    </row>
    <row r="124" spans="1:117" s="538" customFormat="1">
      <c r="A124" s="205" t="s">
        <v>47</v>
      </c>
      <c r="B124" s="205"/>
      <c r="C124" s="191">
        <f t="shared" ref="C124:O125" si="38">C129+C136+C142+C148+C153+C158+C165+C172+C179+C185+C191+C197+C203+C209+C215+C221+C227+C233+C239+C245+C251+C256+C262</f>
        <v>325964</v>
      </c>
      <c r="D124" s="191">
        <f t="shared" si="38"/>
        <v>283753</v>
      </c>
      <c r="E124" s="191">
        <f t="shared" si="38"/>
        <v>0</v>
      </c>
      <c r="F124" s="191">
        <f t="shared" si="38"/>
        <v>0</v>
      </c>
      <c r="G124" s="191">
        <f t="shared" si="38"/>
        <v>0</v>
      </c>
      <c r="H124" s="191">
        <f t="shared" si="38"/>
        <v>42211</v>
      </c>
      <c r="I124" s="191">
        <f t="shared" si="38"/>
        <v>0</v>
      </c>
      <c r="J124" s="191">
        <f t="shared" si="38"/>
        <v>0</v>
      </c>
      <c r="K124" s="191">
        <f t="shared" si="38"/>
        <v>0</v>
      </c>
      <c r="L124" s="191">
        <f t="shared" si="38"/>
        <v>0</v>
      </c>
      <c r="M124" s="191">
        <f t="shared" si="38"/>
        <v>0</v>
      </c>
      <c r="N124" s="191">
        <f t="shared" si="38"/>
        <v>0</v>
      </c>
      <c r="O124" s="191">
        <f t="shared" si="38"/>
        <v>0</v>
      </c>
      <c r="P124" s="537">
        <f t="shared" si="22"/>
        <v>325964</v>
      </c>
      <c r="Q124" s="537">
        <f t="shared" si="23"/>
        <v>0</v>
      </c>
      <c r="R124" s="537">
        <f>C124-'[1]5.3'!C128</f>
        <v>0</v>
      </c>
    </row>
    <row r="125" spans="1:117" s="538" customFormat="1">
      <c r="A125" s="205" t="s">
        <v>425</v>
      </c>
      <c r="B125" s="205"/>
      <c r="C125" s="191">
        <f>C130+C137+C143+C149+C154+C159+C166+C173+C180+C186+C192+C198+C204+C210+C216+C222+C228+C234+C240+C246+C252+C257+C263</f>
        <v>355859</v>
      </c>
      <c r="D125" s="191">
        <f t="shared" si="38"/>
        <v>300959</v>
      </c>
      <c r="E125" s="191">
        <f t="shared" si="38"/>
        <v>1160</v>
      </c>
      <c r="F125" s="191">
        <f t="shared" si="38"/>
        <v>0</v>
      </c>
      <c r="G125" s="191">
        <f t="shared" si="38"/>
        <v>0</v>
      </c>
      <c r="H125" s="191">
        <f t="shared" si="38"/>
        <v>53740</v>
      </c>
      <c r="I125" s="191">
        <f t="shared" si="38"/>
        <v>0</v>
      </c>
      <c r="J125" s="191">
        <f t="shared" si="38"/>
        <v>0</v>
      </c>
      <c r="K125" s="191">
        <f t="shared" si="38"/>
        <v>0</v>
      </c>
      <c r="L125" s="191">
        <f t="shared" si="38"/>
        <v>0</v>
      </c>
      <c r="M125" s="191">
        <f t="shared" si="38"/>
        <v>0</v>
      </c>
      <c r="N125" s="191">
        <f t="shared" si="38"/>
        <v>0</v>
      </c>
      <c r="O125" s="191">
        <f t="shared" si="38"/>
        <v>0</v>
      </c>
      <c r="P125" s="537">
        <f t="shared" si="22"/>
        <v>355859</v>
      </c>
      <c r="Q125" s="537">
        <f t="shared" si="23"/>
        <v>0</v>
      </c>
      <c r="R125" s="537">
        <f>C125-'[1]5.3'!C129</f>
        <v>0</v>
      </c>
    </row>
    <row r="126" spans="1:117" s="538" customFormat="1">
      <c r="A126" s="205" t="s">
        <v>484</v>
      </c>
      <c r="B126" s="205"/>
      <c r="C126" s="191">
        <f t="shared" ref="C126:O127" si="39">C133+C139+C145+C150+C155+C162+C169+C176+C182+C188+C194+C200+C206+C212+C218+C224+C230+C236+C242+C248+C253+C259+C264</f>
        <v>-31618</v>
      </c>
      <c r="D126" s="191">
        <f t="shared" si="39"/>
        <v>-38870</v>
      </c>
      <c r="E126" s="191">
        <f t="shared" si="39"/>
        <v>882</v>
      </c>
      <c r="F126" s="191">
        <f t="shared" si="39"/>
        <v>0</v>
      </c>
      <c r="G126" s="191">
        <f t="shared" si="39"/>
        <v>0</v>
      </c>
      <c r="H126" s="191">
        <f t="shared" si="39"/>
        <v>6370</v>
      </c>
      <c r="I126" s="191">
        <f t="shared" si="39"/>
        <v>0</v>
      </c>
      <c r="J126" s="191">
        <f t="shared" si="39"/>
        <v>0</v>
      </c>
      <c r="K126" s="191">
        <f t="shared" si="39"/>
        <v>0</v>
      </c>
      <c r="L126" s="191">
        <f t="shared" si="39"/>
        <v>0</v>
      </c>
      <c r="M126" s="191">
        <f t="shared" si="39"/>
        <v>0</v>
      </c>
      <c r="N126" s="191">
        <f t="shared" si="39"/>
        <v>0</v>
      </c>
      <c r="O126" s="191">
        <f t="shared" si="39"/>
        <v>0</v>
      </c>
      <c r="P126" s="537">
        <f t="shared" si="22"/>
        <v>-31618</v>
      </c>
      <c r="Q126" s="537">
        <f t="shared" si="23"/>
        <v>0</v>
      </c>
      <c r="R126" s="537">
        <f>C126-'[1]5.3'!C130</f>
        <v>0</v>
      </c>
    </row>
    <row r="127" spans="1:117" s="538" customFormat="1">
      <c r="A127" s="196" t="s">
        <v>425</v>
      </c>
      <c r="B127" s="196"/>
      <c r="C127" s="192">
        <f t="shared" si="39"/>
        <v>324241</v>
      </c>
      <c r="D127" s="192">
        <f t="shared" si="39"/>
        <v>262089</v>
      </c>
      <c r="E127" s="192">
        <f t="shared" si="39"/>
        <v>2042</v>
      </c>
      <c r="F127" s="192">
        <f t="shared" si="39"/>
        <v>0</v>
      </c>
      <c r="G127" s="192">
        <f t="shared" si="39"/>
        <v>0</v>
      </c>
      <c r="H127" s="192">
        <f t="shared" si="39"/>
        <v>60110</v>
      </c>
      <c r="I127" s="192">
        <f t="shared" si="39"/>
        <v>0</v>
      </c>
      <c r="J127" s="192">
        <f t="shared" si="39"/>
        <v>0</v>
      </c>
      <c r="K127" s="192">
        <f t="shared" si="39"/>
        <v>0</v>
      </c>
      <c r="L127" s="192">
        <f t="shared" si="39"/>
        <v>0</v>
      </c>
      <c r="M127" s="192">
        <f t="shared" si="39"/>
        <v>0</v>
      </c>
      <c r="N127" s="192">
        <f t="shared" si="39"/>
        <v>0</v>
      </c>
      <c r="O127" s="192">
        <f t="shared" si="39"/>
        <v>0</v>
      </c>
      <c r="P127" s="537">
        <f t="shared" si="22"/>
        <v>324241</v>
      </c>
      <c r="Q127" s="537">
        <f t="shared" si="23"/>
        <v>0</v>
      </c>
      <c r="R127" s="537">
        <f>C127-'[1]5.3'!C131</f>
        <v>0</v>
      </c>
    </row>
    <row r="128" spans="1:117">
      <c r="A128" s="197" t="s">
        <v>148</v>
      </c>
      <c r="B128" s="197" t="s">
        <v>334</v>
      </c>
      <c r="C128" s="191"/>
      <c r="D128" s="191"/>
      <c r="E128" s="199"/>
      <c r="F128" s="198"/>
      <c r="G128" s="199"/>
      <c r="H128" s="198"/>
      <c r="I128" s="199"/>
      <c r="J128" s="199"/>
      <c r="K128" s="199"/>
      <c r="L128" s="199"/>
      <c r="M128" s="199"/>
      <c r="N128" s="199"/>
      <c r="O128" s="199"/>
      <c r="P128" s="537">
        <f t="shared" si="22"/>
        <v>0</v>
      </c>
      <c r="Q128" s="537">
        <f t="shared" si="23"/>
        <v>0</v>
      </c>
      <c r="R128" s="537">
        <f>C128-'[1]5.3'!C132</f>
        <v>0</v>
      </c>
      <c r="S128" s="538"/>
      <c r="T128" s="538"/>
      <c r="U128" s="538"/>
      <c r="V128" s="538"/>
      <c r="W128" s="538"/>
      <c r="X128" s="538"/>
      <c r="Y128" s="538"/>
      <c r="Z128" s="538"/>
      <c r="AA128" s="538"/>
      <c r="AB128" s="538"/>
      <c r="AC128" s="538"/>
      <c r="AD128" s="538"/>
      <c r="AE128" s="538"/>
      <c r="AF128" s="538"/>
      <c r="AG128" s="538"/>
      <c r="AH128" s="538"/>
      <c r="AI128" s="538"/>
      <c r="AJ128" s="538"/>
      <c r="AK128" s="538"/>
      <c r="AL128" s="538"/>
      <c r="AM128" s="538"/>
      <c r="AN128" s="538"/>
      <c r="AO128" s="538"/>
      <c r="AP128" s="538"/>
      <c r="AQ128" s="538"/>
      <c r="AR128" s="538"/>
      <c r="AS128" s="538"/>
      <c r="AT128" s="538"/>
      <c r="AU128" s="538"/>
      <c r="AV128" s="538"/>
      <c r="AW128" s="538"/>
      <c r="AX128" s="538"/>
      <c r="AY128" s="538"/>
      <c r="AZ128" s="538"/>
      <c r="BA128" s="538"/>
      <c r="BB128" s="538"/>
      <c r="BC128" s="538"/>
      <c r="BD128" s="538"/>
      <c r="BE128" s="538"/>
      <c r="BF128" s="538"/>
      <c r="BG128" s="538"/>
      <c r="BH128" s="538"/>
      <c r="BI128" s="538"/>
      <c r="BJ128" s="538"/>
      <c r="BK128" s="538"/>
      <c r="BL128" s="538"/>
      <c r="BM128" s="538"/>
      <c r="BN128" s="538"/>
      <c r="BO128" s="538"/>
      <c r="BP128" s="538"/>
      <c r="BQ128" s="538"/>
      <c r="BR128" s="538"/>
      <c r="BS128" s="538"/>
      <c r="BT128" s="538"/>
      <c r="BU128" s="538"/>
      <c r="BV128" s="538"/>
      <c r="BW128" s="538"/>
      <c r="BX128" s="538"/>
      <c r="BY128" s="538"/>
      <c r="BZ128" s="538"/>
      <c r="CA128" s="538"/>
      <c r="CB128" s="538"/>
      <c r="CC128" s="538"/>
      <c r="CD128" s="538"/>
      <c r="CE128" s="538"/>
      <c r="CF128" s="538"/>
      <c r="CG128" s="538"/>
      <c r="CH128" s="538"/>
      <c r="CI128" s="538"/>
      <c r="CJ128" s="538"/>
      <c r="CK128" s="538"/>
      <c r="CL128" s="538"/>
      <c r="CM128" s="538"/>
      <c r="CN128" s="538"/>
      <c r="CO128" s="538"/>
      <c r="CP128" s="538"/>
      <c r="CQ128" s="538"/>
      <c r="CR128" s="538"/>
      <c r="CS128" s="538"/>
      <c r="CT128" s="538"/>
      <c r="CU128" s="538"/>
      <c r="CV128" s="538"/>
      <c r="CW128" s="538"/>
      <c r="CX128" s="538"/>
      <c r="CY128" s="538"/>
      <c r="CZ128" s="538"/>
      <c r="DA128" s="538"/>
      <c r="DB128" s="538"/>
      <c r="DC128" s="538"/>
      <c r="DD128" s="538"/>
      <c r="DE128" s="538"/>
      <c r="DF128" s="538"/>
      <c r="DG128" s="538"/>
      <c r="DH128" s="538"/>
      <c r="DI128" s="538"/>
      <c r="DJ128" s="538"/>
      <c r="DK128" s="538"/>
      <c r="DL128" s="538"/>
      <c r="DM128" s="538"/>
    </row>
    <row r="129" spans="1:18" s="538" customFormat="1">
      <c r="A129" s="205" t="s">
        <v>47</v>
      </c>
      <c r="B129" s="205"/>
      <c r="C129" s="191">
        <f>SUM(D129:O129)</f>
        <v>27731</v>
      </c>
      <c r="D129" s="191">
        <f>[2]kiad!C49</f>
        <v>27731</v>
      </c>
      <c r="E129" s="191"/>
      <c r="F129" s="198"/>
      <c r="G129" s="199"/>
      <c r="H129" s="198"/>
      <c r="I129" s="199"/>
      <c r="J129" s="199"/>
      <c r="K129" s="199"/>
      <c r="L129" s="199"/>
      <c r="M129" s="199"/>
      <c r="N129" s="199"/>
      <c r="O129" s="199"/>
      <c r="P129" s="537">
        <f t="shared" si="22"/>
        <v>27731</v>
      </c>
      <c r="Q129" s="537">
        <f t="shared" si="23"/>
        <v>0</v>
      </c>
      <c r="R129" s="537">
        <f>C129-'[1]5.3'!C133</f>
        <v>0</v>
      </c>
    </row>
    <row r="130" spans="1:18" s="538" customFormat="1">
      <c r="A130" s="205" t="s">
        <v>425</v>
      </c>
      <c r="B130" s="205"/>
      <c r="C130" s="191">
        <v>28891</v>
      </c>
      <c r="D130" s="191">
        <v>27731</v>
      </c>
      <c r="E130" s="191">
        <v>1160</v>
      </c>
      <c r="F130" s="198">
        <v>0</v>
      </c>
      <c r="G130" s="199">
        <v>0</v>
      </c>
      <c r="H130" s="198">
        <v>0</v>
      </c>
      <c r="I130" s="199">
        <v>0</v>
      </c>
      <c r="J130" s="199">
        <v>0</v>
      </c>
      <c r="K130" s="199">
        <v>0</v>
      </c>
      <c r="L130" s="199">
        <v>0</v>
      </c>
      <c r="M130" s="199">
        <v>0</v>
      </c>
      <c r="N130" s="199">
        <v>0</v>
      </c>
      <c r="O130" s="199">
        <v>0</v>
      </c>
      <c r="P130" s="537">
        <f t="shared" si="22"/>
        <v>28891</v>
      </c>
      <c r="Q130" s="537">
        <f t="shared" si="23"/>
        <v>0</v>
      </c>
      <c r="R130" s="537">
        <f>C130-'[1]5.3'!C134</f>
        <v>0</v>
      </c>
    </row>
    <row r="131" spans="1:18" s="538" customFormat="1">
      <c r="A131" s="205" t="s">
        <v>741</v>
      </c>
      <c r="B131" s="205"/>
      <c r="C131" s="191">
        <v>882</v>
      </c>
      <c r="D131" s="191"/>
      <c r="E131" s="191">
        <v>882</v>
      </c>
      <c r="F131" s="198"/>
      <c r="G131" s="199"/>
      <c r="H131" s="198"/>
      <c r="I131" s="199"/>
      <c r="J131" s="199"/>
      <c r="K131" s="199"/>
      <c r="L131" s="199"/>
      <c r="M131" s="199"/>
      <c r="N131" s="199"/>
      <c r="O131" s="199"/>
      <c r="P131" s="537">
        <f t="shared" si="22"/>
        <v>882</v>
      </c>
      <c r="Q131" s="537">
        <f t="shared" si="23"/>
        <v>0</v>
      </c>
      <c r="R131" s="537">
        <f>C131-'[1]5.3'!C135</f>
        <v>0</v>
      </c>
    </row>
    <row r="132" spans="1:18" s="538" customFormat="1">
      <c r="A132" s="205" t="s">
        <v>738</v>
      </c>
      <c r="B132" s="205"/>
      <c r="C132" s="191">
        <v>-2400</v>
      </c>
      <c r="D132" s="191">
        <v>-2400</v>
      </c>
      <c r="E132" s="191"/>
      <c r="F132" s="198"/>
      <c r="G132" s="199"/>
      <c r="H132" s="198"/>
      <c r="I132" s="199"/>
      <c r="J132" s="199"/>
      <c r="K132" s="199"/>
      <c r="L132" s="199"/>
      <c r="M132" s="199"/>
      <c r="N132" s="199"/>
      <c r="O132" s="199"/>
      <c r="P132" s="537">
        <f t="shared" si="22"/>
        <v>-2400</v>
      </c>
      <c r="Q132" s="537">
        <f t="shared" si="23"/>
        <v>0</v>
      </c>
      <c r="R132" s="537">
        <f>C132-'[1]5.3'!C136</f>
        <v>0</v>
      </c>
    </row>
    <row r="133" spans="1:18" s="538" customFormat="1">
      <c r="A133" s="205" t="s">
        <v>484</v>
      </c>
      <c r="B133" s="205"/>
      <c r="C133" s="191">
        <f>SUM(C131:C132)</f>
        <v>-1518</v>
      </c>
      <c r="D133" s="191">
        <f t="shared" ref="D133:O133" si="40">SUM(D131:D132)</f>
        <v>-2400</v>
      </c>
      <c r="E133" s="191">
        <f t="shared" si="40"/>
        <v>882</v>
      </c>
      <c r="F133" s="191">
        <f t="shared" si="40"/>
        <v>0</v>
      </c>
      <c r="G133" s="191">
        <f t="shared" si="40"/>
        <v>0</v>
      </c>
      <c r="H133" s="191">
        <f t="shared" si="40"/>
        <v>0</v>
      </c>
      <c r="I133" s="191">
        <f t="shared" si="40"/>
        <v>0</v>
      </c>
      <c r="J133" s="191">
        <f t="shared" si="40"/>
        <v>0</v>
      </c>
      <c r="K133" s="191">
        <f t="shared" si="40"/>
        <v>0</v>
      </c>
      <c r="L133" s="191">
        <f t="shared" si="40"/>
        <v>0</v>
      </c>
      <c r="M133" s="191">
        <f t="shared" si="40"/>
        <v>0</v>
      </c>
      <c r="N133" s="191">
        <f t="shared" si="40"/>
        <v>0</v>
      </c>
      <c r="O133" s="191">
        <f t="shared" si="40"/>
        <v>0</v>
      </c>
      <c r="P133" s="537">
        <f t="shared" si="22"/>
        <v>-1518</v>
      </c>
      <c r="Q133" s="537">
        <f t="shared" si="23"/>
        <v>0</v>
      </c>
      <c r="R133" s="537">
        <f>C133-'[1]5.3'!C137</f>
        <v>0</v>
      </c>
    </row>
    <row r="134" spans="1:18" s="538" customFormat="1">
      <c r="A134" s="205" t="s">
        <v>425</v>
      </c>
      <c r="B134" s="205"/>
      <c r="C134" s="191">
        <f>C130+C133</f>
        <v>27373</v>
      </c>
      <c r="D134" s="191">
        <f t="shared" ref="D134:O134" si="41">D130+D133</f>
        <v>25331</v>
      </c>
      <c r="E134" s="191">
        <f t="shared" si="41"/>
        <v>2042</v>
      </c>
      <c r="F134" s="191">
        <f t="shared" si="41"/>
        <v>0</v>
      </c>
      <c r="G134" s="191">
        <f t="shared" si="41"/>
        <v>0</v>
      </c>
      <c r="H134" s="191">
        <f t="shared" si="41"/>
        <v>0</v>
      </c>
      <c r="I134" s="191">
        <f t="shared" si="41"/>
        <v>0</v>
      </c>
      <c r="J134" s="191">
        <f t="shared" si="41"/>
        <v>0</v>
      </c>
      <c r="K134" s="191">
        <f t="shared" si="41"/>
        <v>0</v>
      </c>
      <c r="L134" s="191">
        <f t="shared" si="41"/>
        <v>0</v>
      </c>
      <c r="M134" s="191">
        <f t="shared" si="41"/>
        <v>0</v>
      </c>
      <c r="N134" s="191">
        <f t="shared" si="41"/>
        <v>0</v>
      </c>
      <c r="O134" s="191">
        <f t="shared" si="41"/>
        <v>0</v>
      </c>
      <c r="P134" s="537">
        <f t="shared" si="22"/>
        <v>27373</v>
      </c>
      <c r="Q134" s="537">
        <f t="shared" si="23"/>
        <v>0</v>
      </c>
      <c r="R134" s="537">
        <f>C134-'[1]5.3'!C138</f>
        <v>0</v>
      </c>
    </row>
    <row r="135" spans="1:18" s="538" customFormat="1">
      <c r="A135" s="200" t="s">
        <v>149</v>
      </c>
      <c r="B135" s="293" t="s">
        <v>334</v>
      </c>
      <c r="C135" s="191"/>
      <c r="D135" s="191"/>
      <c r="E135" s="199"/>
      <c r="F135" s="198"/>
      <c r="G135" s="199"/>
      <c r="H135" s="198"/>
      <c r="I135" s="199"/>
      <c r="J135" s="199"/>
      <c r="K135" s="199"/>
      <c r="L135" s="199"/>
      <c r="M135" s="199"/>
      <c r="N135" s="199"/>
      <c r="O135" s="199"/>
      <c r="P135" s="537">
        <f t="shared" si="22"/>
        <v>0</v>
      </c>
      <c r="Q135" s="537">
        <f t="shared" si="23"/>
        <v>0</v>
      </c>
      <c r="R135" s="537">
        <f>C135-'[1]5.3'!C139</f>
        <v>0</v>
      </c>
    </row>
    <row r="136" spans="1:18" s="538" customFormat="1">
      <c r="A136" s="205" t="s">
        <v>47</v>
      </c>
      <c r="B136" s="205"/>
      <c r="C136" s="191">
        <f>SUM(D136:O136)</f>
        <v>6065</v>
      </c>
      <c r="D136" s="191">
        <f>[2]kiad!C51</f>
        <v>6065</v>
      </c>
      <c r="E136" s="191"/>
      <c r="F136" s="198"/>
      <c r="G136" s="199"/>
      <c r="H136" s="198"/>
      <c r="I136" s="199"/>
      <c r="J136" s="199"/>
      <c r="K136" s="199"/>
      <c r="L136" s="199"/>
      <c r="M136" s="199"/>
      <c r="N136" s="199"/>
      <c r="O136" s="199"/>
      <c r="P136" s="537">
        <f t="shared" si="22"/>
        <v>6065</v>
      </c>
      <c r="Q136" s="537">
        <f t="shared" si="23"/>
        <v>0</v>
      </c>
      <c r="R136" s="537">
        <f>C136-'[1]5.3'!C140</f>
        <v>0</v>
      </c>
    </row>
    <row r="137" spans="1:18" s="538" customFormat="1">
      <c r="A137" s="205" t="s">
        <v>425</v>
      </c>
      <c r="B137" s="205"/>
      <c r="C137" s="191">
        <v>6065</v>
      </c>
      <c r="D137" s="191">
        <v>6065</v>
      </c>
      <c r="E137" s="191">
        <v>0</v>
      </c>
      <c r="F137" s="198">
        <v>0</v>
      </c>
      <c r="G137" s="199">
        <v>0</v>
      </c>
      <c r="H137" s="198">
        <v>0</v>
      </c>
      <c r="I137" s="199">
        <v>0</v>
      </c>
      <c r="J137" s="199">
        <v>0</v>
      </c>
      <c r="K137" s="199">
        <v>0</v>
      </c>
      <c r="L137" s="199">
        <v>0</v>
      </c>
      <c r="M137" s="199">
        <v>0</v>
      </c>
      <c r="N137" s="199">
        <v>0</v>
      </c>
      <c r="O137" s="199">
        <v>0</v>
      </c>
      <c r="P137" s="537">
        <f t="shared" si="22"/>
        <v>6065</v>
      </c>
      <c r="Q137" s="537">
        <f t="shared" si="23"/>
        <v>0</v>
      </c>
      <c r="R137" s="537">
        <f>C137-'[1]5.3'!C141</f>
        <v>0</v>
      </c>
    </row>
    <row r="138" spans="1:18" s="538" customFormat="1">
      <c r="A138" s="205" t="s">
        <v>738</v>
      </c>
      <c r="B138" s="205"/>
      <c r="C138" s="191">
        <v>-1400</v>
      </c>
      <c r="D138" s="191">
        <v>-1400</v>
      </c>
      <c r="E138" s="191"/>
      <c r="F138" s="198"/>
      <c r="G138" s="199"/>
      <c r="H138" s="198"/>
      <c r="I138" s="199"/>
      <c r="J138" s="199"/>
      <c r="K138" s="199"/>
      <c r="L138" s="199"/>
      <c r="M138" s="199"/>
      <c r="N138" s="199"/>
      <c r="O138" s="199"/>
      <c r="P138" s="537">
        <f t="shared" si="22"/>
        <v>-1400</v>
      </c>
      <c r="Q138" s="537">
        <f t="shared" si="23"/>
        <v>0</v>
      </c>
      <c r="R138" s="537">
        <f>C138-'[1]5.3'!C142</f>
        <v>0</v>
      </c>
    </row>
    <row r="139" spans="1:18" s="538" customFormat="1">
      <c r="A139" s="205" t="s">
        <v>484</v>
      </c>
      <c r="B139" s="205"/>
      <c r="C139" s="191">
        <f>SUM(C138)</f>
        <v>-1400</v>
      </c>
      <c r="D139" s="191">
        <f t="shared" ref="D139:O139" si="42">SUM(D138)</f>
        <v>-1400</v>
      </c>
      <c r="E139" s="191">
        <f t="shared" si="42"/>
        <v>0</v>
      </c>
      <c r="F139" s="191">
        <f t="shared" si="42"/>
        <v>0</v>
      </c>
      <c r="G139" s="191">
        <f t="shared" si="42"/>
        <v>0</v>
      </c>
      <c r="H139" s="191">
        <f t="shared" si="42"/>
        <v>0</v>
      </c>
      <c r="I139" s="191">
        <f t="shared" si="42"/>
        <v>0</v>
      </c>
      <c r="J139" s="191">
        <f t="shared" si="42"/>
        <v>0</v>
      </c>
      <c r="K139" s="191">
        <f t="shared" si="42"/>
        <v>0</v>
      </c>
      <c r="L139" s="191">
        <f t="shared" si="42"/>
        <v>0</v>
      </c>
      <c r="M139" s="191">
        <f t="shared" si="42"/>
        <v>0</v>
      </c>
      <c r="N139" s="191">
        <f t="shared" si="42"/>
        <v>0</v>
      </c>
      <c r="O139" s="191">
        <f t="shared" si="42"/>
        <v>0</v>
      </c>
      <c r="P139" s="537">
        <f t="shared" si="22"/>
        <v>-1400</v>
      </c>
      <c r="Q139" s="537">
        <f t="shared" si="23"/>
        <v>0</v>
      </c>
      <c r="R139" s="537">
        <f>C139-'[1]5.3'!C143</f>
        <v>0</v>
      </c>
    </row>
    <row r="140" spans="1:18" s="538" customFormat="1">
      <c r="A140" s="205" t="s">
        <v>425</v>
      </c>
      <c r="B140" s="205"/>
      <c r="C140" s="191">
        <f>C136+C139</f>
        <v>4665</v>
      </c>
      <c r="D140" s="191">
        <f t="shared" ref="D140:O140" si="43">D136+D139</f>
        <v>4665</v>
      </c>
      <c r="E140" s="191">
        <f t="shared" si="43"/>
        <v>0</v>
      </c>
      <c r="F140" s="191">
        <f t="shared" si="43"/>
        <v>0</v>
      </c>
      <c r="G140" s="191">
        <f t="shared" si="43"/>
        <v>0</v>
      </c>
      <c r="H140" s="191">
        <f t="shared" si="43"/>
        <v>0</v>
      </c>
      <c r="I140" s="191">
        <f t="shared" si="43"/>
        <v>0</v>
      </c>
      <c r="J140" s="191">
        <f t="shared" si="43"/>
        <v>0</v>
      </c>
      <c r="K140" s="191">
        <f t="shared" si="43"/>
        <v>0</v>
      </c>
      <c r="L140" s="191">
        <f t="shared" si="43"/>
        <v>0</v>
      </c>
      <c r="M140" s="191">
        <f t="shared" si="43"/>
        <v>0</v>
      </c>
      <c r="N140" s="191">
        <f t="shared" si="43"/>
        <v>0</v>
      </c>
      <c r="O140" s="191">
        <f t="shared" si="43"/>
        <v>0</v>
      </c>
      <c r="P140" s="537">
        <f t="shared" si="22"/>
        <v>4665</v>
      </c>
      <c r="Q140" s="537">
        <f t="shared" si="23"/>
        <v>0</v>
      </c>
      <c r="R140" s="537">
        <f>C140-'[1]5.3'!C144</f>
        <v>0</v>
      </c>
    </row>
    <row r="141" spans="1:18" s="538" customFormat="1">
      <c r="A141" s="200" t="s">
        <v>150</v>
      </c>
      <c r="B141" s="293" t="s">
        <v>334</v>
      </c>
      <c r="C141" s="191"/>
      <c r="D141" s="191"/>
      <c r="E141" s="199"/>
      <c r="F141" s="198"/>
      <c r="G141" s="199"/>
      <c r="H141" s="198"/>
      <c r="I141" s="199"/>
      <c r="J141" s="199"/>
      <c r="K141" s="199"/>
      <c r="L141" s="199"/>
      <c r="M141" s="199"/>
      <c r="N141" s="199"/>
      <c r="O141" s="199"/>
      <c r="P141" s="537">
        <f t="shared" si="22"/>
        <v>0</v>
      </c>
      <c r="Q141" s="537">
        <f t="shared" si="23"/>
        <v>0</v>
      </c>
      <c r="R141" s="537">
        <f>C141-'[1]5.3'!C145</f>
        <v>0</v>
      </c>
    </row>
    <row r="142" spans="1:18" s="538" customFormat="1">
      <c r="A142" s="205" t="s">
        <v>47</v>
      </c>
      <c r="B142" s="205"/>
      <c r="C142" s="191">
        <v>8906</v>
      </c>
      <c r="D142" s="191">
        <v>8906</v>
      </c>
      <c r="E142" s="191"/>
      <c r="F142" s="198"/>
      <c r="G142" s="199"/>
      <c r="H142" s="198"/>
      <c r="I142" s="199"/>
      <c r="J142" s="199"/>
      <c r="K142" s="199"/>
      <c r="L142" s="199"/>
      <c r="M142" s="199"/>
      <c r="N142" s="199"/>
      <c r="O142" s="199"/>
      <c r="P142" s="537">
        <f t="shared" ref="P142:P205" si="44">SUM(D142:O142)</f>
        <v>8906</v>
      </c>
      <c r="Q142" s="537">
        <f t="shared" ref="Q142:Q205" si="45">P142-C142</f>
        <v>0</v>
      </c>
      <c r="R142" s="537">
        <f>C142-'[1]5.3'!C146</f>
        <v>0</v>
      </c>
    </row>
    <row r="143" spans="1:18" s="538" customFormat="1">
      <c r="A143" s="205" t="s">
        <v>425</v>
      </c>
      <c r="B143" s="205"/>
      <c r="C143" s="191">
        <v>8906</v>
      </c>
      <c r="D143" s="191">
        <v>8906</v>
      </c>
      <c r="E143" s="191">
        <v>0</v>
      </c>
      <c r="F143" s="198">
        <v>0</v>
      </c>
      <c r="G143" s="199">
        <v>0</v>
      </c>
      <c r="H143" s="198">
        <v>0</v>
      </c>
      <c r="I143" s="199">
        <v>0</v>
      </c>
      <c r="J143" s="199">
        <v>0</v>
      </c>
      <c r="K143" s="199">
        <v>0</v>
      </c>
      <c r="L143" s="199">
        <v>0</v>
      </c>
      <c r="M143" s="199">
        <v>0</v>
      </c>
      <c r="N143" s="199">
        <v>0</v>
      </c>
      <c r="O143" s="199">
        <v>0</v>
      </c>
      <c r="P143" s="537">
        <f t="shared" si="44"/>
        <v>8906</v>
      </c>
      <c r="Q143" s="537">
        <f t="shared" si="45"/>
        <v>0</v>
      </c>
      <c r="R143" s="537">
        <f>C143-'[1]5.3'!C147</f>
        <v>0</v>
      </c>
    </row>
    <row r="144" spans="1:18" s="538" customFormat="1">
      <c r="A144" s="205" t="s">
        <v>738</v>
      </c>
      <c r="B144" s="205"/>
      <c r="C144" s="191">
        <v>500</v>
      </c>
      <c r="D144" s="191">
        <v>500</v>
      </c>
      <c r="E144" s="191"/>
      <c r="F144" s="198"/>
      <c r="G144" s="199"/>
      <c r="H144" s="198"/>
      <c r="I144" s="199"/>
      <c r="J144" s="199"/>
      <c r="K144" s="199"/>
      <c r="L144" s="199"/>
      <c r="M144" s="199"/>
      <c r="N144" s="199"/>
      <c r="O144" s="199"/>
      <c r="P144" s="537">
        <f t="shared" si="44"/>
        <v>500</v>
      </c>
      <c r="Q144" s="537">
        <f t="shared" si="45"/>
        <v>0</v>
      </c>
      <c r="R144" s="537">
        <f>C144-'[1]5.3'!C148</f>
        <v>0</v>
      </c>
    </row>
    <row r="145" spans="1:18" s="538" customFormat="1">
      <c r="A145" s="205" t="s">
        <v>484</v>
      </c>
      <c r="B145" s="205"/>
      <c r="C145" s="191">
        <f>SUM(C144)</f>
        <v>500</v>
      </c>
      <c r="D145" s="191">
        <f t="shared" ref="D145:O145" si="46">SUM(D144)</f>
        <v>500</v>
      </c>
      <c r="E145" s="191">
        <f t="shared" si="46"/>
        <v>0</v>
      </c>
      <c r="F145" s="191">
        <f t="shared" si="46"/>
        <v>0</v>
      </c>
      <c r="G145" s="191">
        <f t="shared" si="46"/>
        <v>0</v>
      </c>
      <c r="H145" s="191">
        <f t="shared" si="46"/>
        <v>0</v>
      </c>
      <c r="I145" s="191">
        <f t="shared" si="46"/>
        <v>0</v>
      </c>
      <c r="J145" s="191">
        <f t="shared" si="46"/>
        <v>0</v>
      </c>
      <c r="K145" s="191">
        <f t="shared" si="46"/>
        <v>0</v>
      </c>
      <c r="L145" s="191">
        <f t="shared" si="46"/>
        <v>0</v>
      </c>
      <c r="M145" s="191">
        <f t="shared" si="46"/>
        <v>0</v>
      </c>
      <c r="N145" s="191">
        <f t="shared" si="46"/>
        <v>0</v>
      </c>
      <c r="O145" s="191">
        <f t="shared" si="46"/>
        <v>0</v>
      </c>
      <c r="P145" s="537">
        <f t="shared" si="44"/>
        <v>500</v>
      </c>
      <c r="Q145" s="537">
        <f t="shared" si="45"/>
        <v>0</v>
      </c>
      <c r="R145" s="537">
        <f>C145-'[1]5.3'!C149</f>
        <v>0</v>
      </c>
    </row>
    <row r="146" spans="1:18" s="538" customFormat="1">
      <c r="A146" s="205" t="s">
        <v>425</v>
      </c>
      <c r="B146" s="205"/>
      <c r="C146" s="191">
        <f>C142+C145</f>
        <v>9406</v>
      </c>
      <c r="D146" s="191">
        <f t="shared" ref="D146:O146" si="47">D142+D145</f>
        <v>9406</v>
      </c>
      <c r="E146" s="191">
        <f t="shared" si="47"/>
        <v>0</v>
      </c>
      <c r="F146" s="191">
        <f t="shared" si="47"/>
        <v>0</v>
      </c>
      <c r="G146" s="191">
        <f t="shared" si="47"/>
        <v>0</v>
      </c>
      <c r="H146" s="191">
        <f t="shared" si="47"/>
        <v>0</v>
      </c>
      <c r="I146" s="191">
        <f t="shared" si="47"/>
        <v>0</v>
      </c>
      <c r="J146" s="191">
        <f t="shared" si="47"/>
        <v>0</v>
      </c>
      <c r="K146" s="191">
        <f t="shared" si="47"/>
        <v>0</v>
      </c>
      <c r="L146" s="191">
        <f t="shared" si="47"/>
        <v>0</v>
      </c>
      <c r="M146" s="191">
        <f t="shared" si="47"/>
        <v>0</v>
      </c>
      <c r="N146" s="191">
        <f t="shared" si="47"/>
        <v>0</v>
      </c>
      <c r="O146" s="191">
        <f t="shared" si="47"/>
        <v>0</v>
      </c>
      <c r="P146" s="537">
        <f t="shared" si="44"/>
        <v>9406</v>
      </c>
      <c r="Q146" s="537">
        <f t="shared" si="45"/>
        <v>0</v>
      </c>
      <c r="R146" s="537">
        <f>C146-'[1]5.3'!C150</f>
        <v>0</v>
      </c>
    </row>
    <row r="147" spans="1:18" s="538" customFormat="1">
      <c r="A147" s="200" t="s">
        <v>151</v>
      </c>
      <c r="B147" s="293" t="s">
        <v>334</v>
      </c>
      <c r="C147" s="191"/>
      <c r="D147" s="191"/>
      <c r="E147" s="199"/>
      <c r="F147" s="198"/>
      <c r="G147" s="199"/>
      <c r="H147" s="198"/>
      <c r="I147" s="199"/>
      <c r="J147" s="199"/>
      <c r="K147" s="199"/>
      <c r="L147" s="199"/>
      <c r="M147" s="199"/>
      <c r="N147" s="199"/>
      <c r="O147" s="199"/>
      <c r="P147" s="537">
        <f t="shared" si="44"/>
        <v>0</v>
      </c>
      <c r="Q147" s="537">
        <f t="shared" si="45"/>
        <v>0</v>
      </c>
      <c r="R147" s="537">
        <f>C147-'[1]5.3'!C151</f>
        <v>0</v>
      </c>
    </row>
    <row r="148" spans="1:18" s="538" customFormat="1">
      <c r="A148" s="205" t="s">
        <v>47</v>
      </c>
      <c r="B148" s="205"/>
      <c r="C148" s="191">
        <v>8015</v>
      </c>
      <c r="D148" s="191">
        <v>8015</v>
      </c>
      <c r="E148" s="191"/>
      <c r="F148" s="198"/>
      <c r="G148" s="199"/>
      <c r="H148" s="198"/>
      <c r="I148" s="199"/>
      <c r="J148" s="199"/>
      <c r="K148" s="199"/>
      <c r="L148" s="199"/>
      <c r="M148" s="199"/>
      <c r="N148" s="199"/>
      <c r="O148" s="199"/>
      <c r="P148" s="537">
        <f t="shared" si="44"/>
        <v>8015</v>
      </c>
      <c r="Q148" s="537">
        <f t="shared" si="45"/>
        <v>0</v>
      </c>
      <c r="R148" s="537">
        <f>C148-'[1]5.3'!C152</f>
        <v>0</v>
      </c>
    </row>
    <row r="149" spans="1:18" s="538" customFormat="1">
      <c r="A149" s="205" t="s">
        <v>425</v>
      </c>
      <c r="B149" s="205"/>
      <c r="C149" s="191">
        <v>8015</v>
      </c>
      <c r="D149" s="191">
        <v>8015</v>
      </c>
      <c r="E149" s="191">
        <v>0</v>
      </c>
      <c r="F149" s="198">
        <v>0</v>
      </c>
      <c r="G149" s="199">
        <v>0</v>
      </c>
      <c r="H149" s="198">
        <v>0</v>
      </c>
      <c r="I149" s="199">
        <v>0</v>
      </c>
      <c r="J149" s="199">
        <v>0</v>
      </c>
      <c r="K149" s="199">
        <v>0</v>
      </c>
      <c r="L149" s="199">
        <v>0</v>
      </c>
      <c r="M149" s="199">
        <v>0</v>
      </c>
      <c r="N149" s="199">
        <v>0</v>
      </c>
      <c r="O149" s="199">
        <v>0</v>
      </c>
      <c r="P149" s="537">
        <f t="shared" si="44"/>
        <v>8015</v>
      </c>
      <c r="Q149" s="537">
        <f t="shared" si="45"/>
        <v>0</v>
      </c>
      <c r="R149" s="537">
        <f>C149-'[1]5.3'!C153</f>
        <v>0</v>
      </c>
    </row>
    <row r="150" spans="1:18" s="538" customFormat="1">
      <c r="A150" s="205" t="s">
        <v>484</v>
      </c>
      <c r="B150" s="205"/>
      <c r="C150" s="191">
        <v>0</v>
      </c>
      <c r="D150" s="191">
        <v>0</v>
      </c>
      <c r="E150" s="191">
        <v>0</v>
      </c>
      <c r="F150" s="191">
        <v>0</v>
      </c>
      <c r="G150" s="191">
        <v>0</v>
      </c>
      <c r="H150" s="191">
        <v>0</v>
      </c>
      <c r="I150" s="191">
        <v>0</v>
      </c>
      <c r="J150" s="191">
        <v>0</v>
      </c>
      <c r="K150" s="191">
        <v>0</v>
      </c>
      <c r="L150" s="191">
        <v>0</v>
      </c>
      <c r="M150" s="191">
        <v>0</v>
      </c>
      <c r="N150" s="191">
        <v>0</v>
      </c>
      <c r="O150" s="191">
        <v>0</v>
      </c>
      <c r="P150" s="537">
        <f t="shared" si="44"/>
        <v>0</v>
      </c>
      <c r="Q150" s="537">
        <f t="shared" si="45"/>
        <v>0</v>
      </c>
      <c r="R150" s="537">
        <f>C150-'[1]5.3'!C155</f>
        <v>0</v>
      </c>
    </row>
    <row r="151" spans="1:18" s="538" customFormat="1">
      <c r="A151" s="205" t="s">
        <v>425</v>
      </c>
      <c r="B151" s="205"/>
      <c r="C151" s="191">
        <f t="shared" ref="C151:O151" si="48">C148+C150</f>
        <v>8015</v>
      </c>
      <c r="D151" s="191">
        <f t="shared" si="48"/>
        <v>8015</v>
      </c>
      <c r="E151" s="191">
        <f t="shared" si="48"/>
        <v>0</v>
      </c>
      <c r="F151" s="191">
        <f t="shared" si="48"/>
        <v>0</v>
      </c>
      <c r="G151" s="191">
        <f t="shared" si="48"/>
        <v>0</v>
      </c>
      <c r="H151" s="191">
        <f t="shared" si="48"/>
        <v>0</v>
      </c>
      <c r="I151" s="191">
        <f t="shared" si="48"/>
        <v>0</v>
      </c>
      <c r="J151" s="191">
        <f t="shared" si="48"/>
        <v>0</v>
      </c>
      <c r="K151" s="191">
        <f t="shared" si="48"/>
        <v>0</v>
      </c>
      <c r="L151" s="191">
        <f t="shared" si="48"/>
        <v>0</v>
      </c>
      <c r="M151" s="191">
        <f t="shared" si="48"/>
        <v>0</v>
      </c>
      <c r="N151" s="191">
        <f t="shared" si="48"/>
        <v>0</v>
      </c>
      <c r="O151" s="191">
        <f t="shared" si="48"/>
        <v>0</v>
      </c>
      <c r="P151" s="537">
        <f t="shared" si="44"/>
        <v>8015</v>
      </c>
      <c r="Q151" s="537">
        <f t="shared" si="45"/>
        <v>0</v>
      </c>
      <c r="R151" s="537">
        <f>C151-'[1]5.3'!C156</f>
        <v>0</v>
      </c>
    </row>
    <row r="152" spans="1:18" s="538" customFormat="1">
      <c r="A152" s="200" t="s">
        <v>152</v>
      </c>
      <c r="B152" s="293" t="s">
        <v>334</v>
      </c>
      <c r="C152" s="191"/>
      <c r="D152" s="191"/>
      <c r="E152" s="199"/>
      <c r="F152" s="198"/>
      <c r="G152" s="199"/>
      <c r="H152" s="198"/>
      <c r="I152" s="199"/>
      <c r="J152" s="199"/>
      <c r="K152" s="199"/>
      <c r="L152" s="199"/>
      <c r="M152" s="199"/>
      <c r="N152" s="199"/>
      <c r="O152" s="199"/>
      <c r="P152" s="537">
        <f t="shared" si="44"/>
        <v>0</v>
      </c>
      <c r="Q152" s="537">
        <f t="shared" si="45"/>
        <v>0</v>
      </c>
      <c r="R152" s="537">
        <f>C152-'[1]5.3'!C157</f>
        <v>0</v>
      </c>
    </row>
    <row r="153" spans="1:18" s="538" customFormat="1">
      <c r="A153" s="205" t="s">
        <v>47</v>
      </c>
      <c r="B153" s="205"/>
      <c r="C153" s="191">
        <v>11450</v>
      </c>
      <c r="D153" s="191">
        <v>11450</v>
      </c>
      <c r="E153" s="191"/>
      <c r="F153" s="198"/>
      <c r="G153" s="199"/>
      <c r="H153" s="198"/>
      <c r="I153" s="199"/>
      <c r="J153" s="199"/>
      <c r="K153" s="199"/>
      <c r="L153" s="199"/>
      <c r="M153" s="199"/>
      <c r="N153" s="199"/>
      <c r="O153" s="199"/>
      <c r="P153" s="537">
        <f t="shared" si="44"/>
        <v>11450</v>
      </c>
      <c r="Q153" s="537">
        <f t="shared" si="45"/>
        <v>0</v>
      </c>
      <c r="R153" s="537">
        <f>C153-'[1]5.3'!C158</f>
        <v>0</v>
      </c>
    </row>
    <row r="154" spans="1:18" s="538" customFormat="1">
      <c r="A154" s="205" t="s">
        <v>425</v>
      </c>
      <c r="B154" s="205"/>
      <c r="C154" s="191">
        <v>11450</v>
      </c>
      <c r="D154" s="191">
        <v>11450</v>
      </c>
      <c r="E154" s="191">
        <v>0</v>
      </c>
      <c r="F154" s="198">
        <v>0</v>
      </c>
      <c r="G154" s="199">
        <v>0</v>
      </c>
      <c r="H154" s="198">
        <v>0</v>
      </c>
      <c r="I154" s="199">
        <v>0</v>
      </c>
      <c r="J154" s="199">
        <v>0</v>
      </c>
      <c r="K154" s="199">
        <v>0</v>
      </c>
      <c r="L154" s="199">
        <v>0</v>
      </c>
      <c r="M154" s="199">
        <v>0</v>
      </c>
      <c r="N154" s="199">
        <v>0</v>
      </c>
      <c r="O154" s="199">
        <v>0</v>
      </c>
      <c r="P154" s="537">
        <f t="shared" si="44"/>
        <v>11450</v>
      </c>
      <c r="Q154" s="537">
        <f t="shared" si="45"/>
        <v>0</v>
      </c>
      <c r="R154" s="537">
        <f>C154-'[1]5.3'!C159</f>
        <v>0</v>
      </c>
    </row>
    <row r="155" spans="1:18" s="538" customFormat="1">
      <c r="A155" s="205" t="s">
        <v>484</v>
      </c>
      <c r="B155" s="205"/>
      <c r="C155" s="191">
        <v>0</v>
      </c>
      <c r="D155" s="191">
        <v>0</v>
      </c>
      <c r="E155" s="191">
        <v>0</v>
      </c>
      <c r="F155" s="191">
        <v>0</v>
      </c>
      <c r="G155" s="191">
        <v>0</v>
      </c>
      <c r="H155" s="191">
        <v>0</v>
      </c>
      <c r="I155" s="191">
        <v>0</v>
      </c>
      <c r="J155" s="191">
        <v>0</v>
      </c>
      <c r="K155" s="191">
        <v>0</v>
      </c>
      <c r="L155" s="191">
        <v>0</v>
      </c>
      <c r="M155" s="191">
        <v>0</v>
      </c>
      <c r="N155" s="191">
        <v>0</v>
      </c>
      <c r="O155" s="191">
        <v>0</v>
      </c>
      <c r="P155" s="537">
        <f t="shared" si="44"/>
        <v>0</v>
      </c>
      <c r="Q155" s="537">
        <f t="shared" si="45"/>
        <v>0</v>
      </c>
      <c r="R155" s="537">
        <f>C155-'[1]5.3'!C160</f>
        <v>0</v>
      </c>
    </row>
    <row r="156" spans="1:18" s="538" customFormat="1">
      <c r="A156" s="205" t="s">
        <v>425</v>
      </c>
      <c r="B156" s="205"/>
      <c r="C156" s="191">
        <f t="shared" ref="C156:O156" si="49">C153+C155</f>
        <v>11450</v>
      </c>
      <c r="D156" s="191">
        <f t="shared" si="49"/>
        <v>11450</v>
      </c>
      <c r="E156" s="191">
        <f t="shared" si="49"/>
        <v>0</v>
      </c>
      <c r="F156" s="191">
        <f t="shared" si="49"/>
        <v>0</v>
      </c>
      <c r="G156" s="191">
        <f t="shared" si="49"/>
        <v>0</v>
      </c>
      <c r="H156" s="191">
        <f t="shared" si="49"/>
        <v>0</v>
      </c>
      <c r="I156" s="191">
        <f t="shared" si="49"/>
        <v>0</v>
      </c>
      <c r="J156" s="191">
        <f t="shared" si="49"/>
        <v>0</v>
      </c>
      <c r="K156" s="191">
        <f t="shared" si="49"/>
        <v>0</v>
      </c>
      <c r="L156" s="191">
        <f t="shared" si="49"/>
        <v>0</v>
      </c>
      <c r="M156" s="191">
        <f t="shared" si="49"/>
        <v>0</v>
      </c>
      <c r="N156" s="191">
        <f t="shared" si="49"/>
        <v>0</v>
      </c>
      <c r="O156" s="191">
        <f t="shared" si="49"/>
        <v>0</v>
      </c>
      <c r="P156" s="537">
        <f t="shared" si="44"/>
        <v>11450</v>
      </c>
      <c r="Q156" s="537">
        <f t="shared" si="45"/>
        <v>0</v>
      </c>
      <c r="R156" s="537">
        <f>C156-'[1]5.3'!C161</f>
        <v>0</v>
      </c>
    </row>
    <row r="157" spans="1:18" s="538" customFormat="1">
      <c r="A157" s="200" t="s">
        <v>153</v>
      </c>
      <c r="B157" s="293" t="s">
        <v>334</v>
      </c>
      <c r="C157" s="191"/>
      <c r="D157" s="191"/>
      <c r="E157" s="199"/>
      <c r="F157" s="198"/>
      <c r="G157" s="199"/>
      <c r="H157" s="198"/>
      <c r="I157" s="199"/>
      <c r="J157" s="199"/>
      <c r="K157" s="199"/>
      <c r="L157" s="199"/>
      <c r="M157" s="199"/>
      <c r="N157" s="199"/>
      <c r="O157" s="199"/>
      <c r="P157" s="537">
        <f t="shared" si="44"/>
        <v>0</v>
      </c>
      <c r="Q157" s="537">
        <f t="shared" si="45"/>
        <v>0</v>
      </c>
      <c r="R157" s="537">
        <f>C157-'[1]5.3'!C162</f>
        <v>0</v>
      </c>
    </row>
    <row r="158" spans="1:18" s="538" customFormat="1">
      <c r="A158" s="205" t="s">
        <v>47</v>
      </c>
      <c r="B158" s="205"/>
      <c r="C158" s="191">
        <f>SUM(D158:O158)</f>
        <v>24907</v>
      </c>
      <c r="D158" s="191">
        <f>[2]kiad!C59-'4.3'!H158</f>
        <v>17411</v>
      </c>
      <c r="E158" s="191"/>
      <c r="F158" s="198"/>
      <c r="G158" s="199"/>
      <c r="H158" s="198">
        <v>7496</v>
      </c>
      <c r="I158" s="199"/>
      <c r="J158" s="199"/>
      <c r="K158" s="199"/>
      <c r="L158" s="199"/>
      <c r="M158" s="199"/>
      <c r="N158" s="199"/>
      <c r="O158" s="199"/>
      <c r="P158" s="537">
        <f t="shared" si="44"/>
        <v>24907</v>
      </c>
      <c r="Q158" s="537">
        <f t="shared" si="45"/>
        <v>0</v>
      </c>
      <c r="R158" s="537">
        <f>C158-'[1]5.3'!C163</f>
        <v>0</v>
      </c>
    </row>
    <row r="159" spans="1:18" s="538" customFormat="1">
      <c r="A159" s="205" t="s">
        <v>425</v>
      </c>
      <c r="B159" s="205"/>
      <c r="C159" s="191">
        <v>34216</v>
      </c>
      <c r="D159" s="191">
        <v>17411</v>
      </c>
      <c r="E159" s="191">
        <v>0</v>
      </c>
      <c r="F159" s="198">
        <v>0</v>
      </c>
      <c r="G159" s="199">
        <v>0</v>
      </c>
      <c r="H159" s="198">
        <v>16805</v>
      </c>
      <c r="I159" s="199">
        <v>0</v>
      </c>
      <c r="J159" s="199">
        <v>0</v>
      </c>
      <c r="K159" s="199">
        <v>0</v>
      </c>
      <c r="L159" s="199">
        <v>0</v>
      </c>
      <c r="M159" s="199">
        <v>0</v>
      </c>
      <c r="N159" s="199">
        <v>0</v>
      </c>
      <c r="O159" s="199">
        <v>0</v>
      </c>
      <c r="P159" s="537">
        <f t="shared" si="44"/>
        <v>34216</v>
      </c>
      <c r="Q159" s="537">
        <f t="shared" si="45"/>
        <v>0</v>
      </c>
      <c r="R159" s="537">
        <f>C159-'[1]5.3'!C164</f>
        <v>0</v>
      </c>
    </row>
    <row r="160" spans="1:18" s="538" customFormat="1">
      <c r="A160" s="205" t="s">
        <v>736</v>
      </c>
      <c r="B160" s="205"/>
      <c r="C160" s="191">
        <v>2068</v>
      </c>
      <c r="D160" s="191"/>
      <c r="E160" s="191"/>
      <c r="F160" s="198"/>
      <c r="G160" s="199"/>
      <c r="H160" s="198">
        <v>2068</v>
      </c>
      <c r="I160" s="199"/>
      <c r="J160" s="199"/>
      <c r="K160" s="199"/>
      <c r="L160" s="199"/>
      <c r="M160" s="199"/>
      <c r="N160" s="199"/>
      <c r="O160" s="199"/>
      <c r="P160" s="537">
        <f t="shared" si="44"/>
        <v>2068</v>
      </c>
      <c r="Q160" s="537">
        <f t="shared" si="45"/>
        <v>0</v>
      </c>
      <c r="R160" s="537">
        <f>C160-'[1]5.3'!C165</f>
        <v>0</v>
      </c>
    </row>
    <row r="161" spans="1:18" s="538" customFormat="1">
      <c r="A161" s="205" t="s">
        <v>738</v>
      </c>
      <c r="B161" s="205"/>
      <c r="C161" s="191">
        <v>-1000</v>
      </c>
      <c r="D161" s="191">
        <v>-1000</v>
      </c>
      <c r="E161" s="191"/>
      <c r="F161" s="198"/>
      <c r="G161" s="199"/>
      <c r="H161" s="198"/>
      <c r="I161" s="199"/>
      <c r="J161" s="199"/>
      <c r="K161" s="199"/>
      <c r="L161" s="199"/>
      <c r="M161" s="199"/>
      <c r="N161" s="199"/>
      <c r="O161" s="199"/>
      <c r="P161" s="537">
        <f t="shared" si="44"/>
        <v>-1000</v>
      </c>
      <c r="Q161" s="537">
        <f t="shared" si="45"/>
        <v>0</v>
      </c>
      <c r="R161" s="537">
        <f>C161-'[1]5.3'!C166</f>
        <v>0</v>
      </c>
    </row>
    <row r="162" spans="1:18" s="538" customFormat="1">
      <c r="A162" s="205" t="s">
        <v>484</v>
      </c>
      <c r="B162" s="205"/>
      <c r="C162" s="191">
        <f>SUM(C160:C161)</f>
        <v>1068</v>
      </c>
      <c r="D162" s="191">
        <f t="shared" ref="D162:O162" si="50">SUM(D160:D161)</f>
        <v>-1000</v>
      </c>
      <c r="E162" s="191">
        <f t="shared" si="50"/>
        <v>0</v>
      </c>
      <c r="F162" s="191">
        <f t="shared" si="50"/>
        <v>0</v>
      </c>
      <c r="G162" s="191">
        <f t="shared" si="50"/>
        <v>0</v>
      </c>
      <c r="H162" s="191">
        <f t="shared" si="50"/>
        <v>2068</v>
      </c>
      <c r="I162" s="191">
        <f t="shared" si="50"/>
        <v>0</v>
      </c>
      <c r="J162" s="191">
        <f t="shared" si="50"/>
        <v>0</v>
      </c>
      <c r="K162" s="191">
        <f t="shared" si="50"/>
        <v>0</v>
      </c>
      <c r="L162" s="191">
        <f t="shared" si="50"/>
        <v>0</v>
      </c>
      <c r="M162" s="191">
        <f t="shared" si="50"/>
        <v>0</v>
      </c>
      <c r="N162" s="191">
        <f t="shared" si="50"/>
        <v>0</v>
      </c>
      <c r="O162" s="191">
        <f t="shared" si="50"/>
        <v>0</v>
      </c>
      <c r="P162" s="537">
        <f t="shared" si="44"/>
        <v>1068</v>
      </c>
      <c r="Q162" s="537">
        <f t="shared" si="45"/>
        <v>0</v>
      </c>
      <c r="R162" s="537">
        <f>C162-'[1]5.3'!C167</f>
        <v>0</v>
      </c>
    </row>
    <row r="163" spans="1:18" s="538" customFormat="1">
      <c r="A163" s="205" t="s">
        <v>425</v>
      </c>
      <c r="B163" s="205"/>
      <c r="C163" s="191">
        <f>C159+C162</f>
        <v>35284</v>
      </c>
      <c r="D163" s="191">
        <f t="shared" ref="D163:O163" si="51">D159+D162</f>
        <v>16411</v>
      </c>
      <c r="E163" s="191">
        <f t="shared" si="51"/>
        <v>0</v>
      </c>
      <c r="F163" s="191">
        <f t="shared" si="51"/>
        <v>0</v>
      </c>
      <c r="G163" s="191">
        <f t="shared" si="51"/>
        <v>0</v>
      </c>
      <c r="H163" s="191">
        <f t="shared" si="51"/>
        <v>18873</v>
      </c>
      <c r="I163" s="191">
        <f t="shared" si="51"/>
        <v>0</v>
      </c>
      <c r="J163" s="191">
        <f t="shared" si="51"/>
        <v>0</v>
      </c>
      <c r="K163" s="191">
        <f t="shared" si="51"/>
        <v>0</v>
      </c>
      <c r="L163" s="191">
        <f t="shared" si="51"/>
        <v>0</v>
      </c>
      <c r="M163" s="191">
        <f t="shared" si="51"/>
        <v>0</v>
      </c>
      <c r="N163" s="191">
        <f t="shared" si="51"/>
        <v>0</v>
      </c>
      <c r="O163" s="191">
        <f t="shared" si="51"/>
        <v>0</v>
      </c>
      <c r="P163" s="537">
        <f t="shared" si="44"/>
        <v>35284</v>
      </c>
      <c r="Q163" s="537">
        <f t="shared" si="45"/>
        <v>0</v>
      </c>
      <c r="R163" s="537">
        <f>C163-'[1]5.3'!C168</f>
        <v>0</v>
      </c>
    </row>
    <row r="164" spans="1:18" s="538" customFormat="1">
      <c r="A164" s="200" t="s">
        <v>154</v>
      </c>
      <c r="B164" s="293" t="s">
        <v>334</v>
      </c>
      <c r="C164" s="191"/>
      <c r="D164" s="191"/>
      <c r="E164" s="199"/>
      <c r="F164" s="198"/>
      <c r="G164" s="199"/>
      <c r="H164" s="198"/>
      <c r="I164" s="199"/>
      <c r="J164" s="199"/>
      <c r="K164" s="199"/>
      <c r="L164" s="199"/>
      <c r="M164" s="199"/>
      <c r="N164" s="199"/>
      <c r="O164" s="199"/>
      <c r="P164" s="537">
        <f t="shared" si="44"/>
        <v>0</v>
      </c>
      <c r="Q164" s="537">
        <f t="shared" si="45"/>
        <v>0</v>
      </c>
      <c r="R164" s="537">
        <f>C164-'[1]5.3'!C169</f>
        <v>0</v>
      </c>
    </row>
    <row r="165" spans="1:18" s="538" customFormat="1">
      <c r="A165" s="205" t="s">
        <v>47</v>
      </c>
      <c r="B165" s="205"/>
      <c r="C165" s="191">
        <f>SUM(D165:O165)</f>
        <v>29694</v>
      </c>
      <c r="D165" s="191">
        <v>16839</v>
      </c>
      <c r="E165" s="191"/>
      <c r="F165" s="198"/>
      <c r="G165" s="199"/>
      <c r="H165" s="198">
        <v>12855</v>
      </c>
      <c r="I165" s="199"/>
      <c r="J165" s="199"/>
      <c r="K165" s="199"/>
      <c r="L165" s="199"/>
      <c r="M165" s="199"/>
      <c r="N165" s="199"/>
      <c r="O165" s="199"/>
      <c r="P165" s="537">
        <f t="shared" si="44"/>
        <v>29694</v>
      </c>
      <c r="Q165" s="537">
        <f t="shared" si="45"/>
        <v>0</v>
      </c>
      <c r="R165" s="537">
        <f>C165-'[1]5.3'!C170</f>
        <v>0</v>
      </c>
    </row>
    <row r="166" spans="1:18" s="538" customFormat="1">
      <c r="A166" s="205" t="s">
        <v>425</v>
      </c>
      <c r="B166" s="205"/>
      <c r="C166" s="191">
        <v>30427</v>
      </c>
      <c r="D166" s="191">
        <v>16839</v>
      </c>
      <c r="E166" s="191">
        <v>0</v>
      </c>
      <c r="F166" s="198">
        <v>0</v>
      </c>
      <c r="G166" s="199">
        <v>0</v>
      </c>
      <c r="H166" s="198">
        <v>13588</v>
      </c>
      <c r="I166" s="199">
        <v>0</v>
      </c>
      <c r="J166" s="199">
        <v>0</v>
      </c>
      <c r="K166" s="199">
        <v>0</v>
      </c>
      <c r="L166" s="199">
        <v>0</v>
      </c>
      <c r="M166" s="199">
        <v>0</v>
      </c>
      <c r="N166" s="199">
        <v>0</v>
      </c>
      <c r="O166" s="199">
        <v>0</v>
      </c>
      <c r="P166" s="537">
        <f t="shared" si="44"/>
        <v>30427</v>
      </c>
      <c r="Q166" s="537">
        <f t="shared" si="45"/>
        <v>0</v>
      </c>
      <c r="R166" s="537">
        <f>C166-'[1]5.3'!C171</f>
        <v>0</v>
      </c>
    </row>
    <row r="167" spans="1:18" s="538" customFormat="1">
      <c r="A167" s="205" t="s">
        <v>736</v>
      </c>
      <c r="B167" s="205"/>
      <c r="C167" s="191">
        <v>1535</v>
      </c>
      <c r="D167" s="191"/>
      <c r="E167" s="191"/>
      <c r="F167" s="198"/>
      <c r="G167" s="199"/>
      <c r="H167" s="198">
        <v>1535</v>
      </c>
      <c r="I167" s="199"/>
      <c r="J167" s="199"/>
      <c r="K167" s="199"/>
      <c r="L167" s="199"/>
      <c r="M167" s="199"/>
      <c r="N167" s="199"/>
      <c r="O167" s="199"/>
      <c r="P167" s="537">
        <f t="shared" si="44"/>
        <v>1535</v>
      </c>
      <c r="Q167" s="537">
        <f t="shared" si="45"/>
        <v>0</v>
      </c>
      <c r="R167" s="537">
        <f>C167-'[1]5.3'!C172</f>
        <v>0</v>
      </c>
    </row>
    <row r="168" spans="1:18" s="538" customFormat="1">
      <c r="A168" s="205" t="s">
        <v>738</v>
      </c>
      <c r="B168" s="205"/>
      <c r="C168" s="191">
        <v>-5000</v>
      </c>
      <c r="D168" s="191">
        <v>-5000</v>
      </c>
      <c r="E168" s="191"/>
      <c r="F168" s="198"/>
      <c r="G168" s="199"/>
      <c r="H168" s="198"/>
      <c r="I168" s="199"/>
      <c r="J168" s="199"/>
      <c r="K168" s="199"/>
      <c r="L168" s="199"/>
      <c r="M168" s="199"/>
      <c r="N168" s="199"/>
      <c r="O168" s="199"/>
      <c r="P168" s="537">
        <f t="shared" si="44"/>
        <v>-5000</v>
      </c>
      <c r="Q168" s="537">
        <f t="shared" si="45"/>
        <v>0</v>
      </c>
      <c r="R168" s="537">
        <f>C168-'[1]5.3'!C173</f>
        <v>0</v>
      </c>
    </row>
    <row r="169" spans="1:18" s="538" customFormat="1">
      <c r="A169" s="205" t="s">
        <v>484</v>
      </c>
      <c r="B169" s="205"/>
      <c r="C169" s="191">
        <f>SUM(C167:C168)</f>
        <v>-3465</v>
      </c>
      <c r="D169" s="191">
        <f t="shared" ref="D169:O169" si="52">SUM(D167:D168)</f>
        <v>-5000</v>
      </c>
      <c r="E169" s="191">
        <f t="shared" si="52"/>
        <v>0</v>
      </c>
      <c r="F169" s="191">
        <f t="shared" si="52"/>
        <v>0</v>
      </c>
      <c r="G169" s="191">
        <f t="shared" si="52"/>
        <v>0</v>
      </c>
      <c r="H169" s="191">
        <f t="shared" si="52"/>
        <v>1535</v>
      </c>
      <c r="I169" s="191">
        <f t="shared" si="52"/>
        <v>0</v>
      </c>
      <c r="J169" s="191">
        <f t="shared" si="52"/>
        <v>0</v>
      </c>
      <c r="K169" s="191">
        <f t="shared" si="52"/>
        <v>0</v>
      </c>
      <c r="L169" s="191">
        <f t="shared" si="52"/>
        <v>0</v>
      </c>
      <c r="M169" s="191">
        <f t="shared" si="52"/>
        <v>0</v>
      </c>
      <c r="N169" s="191">
        <f t="shared" si="52"/>
        <v>0</v>
      </c>
      <c r="O169" s="191">
        <f t="shared" si="52"/>
        <v>0</v>
      </c>
      <c r="P169" s="537">
        <f t="shared" si="44"/>
        <v>-3465</v>
      </c>
      <c r="Q169" s="537">
        <f t="shared" si="45"/>
        <v>0</v>
      </c>
      <c r="R169" s="537">
        <f>C169-'[1]5.3'!C174</f>
        <v>0</v>
      </c>
    </row>
    <row r="170" spans="1:18" s="538" customFormat="1">
      <c r="A170" s="205" t="s">
        <v>425</v>
      </c>
      <c r="B170" s="205"/>
      <c r="C170" s="191">
        <f>C166+C169</f>
        <v>26962</v>
      </c>
      <c r="D170" s="191">
        <f t="shared" ref="D170:O170" si="53">D166+D169</f>
        <v>11839</v>
      </c>
      <c r="E170" s="191">
        <f t="shared" si="53"/>
        <v>0</v>
      </c>
      <c r="F170" s="191">
        <f t="shared" si="53"/>
        <v>0</v>
      </c>
      <c r="G170" s="191">
        <f t="shared" si="53"/>
        <v>0</v>
      </c>
      <c r="H170" s="191">
        <f t="shared" si="53"/>
        <v>15123</v>
      </c>
      <c r="I170" s="191">
        <f t="shared" si="53"/>
        <v>0</v>
      </c>
      <c r="J170" s="191">
        <f t="shared" si="53"/>
        <v>0</v>
      </c>
      <c r="K170" s="191">
        <f t="shared" si="53"/>
        <v>0</v>
      </c>
      <c r="L170" s="191">
        <f t="shared" si="53"/>
        <v>0</v>
      </c>
      <c r="M170" s="191">
        <f t="shared" si="53"/>
        <v>0</v>
      </c>
      <c r="N170" s="191">
        <f t="shared" si="53"/>
        <v>0</v>
      </c>
      <c r="O170" s="191">
        <f t="shared" si="53"/>
        <v>0</v>
      </c>
      <c r="P170" s="537">
        <f t="shared" si="44"/>
        <v>26962</v>
      </c>
      <c r="Q170" s="537">
        <f t="shared" si="45"/>
        <v>0</v>
      </c>
      <c r="R170" s="537">
        <f>C170-'[1]5.3'!C175</f>
        <v>0</v>
      </c>
    </row>
    <row r="171" spans="1:18" s="538" customFormat="1">
      <c r="A171" s="200" t="s">
        <v>155</v>
      </c>
      <c r="B171" s="293" t="s">
        <v>334</v>
      </c>
      <c r="C171" s="191"/>
      <c r="D171" s="191"/>
      <c r="E171" s="199"/>
      <c r="F171" s="198"/>
      <c r="G171" s="199"/>
      <c r="H171" s="198"/>
      <c r="I171" s="199"/>
      <c r="J171" s="199"/>
      <c r="K171" s="199"/>
      <c r="L171" s="199"/>
      <c r="M171" s="199"/>
      <c r="N171" s="199"/>
      <c r="O171" s="199"/>
      <c r="P171" s="537">
        <f t="shared" si="44"/>
        <v>0</v>
      </c>
      <c r="Q171" s="537">
        <f t="shared" si="45"/>
        <v>0</v>
      </c>
      <c r="R171" s="537">
        <f>C171-'[1]5.3'!C176</f>
        <v>0</v>
      </c>
    </row>
    <row r="172" spans="1:18" s="538" customFormat="1">
      <c r="A172" s="205" t="s">
        <v>47</v>
      </c>
      <c r="B172" s="205"/>
      <c r="C172" s="191">
        <f>SUM(D172:O172)</f>
        <v>42880</v>
      </c>
      <c r="D172" s="191">
        <f>[2]kiad!C63-'4.3'!H172</f>
        <v>24746</v>
      </c>
      <c r="E172" s="191"/>
      <c r="F172" s="198"/>
      <c r="G172" s="199"/>
      <c r="H172" s="198">
        <v>18134</v>
      </c>
      <c r="I172" s="199"/>
      <c r="J172" s="199"/>
      <c r="K172" s="199"/>
      <c r="L172" s="199"/>
      <c r="M172" s="199"/>
      <c r="N172" s="199"/>
      <c r="O172" s="199"/>
      <c r="P172" s="537">
        <f t="shared" si="44"/>
        <v>42880</v>
      </c>
      <c r="Q172" s="537">
        <f t="shared" si="45"/>
        <v>0</v>
      </c>
      <c r="R172" s="537">
        <f>C172-'[1]5.3'!C177</f>
        <v>0</v>
      </c>
    </row>
    <row r="173" spans="1:18" s="538" customFormat="1">
      <c r="A173" s="205" t="s">
        <v>425</v>
      </c>
      <c r="B173" s="205"/>
      <c r="C173" s="191">
        <v>46573</v>
      </c>
      <c r="D173" s="191">
        <v>26952</v>
      </c>
      <c r="E173" s="191">
        <v>0</v>
      </c>
      <c r="F173" s="198">
        <v>0</v>
      </c>
      <c r="G173" s="199">
        <v>0</v>
      </c>
      <c r="H173" s="198">
        <v>19621</v>
      </c>
      <c r="I173" s="199">
        <v>0</v>
      </c>
      <c r="J173" s="199">
        <v>0</v>
      </c>
      <c r="K173" s="199">
        <v>0</v>
      </c>
      <c r="L173" s="199">
        <v>0</v>
      </c>
      <c r="M173" s="199">
        <v>0</v>
      </c>
      <c r="N173" s="199">
        <v>0</v>
      </c>
      <c r="O173" s="199">
        <v>0</v>
      </c>
      <c r="P173" s="537">
        <f t="shared" si="44"/>
        <v>46573</v>
      </c>
      <c r="Q173" s="537">
        <f t="shared" si="45"/>
        <v>0</v>
      </c>
      <c r="R173" s="537">
        <f>C173-'[1]5.3'!C178</f>
        <v>0</v>
      </c>
    </row>
    <row r="174" spans="1:18" s="538" customFormat="1">
      <c r="A174" s="205" t="s">
        <v>736</v>
      </c>
      <c r="B174" s="205"/>
      <c r="C174" s="191">
        <v>2467</v>
      </c>
      <c r="D174" s="191"/>
      <c r="E174" s="191"/>
      <c r="F174" s="198"/>
      <c r="G174" s="199"/>
      <c r="H174" s="198">
        <v>2467</v>
      </c>
      <c r="I174" s="199"/>
      <c r="J174" s="199"/>
      <c r="K174" s="199"/>
      <c r="L174" s="199"/>
      <c r="M174" s="199"/>
      <c r="N174" s="199"/>
      <c r="O174" s="199"/>
      <c r="P174" s="537">
        <f t="shared" si="44"/>
        <v>2467</v>
      </c>
      <c r="Q174" s="537">
        <f t="shared" si="45"/>
        <v>0</v>
      </c>
      <c r="R174" s="537">
        <f>C174-'[1]5.3'!C179</f>
        <v>0</v>
      </c>
    </row>
    <row r="175" spans="1:18" s="538" customFormat="1">
      <c r="A175" s="205" t="s">
        <v>738</v>
      </c>
      <c r="B175" s="205"/>
      <c r="C175" s="191">
        <v>-5000</v>
      </c>
      <c r="D175" s="191">
        <v>-5000</v>
      </c>
      <c r="E175" s="191"/>
      <c r="F175" s="198"/>
      <c r="G175" s="199"/>
      <c r="H175" s="198"/>
      <c r="I175" s="199"/>
      <c r="J175" s="199"/>
      <c r="K175" s="199"/>
      <c r="L175" s="199"/>
      <c r="M175" s="199"/>
      <c r="N175" s="199"/>
      <c r="O175" s="199"/>
      <c r="P175" s="537">
        <f t="shared" si="44"/>
        <v>-5000</v>
      </c>
      <c r="Q175" s="537">
        <f t="shared" si="45"/>
        <v>0</v>
      </c>
      <c r="R175" s="537">
        <f>C175-'[1]5.3'!C180</f>
        <v>0</v>
      </c>
    </row>
    <row r="176" spans="1:18" s="538" customFormat="1">
      <c r="A176" s="205" t="s">
        <v>484</v>
      </c>
      <c r="B176" s="205"/>
      <c r="C176" s="191">
        <f>SUM(C174:C175)</f>
        <v>-2533</v>
      </c>
      <c r="D176" s="191">
        <f t="shared" ref="D176:O176" si="54">SUM(D174:D175)</f>
        <v>-5000</v>
      </c>
      <c r="E176" s="191">
        <f t="shared" si="54"/>
        <v>0</v>
      </c>
      <c r="F176" s="191">
        <f t="shared" si="54"/>
        <v>0</v>
      </c>
      <c r="G176" s="191">
        <f t="shared" si="54"/>
        <v>0</v>
      </c>
      <c r="H176" s="191">
        <f t="shared" si="54"/>
        <v>2467</v>
      </c>
      <c r="I176" s="191">
        <f t="shared" si="54"/>
        <v>0</v>
      </c>
      <c r="J176" s="191">
        <f t="shared" si="54"/>
        <v>0</v>
      </c>
      <c r="K176" s="191">
        <f t="shared" si="54"/>
        <v>0</v>
      </c>
      <c r="L176" s="191">
        <f t="shared" si="54"/>
        <v>0</v>
      </c>
      <c r="M176" s="191">
        <f t="shared" si="54"/>
        <v>0</v>
      </c>
      <c r="N176" s="191">
        <f t="shared" si="54"/>
        <v>0</v>
      </c>
      <c r="O176" s="191">
        <f t="shared" si="54"/>
        <v>0</v>
      </c>
      <c r="P176" s="537">
        <f t="shared" si="44"/>
        <v>-2533</v>
      </c>
      <c r="Q176" s="537">
        <f t="shared" si="45"/>
        <v>0</v>
      </c>
      <c r="R176" s="537">
        <f>C176-'[1]5.3'!C181</f>
        <v>0</v>
      </c>
    </row>
    <row r="177" spans="1:18" s="538" customFormat="1">
      <c r="A177" s="205" t="s">
        <v>425</v>
      </c>
      <c r="B177" s="205"/>
      <c r="C177" s="191">
        <f>C173+C176</f>
        <v>44040</v>
      </c>
      <c r="D177" s="191">
        <f t="shared" ref="D177:O177" si="55">D173+D176</f>
        <v>21952</v>
      </c>
      <c r="E177" s="191">
        <f t="shared" si="55"/>
        <v>0</v>
      </c>
      <c r="F177" s="191">
        <f t="shared" si="55"/>
        <v>0</v>
      </c>
      <c r="G177" s="191">
        <f t="shared" si="55"/>
        <v>0</v>
      </c>
      <c r="H177" s="191">
        <f t="shared" si="55"/>
        <v>22088</v>
      </c>
      <c r="I177" s="191">
        <f t="shared" si="55"/>
        <v>0</v>
      </c>
      <c r="J177" s="191">
        <f t="shared" si="55"/>
        <v>0</v>
      </c>
      <c r="K177" s="191">
        <f t="shared" si="55"/>
        <v>0</v>
      </c>
      <c r="L177" s="191">
        <f t="shared" si="55"/>
        <v>0</v>
      </c>
      <c r="M177" s="191">
        <f t="shared" si="55"/>
        <v>0</v>
      </c>
      <c r="N177" s="191">
        <f t="shared" si="55"/>
        <v>0</v>
      </c>
      <c r="O177" s="191">
        <f t="shared" si="55"/>
        <v>0</v>
      </c>
      <c r="P177" s="537">
        <f t="shared" si="44"/>
        <v>44040</v>
      </c>
      <c r="Q177" s="537">
        <f t="shared" si="45"/>
        <v>0</v>
      </c>
      <c r="R177" s="537">
        <f>C177-'[1]5.3'!C182</f>
        <v>0</v>
      </c>
    </row>
    <row r="178" spans="1:18" s="538" customFormat="1">
      <c r="A178" s="200" t="s">
        <v>156</v>
      </c>
      <c r="B178" s="293" t="s">
        <v>334</v>
      </c>
      <c r="C178" s="191"/>
      <c r="D178" s="191"/>
      <c r="E178" s="199"/>
      <c r="F178" s="198"/>
      <c r="G178" s="199"/>
      <c r="H178" s="198"/>
      <c r="I178" s="199"/>
      <c r="J178" s="199"/>
      <c r="K178" s="199"/>
      <c r="L178" s="199"/>
      <c r="M178" s="199"/>
      <c r="N178" s="199"/>
      <c r="O178" s="199"/>
      <c r="P178" s="537">
        <f t="shared" si="44"/>
        <v>0</v>
      </c>
      <c r="Q178" s="537">
        <f t="shared" si="45"/>
        <v>0</v>
      </c>
      <c r="R178" s="537">
        <f>C178-'[1]5.3'!C183</f>
        <v>0</v>
      </c>
    </row>
    <row r="179" spans="1:18" s="538" customFormat="1">
      <c r="A179" s="205" t="s">
        <v>47</v>
      </c>
      <c r="B179" s="205"/>
      <c r="C179" s="191">
        <v>432</v>
      </c>
      <c r="D179" s="191">
        <v>432</v>
      </c>
      <c r="E179" s="191"/>
      <c r="F179" s="198"/>
      <c r="G179" s="199"/>
      <c r="H179" s="198"/>
      <c r="I179" s="199"/>
      <c r="J179" s="199"/>
      <c r="K179" s="199"/>
      <c r="L179" s="199"/>
      <c r="M179" s="199"/>
      <c r="N179" s="199"/>
      <c r="O179" s="199"/>
      <c r="P179" s="537">
        <f t="shared" si="44"/>
        <v>432</v>
      </c>
      <c r="Q179" s="537">
        <f t="shared" si="45"/>
        <v>0</v>
      </c>
      <c r="R179" s="537">
        <f>C179-'[1]5.3'!C184</f>
        <v>0</v>
      </c>
    </row>
    <row r="180" spans="1:18" s="538" customFormat="1">
      <c r="A180" s="205" t="s">
        <v>425</v>
      </c>
      <c r="B180" s="205"/>
      <c r="C180" s="191">
        <v>432</v>
      </c>
      <c r="D180" s="191">
        <v>432</v>
      </c>
      <c r="E180" s="191">
        <v>0</v>
      </c>
      <c r="F180" s="198">
        <v>0</v>
      </c>
      <c r="G180" s="199">
        <v>0</v>
      </c>
      <c r="H180" s="198">
        <v>0</v>
      </c>
      <c r="I180" s="199">
        <v>0</v>
      </c>
      <c r="J180" s="199">
        <v>0</v>
      </c>
      <c r="K180" s="199">
        <v>0</v>
      </c>
      <c r="L180" s="199">
        <v>0</v>
      </c>
      <c r="M180" s="199">
        <v>0</v>
      </c>
      <c r="N180" s="199">
        <v>0</v>
      </c>
      <c r="O180" s="199">
        <v>0</v>
      </c>
      <c r="P180" s="537">
        <f t="shared" si="44"/>
        <v>432</v>
      </c>
      <c r="Q180" s="537">
        <f t="shared" si="45"/>
        <v>0</v>
      </c>
      <c r="R180" s="537">
        <f>C180-'[1]5.3'!C185</f>
        <v>0</v>
      </c>
    </row>
    <row r="181" spans="1:18" s="538" customFormat="1">
      <c r="A181" s="205" t="s">
        <v>738</v>
      </c>
      <c r="B181" s="205"/>
      <c r="C181" s="191">
        <v>-228</v>
      </c>
      <c r="D181" s="191">
        <v>-228</v>
      </c>
      <c r="E181" s="191"/>
      <c r="F181" s="198"/>
      <c r="G181" s="199"/>
      <c r="H181" s="198"/>
      <c r="I181" s="199"/>
      <c r="J181" s="199"/>
      <c r="K181" s="199"/>
      <c r="L181" s="199"/>
      <c r="M181" s="199"/>
      <c r="N181" s="199"/>
      <c r="O181" s="199"/>
      <c r="P181" s="537">
        <f t="shared" si="44"/>
        <v>-228</v>
      </c>
      <c r="Q181" s="537">
        <f t="shared" si="45"/>
        <v>0</v>
      </c>
      <c r="R181" s="537">
        <f>C181-'[1]5.3'!C186</f>
        <v>0</v>
      </c>
    </row>
    <row r="182" spans="1:18" s="538" customFormat="1">
      <c r="A182" s="205" t="s">
        <v>484</v>
      </c>
      <c r="B182" s="205"/>
      <c r="C182" s="191">
        <f>SUM(C181)</f>
        <v>-228</v>
      </c>
      <c r="D182" s="191">
        <f t="shared" ref="D182:O182" si="56">SUM(D181)</f>
        <v>-228</v>
      </c>
      <c r="E182" s="191">
        <f t="shared" si="56"/>
        <v>0</v>
      </c>
      <c r="F182" s="191">
        <f t="shared" si="56"/>
        <v>0</v>
      </c>
      <c r="G182" s="191">
        <f t="shared" si="56"/>
        <v>0</v>
      </c>
      <c r="H182" s="191">
        <f t="shared" si="56"/>
        <v>0</v>
      </c>
      <c r="I182" s="191">
        <f t="shared" si="56"/>
        <v>0</v>
      </c>
      <c r="J182" s="191">
        <f t="shared" si="56"/>
        <v>0</v>
      </c>
      <c r="K182" s="191">
        <f t="shared" si="56"/>
        <v>0</v>
      </c>
      <c r="L182" s="191">
        <f t="shared" si="56"/>
        <v>0</v>
      </c>
      <c r="M182" s="191">
        <f t="shared" si="56"/>
        <v>0</v>
      </c>
      <c r="N182" s="191">
        <f t="shared" si="56"/>
        <v>0</v>
      </c>
      <c r="O182" s="191">
        <f t="shared" si="56"/>
        <v>0</v>
      </c>
      <c r="P182" s="537">
        <f t="shared" si="44"/>
        <v>-228</v>
      </c>
      <c r="Q182" s="537">
        <f t="shared" si="45"/>
        <v>0</v>
      </c>
      <c r="R182" s="537">
        <f>C182-'[1]5.3'!C187</f>
        <v>0</v>
      </c>
    </row>
    <row r="183" spans="1:18" s="538" customFormat="1">
      <c r="A183" s="205" t="s">
        <v>425</v>
      </c>
      <c r="B183" s="205"/>
      <c r="C183" s="191">
        <f>C179+C182</f>
        <v>204</v>
      </c>
      <c r="D183" s="191">
        <f t="shared" ref="D183:O183" si="57">D179+D182</f>
        <v>204</v>
      </c>
      <c r="E183" s="191">
        <f t="shared" si="57"/>
        <v>0</v>
      </c>
      <c r="F183" s="191">
        <f t="shared" si="57"/>
        <v>0</v>
      </c>
      <c r="G183" s="191">
        <f t="shared" si="57"/>
        <v>0</v>
      </c>
      <c r="H183" s="191">
        <f t="shared" si="57"/>
        <v>0</v>
      </c>
      <c r="I183" s="191">
        <f t="shared" si="57"/>
        <v>0</v>
      </c>
      <c r="J183" s="191">
        <f t="shared" si="57"/>
        <v>0</v>
      </c>
      <c r="K183" s="191">
        <f t="shared" si="57"/>
        <v>0</v>
      </c>
      <c r="L183" s="191">
        <f t="shared" si="57"/>
        <v>0</v>
      </c>
      <c r="M183" s="191">
        <f t="shared" si="57"/>
        <v>0</v>
      </c>
      <c r="N183" s="191">
        <f t="shared" si="57"/>
        <v>0</v>
      </c>
      <c r="O183" s="191">
        <f t="shared" si="57"/>
        <v>0</v>
      </c>
      <c r="P183" s="537">
        <f t="shared" si="44"/>
        <v>204</v>
      </c>
      <c r="Q183" s="537">
        <f t="shared" si="45"/>
        <v>0</v>
      </c>
      <c r="R183" s="537">
        <f>C183-'[1]5.3'!C188</f>
        <v>0</v>
      </c>
    </row>
    <row r="184" spans="1:18" s="538" customFormat="1">
      <c r="A184" s="200" t="s">
        <v>244</v>
      </c>
      <c r="B184" s="200"/>
      <c r="C184" s="191"/>
      <c r="D184" s="191"/>
      <c r="E184" s="199"/>
      <c r="F184" s="198"/>
      <c r="G184" s="199"/>
      <c r="H184" s="198"/>
      <c r="I184" s="199"/>
      <c r="J184" s="199"/>
      <c r="K184" s="199"/>
      <c r="L184" s="199"/>
      <c r="M184" s="199"/>
      <c r="N184" s="199"/>
      <c r="O184" s="199"/>
      <c r="P184" s="537">
        <f t="shared" si="44"/>
        <v>0</v>
      </c>
      <c r="Q184" s="537">
        <f t="shared" si="45"/>
        <v>0</v>
      </c>
      <c r="R184" s="537">
        <f>C184-'[1]5.3'!C189</f>
        <v>0</v>
      </c>
    </row>
    <row r="185" spans="1:18" s="538" customFormat="1">
      <c r="A185" s="205" t="s">
        <v>47</v>
      </c>
      <c r="B185" s="293" t="s">
        <v>334</v>
      </c>
      <c r="C185" s="191">
        <f>SUM(D185:K185)</f>
        <v>7053</v>
      </c>
      <c r="D185" s="191">
        <v>7053</v>
      </c>
      <c r="E185" s="191"/>
      <c r="F185" s="198"/>
      <c r="G185" s="199"/>
      <c r="H185" s="198"/>
      <c r="I185" s="199"/>
      <c r="J185" s="199"/>
      <c r="K185" s="199"/>
      <c r="L185" s="199"/>
      <c r="M185" s="199"/>
      <c r="N185" s="199"/>
      <c r="O185" s="199"/>
      <c r="P185" s="537">
        <f t="shared" si="44"/>
        <v>7053</v>
      </c>
      <c r="Q185" s="537">
        <f t="shared" si="45"/>
        <v>0</v>
      </c>
      <c r="R185" s="537">
        <f>C185-'[1]5.3'!C190</f>
        <v>0</v>
      </c>
    </row>
    <row r="186" spans="1:18" s="538" customFormat="1">
      <c r="A186" s="205" t="s">
        <v>425</v>
      </c>
      <c r="B186" s="293"/>
      <c r="C186" s="191">
        <v>7053</v>
      </c>
      <c r="D186" s="191">
        <v>7053</v>
      </c>
      <c r="E186" s="191">
        <v>0</v>
      </c>
      <c r="F186" s="198">
        <v>0</v>
      </c>
      <c r="G186" s="199">
        <v>0</v>
      </c>
      <c r="H186" s="198">
        <v>0</v>
      </c>
      <c r="I186" s="199">
        <v>0</v>
      </c>
      <c r="J186" s="199">
        <v>0</v>
      </c>
      <c r="K186" s="199">
        <v>0</v>
      </c>
      <c r="L186" s="199">
        <v>0</v>
      </c>
      <c r="M186" s="199">
        <v>0</v>
      </c>
      <c r="N186" s="199">
        <v>0</v>
      </c>
      <c r="O186" s="199">
        <v>0</v>
      </c>
      <c r="P186" s="537">
        <f t="shared" si="44"/>
        <v>7053</v>
      </c>
      <c r="Q186" s="537">
        <f t="shared" si="45"/>
        <v>0</v>
      </c>
      <c r="R186" s="537">
        <f>C186-'[1]5.3'!C191</f>
        <v>0</v>
      </c>
    </row>
    <row r="187" spans="1:18" s="538" customFormat="1">
      <c r="A187" s="205" t="s">
        <v>738</v>
      </c>
      <c r="B187" s="293"/>
      <c r="C187" s="191">
        <v>-1000</v>
      </c>
      <c r="D187" s="191">
        <v>-1000</v>
      </c>
      <c r="E187" s="191"/>
      <c r="F187" s="198"/>
      <c r="G187" s="199"/>
      <c r="H187" s="198"/>
      <c r="I187" s="199"/>
      <c r="J187" s="199"/>
      <c r="K187" s="199"/>
      <c r="L187" s="199"/>
      <c r="M187" s="199"/>
      <c r="N187" s="199"/>
      <c r="O187" s="199"/>
      <c r="P187" s="537">
        <f t="shared" si="44"/>
        <v>-1000</v>
      </c>
      <c r="Q187" s="537">
        <f t="shared" si="45"/>
        <v>0</v>
      </c>
      <c r="R187" s="537">
        <f>C187-'[1]5.3'!C192</f>
        <v>0</v>
      </c>
    </row>
    <row r="188" spans="1:18" s="538" customFormat="1">
      <c r="A188" s="205" t="s">
        <v>484</v>
      </c>
      <c r="B188" s="205"/>
      <c r="C188" s="191">
        <f>SUM(C187)</f>
        <v>-1000</v>
      </c>
      <c r="D188" s="191">
        <f t="shared" ref="D188:O188" si="58">SUM(D187)</f>
        <v>-1000</v>
      </c>
      <c r="E188" s="191">
        <f t="shared" si="58"/>
        <v>0</v>
      </c>
      <c r="F188" s="191">
        <f t="shared" si="58"/>
        <v>0</v>
      </c>
      <c r="G188" s="191">
        <f t="shared" si="58"/>
        <v>0</v>
      </c>
      <c r="H188" s="191">
        <f t="shared" si="58"/>
        <v>0</v>
      </c>
      <c r="I188" s="191">
        <f t="shared" si="58"/>
        <v>0</v>
      </c>
      <c r="J188" s="191">
        <f t="shared" si="58"/>
        <v>0</v>
      </c>
      <c r="K188" s="191">
        <f t="shared" si="58"/>
        <v>0</v>
      </c>
      <c r="L188" s="191">
        <f t="shared" si="58"/>
        <v>0</v>
      </c>
      <c r="M188" s="191">
        <f t="shared" si="58"/>
        <v>0</v>
      </c>
      <c r="N188" s="191">
        <f t="shared" si="58"/>
        <v>0</v>
      </c>
      <c r="O188" s="191">
        <f t="shared" si="58"/>
        <v>0</v>
      </c>
      <c r="P188" s="537">
        <f t="shared" si="44"/>
        <v>-1000</v>
      </c>
      <c r="Q188" s="537">
        <f t="shared" si="45"/>
        <v>0</v>
      </c>
      <c r="R188" s="537">
        <f>C188-'[1]5.3'!C193</f>
        <v>0</v>
      </c>
    </row>
    <row r="189" spans="1:18" s="538" customFormat="1">
      <c r="A189" s="205" t="s">
        <v>425</v>
      </c>
      <c r="B189" s="205"/>
      <c r="C189" s="191">
        <f>C185+C188</f>
        <v>6053</v>
      </c>
      <c r="D189" s="191">
        <f t="shared" ref="D189:O189" si="59">D185+D188</f>
        <v>6053</v>
      </c>
      <c r="E189" s="191">
        <f t="shared" si="59"/>
        <v>0</v>
      </c>
      <c r="F189" s="191">
        <f t="shared" si="59"/>
        <v>0</v>
      </c>
      <c r="G189" s="191">
        <f t="shared" si="59"/>
        <v>0</v>
      </c>
      <c r="H189" s="191">
        <f t="shared" si="59"/>
        <v>0</v>
      </c>
      <c r="I189" s="191">
        <f t="shared" si="59"/>
        <v>0</v>
      </c>
      <c r="J189" s="191">
        <f t="shared" si="59"/>
        <v>0</v>
      </c>
      <c r="K189" s="191">
        <f t="shared" si="59"/>
        <v>0</v>
      </c>
      <c r="L189" s="191">
        <f t="shared" si="59"/>
        <v>0</v>
      </c>
      <c r="M189" s="191">
        <f t="shared" si="59"/>
        <v>0</v>
      </c>
      <c r="N189" s="191">
        <f t="shared" si="59"/>
        <v>0</v>
      </c>
      <c r="O189" s="191">
        <f t="shared" si="59"/>
        <v>0</v>
      </c>
      <c r="P189" s="537">
        <f t="shared" si="44"/>
        <v>6053</v>
      </c>
      <c r="Q189" s="537">
        <f t="shared" si="45"/>
        <v>0</v>
      </c>
      <c r="R189" s="537">
        <f>C189-'[1]5.3'!C194</f>
        <v>0</v>
      </c>
    </row>
    <row r="190" spans="1:18" s="538" customFormat="1">
      <c r="A190" s="200" t="s">
        <v>157</v>
      </c>
      <c r="B190" s="293" t="s">
        <v>334</v>
      </c>
      <c r="C190" s="191"/>
      <c r="D190" s="191"/>
      <c r="E190" s="199"/>
      <c r="F190" s="198"/>
      <c r="G190" s="199"/>
      <c r="H190" s="198"/>
      <c r="I190" s="199"/>
      <c r="J190" s="199"/>
      <c r="K190" s="199"/>
      <c r="L190" s="199"/>
      <c r="M190" s="199"/>
      <c r="N190" s="199"/>
      <c r="O190" s="199"/>
      <c r="P190" s="537">
        <f t="shared" si="44"/>
        <v>0</v>
      </c>
      <c r="Q190" s="537">
        <f t="shared" si="45"/>
        <v>0</v>
      </c>
      <c r="R190" s="537">
        <f>C190-'[1]5.3'!C195</f>
        <v>0</v>
      </c>
    </row>
    <row r="191" spans="1:18" s="538" customFormat="1">
      <c r="A191" s="205" t="s">
        <v>47</v>
      </c>
      <c r="B191" s="205"/>
      <c r="C191" s="191">
        <v>14416</v>
      </c>
      <c r="D191" s="191">
        <v>14416</v>
      </c>
      <c r="E191" s="191"/>
      <c r="F191" s="198"/>
      <c r="G191" s="199"/>
      <c r="H191" s="198"/>
      <c r="I191" s="199"/>
      <c r="J191" s="199"/>
      <c r="K191" s="199"/>
      <c r="L191" s="199"/>
      <c r="M191" s="199"/>
      <c r="N191" s="199"/>
      <c r="O191" s="199"/>
      <c r="P191" s="537">
        <f t="shared" si="44"/>
        <v>14416</v>
      </c>
      <c r="Q191" s="537">
        <f t="shared" si="45"/>
        <v>0</v>
      </c>
      <c r="R191" s="537">
        <f>C191-'[1]5.3'!C196</f>
        <v>0</v>
      </c>
    </row>
    <row r="192" spans="1:18" s="538" customFormat="1">
      <c r="A192" s="205" t="s">
        <v>425</v>
      </c>
      <c r="B192" s="205"/>
      <c r="C192" s="191">
        <v>14416</v>
      </c>
      <c r="D192" s="191">
        <v>14416</v>
      </c>
      <c r="E192" s="191">
        <v>0</v>
      </c>
      <c r="F192" s="198">
        <v>0</v>
      </c>
      <c r="G192" s="199">
        <v>0</v>
      </c>
      <c r="H192" s="198">
        <v>0</v>
      </c>
      <c r="I192" s="199">
        <v>0</v>
      </c>
      <c r="J192" s="199">
        <v>0</v>
      </c>
      <c r="K192" s="199">
        <v>0</v>
      </c>
      <c r="L192" s="199">
        <v>0</v>
      </c>
      <c r="M192" s="199">
        <v>0</v>
      </c>
      <c r="N192" s="199">
        <v>0</v>
      </c>
      <c r="O192" s="199">
        <v>0</v>
      </c>
      <c r="P192" s="537">
        <f t="shared" si="44"/>
        <v>14416</v>
      </c>
      <c r="Q192" s="537">
        <f t="shared" si="45"/>
        <v>0</v>
      </c>
      <c r="R192" s="537">
        <f>C192-'[1]5.3'!C197</f>
        <v>0</v>
      </c>
    </row>
    <row r="193" spans="1:18" s="538" customFormat="1">
      <c r="A193" s="205" t="s">
        <v>738</v>
      </c>
      <c r="B193" s="205"/>
      <c r="C193" s="191">
        <v>-3000</v>
      </c>
      <c r="D193" s="191">
        <v>-3000</v>
      </c>
      <c r="E193" s="191"/>
      <c r="F193" s="198"/>
      <c r="G193" s="199"/>
      <c r="H193" s="198"/>
      <c r="I193" s="199"/>
      <c r="J193" s="199"/>
      <c r="K193" s="199"/>
      <c r="L193" s="199"/>
      <c r="M193" s="199"/>
      <c r="N193" s="199"/>
      <c r="O193" s="199"/>
      <c r="P193" s="537">
        <f t="shared" si="44"/>
        <v>-3000</v>
      </c>
      <c r="Q193" s="537">
        <f t="shared" si="45"/>
        <v>0</v>
      </c>
      <c r="R193" s="537">
        <f>C193-'[1]5.3'!C198</f>
        <v>0</v>
      </c>
    </row>
    <row r="194" spans="1:18" s="538" customFormat="1">
      <c r="A194" s="205" t="s">
        <v>484</v>
      </c>
      <c r="B194" s="205"/>
      <c r="C194" s="191">
        <f>SUM(C193)</f>
        <v>-3000</v>
      </c>
      <c r="D194" s="191">
        <f t="shared" ref="D194:E194" si="60">SUM(D193)</f>
        <v>-3000</v>
      </c>
      <c r="E194" s="191">
        <f t="shared" si="60"/>
        <v>0</v>
      </c>
      <c r="F194" s="191">
        <v>0</v>
      </c>
      <c r="G194" s="191">
        <v>0</v>
      </c>
      <c r="H194" s="191">
        <v>0</v>
      </c>
      <c r="I194" s="191">
        <v>0</v>
      </c>
      <c r="J194" s="191">
        <v>0</v>
      </c>
      <c r="K194" s="191">
        <v>0</v>
      </c>
      <c r="L194" s="191">
        <v>0</v>
      </c>
      <c r="M194" s="191">
        <v>0</v>
      </c>
      <c r="N194" s="191">
        <v>0</v>
      </c>
      <c r="O194" s="191">
        <v>0</v>
      </c>
      <c r="P194" s="537">
        <f t="shared" si="44"/>
        <v>-3000</v>
      </c>
      <c r="Q194" s="537">
        <f t="shared" si="45"/>
        <v>0</v>
      </c>
      <c r="R194" s="537">
        <f>C194-'[1]5.3'!C199</f>
        <v>0</v>
      </c>
    </row>
    <row r="195" spans="1:18" s="538" customFormat="1">
      <c r="A195" s="205" t="s">
        <v>425</v>
      </c>
      <c r="B195" s="205"/>
      <c r="C195" s="191">
        <f>C191+C194</f>
        <v>11416</v>
      </c>
      <c r="D195" s="191">
        <f t="shared" ref="D195:O195" si="61">D191+D194</f>
        <v>11416</v>
      </c>
      <c r="E195" s="191">
        <f t="shared" si="61"/>
        <v>0</v>
      </c>
      <c r="F195" s="191">
        <f t="shared" si="61"/>
        <v>0</v>
      </c>
      <c r="G195" s="191">
        <f t="shared" si="61"/>
        <v>0</v>
      </c>
      <c r="H195" s="191">
        <f t="shared" si="61"/>
        <v>0</v>
      </c>
      <c r="I195" s="191">
        <f t="shared" si="61"/>
        <v>0</v>
      </c>
      <c r="J195" s="191">
        <f t="shared" si="61"/>
        <v>0</v>
      </c>
      <c r="K195" s="191">
        <f t="shared" si="61"/>
        <v>0</v>
      </c>
      <c r="L195" s="191">
        <f t="shared" si="61"/>
        <v>0</v>
      </c>
      <c r="M195" s="191">
        <f t="shared" si="61"/>
        <v>0</v>
      </c>
      <c r="N195" s="191">
        <f t="shared" si="61"/>
        <v>0</v>
      </c>
      <c r="O195" s="191">
        <f t="shared" si="61"/>
        <v>0</v>
      </c>
      <c r="P195" s="537">
        <f t="shared" si="44"/>
        <v>11416</v>
      </c>
      <c r="Q195" s="537">
        <f t="shared" si="45"/>
        <v>0</v>
      </c>
      <c r="R195" s="537">
        <f>C195-'[1]5.3'!C200</f>
        <v>0</v>
      </c>
    </row>
    <row r="196" spans="1:18" s="538" customFormat="1">
      <c r="A196" s="200" t="s">
        <v>158</v>
      </c>
      <c r="B196" s="293" t="s">
        <v>335</v>
      </c>
      <c r="C196" s="191"/>
      <c r="D196" s="191"/>
      <c r="E196" s="199"/>
      <c r="F196" s="198"/>
      <c r="G196" s="199"/>
      <c r="H196" s="198"/>
      <c r="I196" s="199"/>
      <c r="J196" s="199"/>
      <c r="K196" s="199"/>
      <c r="L196" s="199"/>
      <c r="M196" s="199"/>
      <c r="N196" s="199"/>
      <c r="O196" s="199"/>
      <c r="P196" s="537">
        <f t="shared" si="44"/>
        <v>0</v>
      </c>
      <c r="Q196" s="537">
        <f t="shared" si="45"/>
        <v>0</v>
      </c>
      <c r="R196" s="537">
        <f>C196-'[1]5.3'!C201</f>
        <v>0</v>
      </c>
    </row>
    <row r="197" spans="1:18" s="538" customFormat="1">
      <c r="A197" s="205" t="s">
        <v>47</v>
      </c>
      <c r="B197" s="205"/>
      <c r="C197" s="191">
        <f>SUM(D197:O197)</f>
        <v>32126</v>
      </c>
      <c r="D197" s="191">
        <f>[2]kiad!C71</f>
        <v>32126</v>
      </c>
      <c r="E197" s="191"/>
      <c r="F197" s="198"/>
      <c r="G197" s="199"/>
      <c r="H197" s="198"/>
      <c r="I197" s="199"/>
      <c r="J197" s="199"/>
      <c r="K197" s="199"/>
      <c r="L197" s="199"/>
      <c r="M197" s="199"/>
      <c r="N197" s="199"/>
      <c r="O197" s="199"/>
      <c r="P197" s="537">
        <f t="shared" si="44"/>
        <v>32126</v>
      </c>
      <c r="Q197" s="537">
        <f t="shared" si="45"/>
        <v>0</v>
      </c>
      <c r="R197" s="537">
        <f>C197-'[1]5.3'!C202</f>
        <v>0</v>
      </c>
    </row>
    <row r="198" spans="1:18" s="538" customFormat="1">
      <c r="A198" s="205" t="s">
        <v>425</v>
      </c>
      <c r="B198" s="205"/>
      <c r="C198" s="191">
        <v>33126</v>
      </c>
      <c r="D198" s="191">
        <v>33126</v>
      </c>
      <c r="E198" s="191">
        <v>0</v>
      </c>
      <c r="F198" s="198">
        <v>0</v>
      </c>
      <c r="G198" s="199">
        <v>0</v>
      </c>
      <c r="H198" s="198">
        <v>0</v>
      </c>
      <c r="I198" s="199">
        <v>0</v>
      </c>
      <c r="J198" s="199">
        <v>0</v>
      </c>
      <c r="K198" s="199">
        <v>0</v>
      </c>
      <c r="L198" s="199">
        <v>0</v>
      </c>
      <c r="M198" s="199">
        <v>0</v>
      </c>
      <c r="N198" s="199">
        <v>0</v>
      </c>
      <c r="O198" s="199">
        <v>0</v>
      </c>
      <c r="P198" s="537">
        <f t="shared" si="44"/>
        <v>33126</v>
      </c>
      <c r="Q198" s="537">
        <f t="shared" si="45"/>
        <v>0</v>
      </c>
      <c r="R198" s="537">
        <f>C198-'[1]5.3'!C203</f>
        <v>0</v>
      </c>
    </row>
    <row r="199" spans="1:18" s="538" customFormat="1">
      <c r="A199" s="205" t="s">
        <v>738</v>
      </c>
      <c r="B199" s="205"/>
      <c r="C199" s="191">
        <v>-4700</v>
      </c>
      <c r="D199" s="191">
        <v>-4700</v>
      </c>
      <c r="E199" s="191"/>
      <c r="F199" s="198"/>
      <c r="G199" s="199"/>
      <c r="H199" s="198"/>
      <c r="I199" s="199"/>
      <c r="J199" s="199"/>
      <c r="K199" s="199"/>
      <c r="L199" s="199"/>
      <c r="M199" s="199"/>
      <c r="N199" s="199"/>
      <c r="O199" s="199"/>
      <c r="P199" s="537">
        <f t="shared" si="44"/>
        <v>-4700</v>
      </c>
      <c r="Q199" s="537">
        <f t="shared" si="45"/>
        <v>0</v>
      </c>
      <c r="R199" s="537">
        <f>C199-'[1]5.3'!C204</f>
        <v>0</v>
      </c>
    </row>
    <row r="200" spans="1:18" s="538" customFormat="1">
      <c r="A200" s="205" t="s">
        <v>484</v>
      </c>
      <c r="B200" s="205"/>
      <c r="C200" s="191">
        <f>SUM(C199)</f>
        <v>-4700</v>
      </c>
      <c r="D200" s="191">
        <f t="shared" ref="D200:O200" si="62">SUM(D199)</f>
        <v>-4700</v>
      </c>
      <c r="E200" s="191">
        <f t="shared" si="62"/>
        <v>0</v>
      </c>
      <c r="F200" s="191">
        <f t="shared" si="62"/>
        <v>0</v>
      </c>
      <c r="G200" s="191">
        <f t="shared" si="62"/>
        <v>0</v>
      </c>
      <c r="H200" s="191">
        <f t="shared" si="62"/>
        <v>0</v>
      </c>
      <c r="I200" s="191">
        <f t="shared" si="62"/>
        <v>0</v>
      </c>
      <c r="J200" s="191">
        <f t="shared" si="62"/>
        <v>0</v>
      </c>
      <c r="K200" s="191">
        <f t="shared" si="62"/>
        <v>0</v>
      </c>
      <c r="L200" s="191">
        <f t="shared" si="62"/>
        <v>0</v>
      </c>
      <c r="M200" s="191">
        <f t="shared" si="62"/>
        <v>0</v>
      </c>
      <c r="N200" s="191">
        <f t="shared" si="62"/>
        <v>0</v>
      </c>
      <c r="O200" s="191">
        <f t="shared" si="62"/>
        <v>0</v>
      </c>
      <c r="P200" s="537">
        <f t="shared" si="44"/>
        <v>-4700</v>
      </c>
      <c r="Q200" s="537">
        <f t="shared" si="45"/>
        <v>0</v>
      </c>
      <c r="R200" s="537">
        <f>C200-'[1]5.3'!C205</f>
        <v>0</v>
      </c>
    </row>
    <row r="201" spans="1:18" s="538" customFormat="1">
      <c r="A201" s="205" t="s">
        <v>425</v>
      </c>
      <c r="B201" s="205"/>
      <c r="C201" s="191">
        <f>C198+C200</f>
        <v>28426</v>
      </c>
      <c r="D201" s="191">
        <f t="shared" ref="D201:O201" si="63">D198+D200</f>
        <v>28426</v>
      </c>
      <c r="E201" s="191">
        <f t="shared" si="63"/>
        <v>0</v>
      </c>
      <c r="F201" s="191">
        <f t="shared" si="63"/>
        <v>0</v>
      </c>
      <c r="G201" s="191">
        <f t="shared" si="63"/>
        <v>0</v>
      </c>
      <c r="H201" s="191">
        <f t="shared" si="63"/>
        <v>0</v>
      </c>
      <c r="I201" s="191">
        <f t="shared" si="63"/>
        <v>0</v>
      </c>
      <c r="J201" s="191">
        <f t="shared" si="63"/>
        <v>0</v>
      </c>
      <c r="K201" s="191">
        <f t="shared" si="63"/>
        <v>0</v>
      </c>
      <c r="L201" s="191">
        <f t="shared" si="63"/>
        <v>0</v>
      </c>
      <c r="M201" s="191">
        <f t="shared" si="63"/>
        <v>0</v>
      </c>
      <c r="N201" s="191">
        <f t="shared" si="63"/>
        <v>0</v>
      </c>
      <c r="O201" s="191">
        <f t="shared" si="63"/>
        <v>0</v>
      </c>
      <c r="P201" s="537">
        <f t="shared" si="44"/>
        <v>28426</v>
      </c>
      <c r="Q201" s="537">
        <f t="shared" si="45"/>
        <v>0</v>
      </c>
      <c r="R201" s="537">
        <f>C201-'[1]5.3'!C206</f>
        <v>0</v>
      </c>
    </row>
    <row r="202" spans="1:18" s="538" customFormat="1">
      <c r="A202" s="200" t="s">
        <v>159</v>
      </c>
      <c r="B202" s="293" t="s">
        <v>335</v>
      </c>
      <c r="C202" s="191"/>
      <c r="D202" s="191"/>
      <c r="E202" s="199"/>
      <c r="F202" s="198"/>
      <c r="G202" s="199"/>
      <c r="H202" s="198"/>
      <c r="I202" s="199"/>
      <c r="J202" s="199"/>
      <c r="K202" s="199"/>
      <c r="L202" s="199"/>
      <c r="M202" s="199"/>
      <c r="N202" s="199"/>
      <c r="O202" s="199"/>
      <c r="P202" s="537">
        <f t="shared" si="44"/>
        <v>0</v>
      </c>
      <c r="Q202" s="537">
        <f t="shared" si="45"/>
        <v>0</v>
      </c>
      <c r="R202" s="537">
        <f>C202-'[1]5.3'!C207</f>
        <v>0</v>
      </c>
    </row>
    <row r="203" spans="1:18" s="538" customFormat="1">
      <c r="A203" s="205" t="s">
        <v>47</v>
      </c>
      <c r="B203" s="205"/>
      <c r="C203" s="191">
        <f>SUM(D203:O203)</f>
        <v>12121</v>
      </c>
      <c r="D203" s="191">
        <f>[2]kiad!C73</f>
        <v>12121</v>
      </c>
      <c r="E203" s="191"/>
      <c r="F203" s="198"/>
      <c r="G203" s="199"/>
      <c r="H203" s="198"/>
      <c r="I203" s="199"/>
      <c r="J203" s="199"/>
      <c r="K203" s="199"/>
      <c r="L203" s="199"/>
      <c r="M203" s="199"/>
      <c r="N203" s="199"/>
      <c r="O203" s="199"/>
      <c r="P203" s="537">
        <f t="shared" si="44"/>
        <v>12121</v>
      </c>
      <c r="Q203" s="537">
        <f t="shared" si="45"/>
        <v>0</v>
      </c>
      <c r="R203" s="537">
        <f>C203-'[1]5.3'!C208</f>
        <v>0</v>
      </c>
    </row>
    <row r="204" spans="1:18" s="538" customFormat="1">
      <c r="A204" s="205" t="s">
        <v>425</v>
      </c>
      <c r="B204" s="205"/>
      <c r="C204" s="191">
        <v>12321</v>
      </c>
      <c r="D204" s="191">
        <v>12321</v>
      </c>
      <c r="E204" s="191">
        <v>0</v>
      </c>
      <c r="F204" s="198">
        <v>0</v>
      </c>
      <c r="G204" s="199">
        <v>0</v>
      </c>
      <c r="H204" s="198">
        <v>0</v>
      </c>
      <c r="I204" s="199">
        <v>0</v>
      </c>
      <c r="J204" s="199">
        <v>0</v>
      </c>
      <c r="K204" s="199">
        <v>0</v>
      </c>
      <c r="L204" s="199">
        <v>0</v>
      </c>
      <c r="M204" s="199">
        <v>0</v>
      </c>
      <c r="N204" s="199">
        <v>0</v>
      </c>
      <c r="O204" s="199">
        <v>0</v>
      </c>
      <c r="P204" s="537">
        <f t="shared" si="44"/>
        <v>12321</v>
      </c>
      <c r="Q204" s="537">
        <f t="shared" si="45"/>
        <v>0</v>
      </c>
      <c r="R204" s="537">
        <f>C204-'[1]5.3'!C209</f>
        <v>0</v>
      </c>
    </row>
    <row r="205" spans="1:18" s="538" customFormat="1">
      <c r="A205" s="205" t="s">
        <v>738</v>
      </c>
      <c r="B205" s="205"/>
      <c r="C205" s="191">
        <v>-1850</v>
      </c>
      <c r="D205" s="191">
        <v>-1850</v>
      </c>
      <c r="E205" s="191"/>
      <c r="F205" s="198"/>
      <c r="G205" s="199"/>
      <c r="H205" s="198"/>
      <c r="I205" s="199"/>
      <c r="J205" s="199"/>
      <c r="K205" s="199"/>
      <c r="L205" s="199"/>
      <c r="M205" s="199"/>
      <c r="N205" s="199"/>
      <c r="O205" s="199"/>
      <c r="P205" s="537">
        <f t="shared" si="44"/>
        <v>-1850</v>
      </c>
      <c r="Q205" s="537">
        <f t="shared" si="45"/>
        <v>0</v>
      </c>
      <c r="R205" s="537">
        <f>C205-'[1]5.3'!C210</f>
        <v>0</v>
      </c>
    </row>
    <row r="206" spans="1:18" s="538" customFormat="1">
      <c r="A206" s="205" t="s">
        <v>484</v>
      </c>
      <c r="B206" s="205"/>
      <c r="C206" s="191">
        <f>SUM(C205)</f>
        <v>-1850</v>
      </c>
      <c r="D206" s="191">
        <f t="shared" ref="D206:O206" si="64">SUM(D205)</f>
        <v>-1850</v>
      </c>
      <c r="E206" s="191">
        <f t="shared" si="64"/>
        <v>0</v>
      </c>
      <c r="F206" s="191">
        <f t="shared" si="64"/>
        <v>0</v>
      </c>
      <c r="G206" s="191">
        <f t="shared" si="64"/>
        <v>0</v>
      </c>
      <c r="H206" s="191">
        <f t="shared" si="64"/>
        <v>0</v>
      </c>
      <c r="I206" s="191">
        <f t="shared" si="64"/>
        <v>0</v>
      </c>
      <c r="J206" s="191">
        <f t="shared" si="64"/>
        <v>0</v>
      </c>
      <c r="K206" s="191">
        <f t="shared" si="64"/>
        <v>0</v>
      </c>
      <c r="L206" s="191">
        <f t="shared" si="64"/>
        <v>0</v>
      </c>
      <c r="M206" s="191">
        <f t="shared" si="64"/>
        <v>0</v>
      </c>
      <c r="N206" s="191">
        <f t="shared" si="64"/>
        <v>0</v>
      </c>
      <c r="O206" s="191">
        <f t="shared" si="64"/>
        <v>0</v>
      </c>
      <c r="P206" s="537">
        <f t="shared" ref="P206:P269" si="65">SUM(D206:O206)</f>
        <v>-1850</v>
      </c>
      <c r="Q206" s="537">
        <f t="shared" ref="Q206:Q269" si="66">P206-C206</f>
        <v>0</v>
      </c>
      <c r="R206" s="537">
        <f>C206-'[1]5.3'!C211</f>
        <v>0</v>
      </c>
    </row>
    <row r="207" spans="1:18" s="538" customFormat="1">
      <c r="A207" s="205" t="s">
        <v>425</v>
      </c>
      <c r="B207" s="205"/>
      <c r="C207" s="191">
        <f>C204+C206</f>
        <v>10471</v>
      </c>
      <c r="D207" s="191">
        <f t="shared" ref="D207:O207" si="67">D204+D206</f>
        <v>10471</v>
      </c>
      <c r="E207" s="191">
        <f t="shared" si="67"/>
        <v>0</v>
      </c>
      <c r="F207" s="191">
        <f t="shared" si="67"/>
        <v>0</v>
      </c>
      <c r="G207" s="191">
        <f t="shared" si="67"/>
        <v>0</v>
      </c>
      <c r="H207" s="191">
        <f t="shared" si="67"/>
        <v>0</v>
      </c>
      <c r="I207" s="191">
        <f t="shared" si="67"/>
        <v>0</v>
      </c>
      <c r="J207" s="191">
        <f t="shared" si="67"/>
        <v>0</v>
      </c>
      <c r="K207" s="191">
        <f t="shared" si="67"/>
        <v>0</v>
      </c>
      <c r="L207" s="191">
        <f t="shared" si="67"/>
        <v>0</v>
      </c>
      <c r="M207" s="191">
        <f t="shared" si="67"/>
        <v>0</v>
      </c>
      <c r="N207" s="191">
        <f t="shared" si="67"/>
        <v>0</v>
      </c>
      <c r="O207" s="191">
        <f t="shared" si="67"/>
        <v>0</v>
      </c>
      <c r="P207" s="537">
        <f t="shared" si="65"/>
        <v>10471</v>
      </c>
      <c r="Q207" s="537">
        <f t="shared" si="66"/>
        <v>0</v>
      </c>
      <c r="R207" s="537">
        <f>C207-'[1]5.3'!C212</f>
        <v>0</v>
      </c>
    </row>
    <row r="208" spans="1:18" s="538" customFormat="1">
      <c r="A208" s="200" t="s">
        <v>160</v>
      </c>
      <c r="B208" s="293" t="s">
        <v>334</v>
      </c>
      <c r="C208" s="191"/>
      <c r="D208" s="191"/>
      <c r="E208" s="199"/>
      <c r="F208" s="198"/>
      <c r="G208" s="199"/>
      <c r="H208" s="198"/>
      <c r="I208" s="199"/>
      <c r="J208" s="199"/>
      <c r="K208" s="199"/>
      <c r="L208" s="199"/>
      <c r="M208" s="199"/>
      <c r="N208" s="199"/>
      <c r="O208" s="199"/>
      <c r="P208" s="537">
        <f t="shared" si="65"/>
        <v>0</v>
      </c>
      <c r="Q208" s="537">
        <f t="shared" si="66"/>
        <v>0</v>
      </c>
      <c r="R208" s="537">
        <f>C208-'[1]5.3'!C213</f>
        <v>0</v>
      </c>
    </row>
    <row r="209" spans="1:18" s="538" customFormat="1">
      <c r="A209" s="205" t="s">
        <v>47</v>
      </c>
      <c r="B209" s="205"/>
      <c r="C209" s="191">
        <v>630</v>
      </c>
      <c r="D209" s="191">
        <v>630</v>
      </c>
      <c r="E209" s="191"/>
      <c r="F209" s="198"/>
      <c r="G209" s="199"/>
      <c r="H209" s="198"/>
      <c r="I209" s="199"/>
      <c r="J209" s="199"/>
      <c r="K209" s="199"/>
      <c r="L209" s="199"/>
      <c r="M209" s="199"/>
      <c r="N209" s="199"/>
      <c r="O209" s="199"/>
      <c r="P209" s="537">
        <f t="shared" si="65"/>
        <v>630</v>
      </c>
      <c r="Q209" s="537">
        <f t="shared" si="66"/>
        <v>0</v>
      </c>
      <c r="R209" s="537">
        <f>C209-'[1]5.3'!C214</f>
        <v>0</v>
      </c>
    </row>
    <row r="210" spans="1:18" s="538" customFormat="1">
      <c r="A210" s="205" t="s">
        <v>425</v>
      </c>
      <c r="B210" s="205"/>
      <c r="C210" s="191">
        <v>630</v>
      </c>
      <c r="D210" s="191">
        <v>630</v>
      </c>
      <c r="E210" s="191">
        <v>0</v>
      </c>
      <c r="F210" s="198">
        <v>0</v>
      </c>
      <c r="G210" s="199">
        <v>0</v>
      </c>
      <c r="H210" s="198">
        <v>0</v>
      </c>
      <c r="I210" s="199">
        <v>0</v>
      </c>
      <c r="J210" s="199">
        <v>0</v>
      </c>
      <c r="K210" s="199">
        <v>0</v>
      </c>
      <c r="L210" s="199">
        <v>0</v>
      </c>
      <c r="M210" s="199">
        <v>0</v>
      </c>
      <c r="N210" s="199">
        <v>0</v>
      </c>
      <c r="O210" s="199">
        <v>0</v>
      </c>
      <c r="P210" s="537">
        <f t="shared" si="65"/>
        <v>630</v>
      </c>
      <c r="Q210" s="537">
        <f t="shared" si="66"/>
        <v>0</v>
      </c>
      <c r="R210" s="537">
        <f>C210-'[1]5.3'!C215</f>
        <v>0</v>
      </c>
    </row>
    <row r="211" spans="1:18" s="538" customFormat="1">
      <c r="A211" s="205" t="s">
        <v>738</v>
      </c>
      <c r="B211" s="205"/>
      <c r="C211" s="191">
        <v>-200</v>
      </c>
      <c r="D211" s="191">
        <v>-200</v>
      </c>
      <c r="E211" s="191"/>
      <c r="F211" s="198"/>
      <c r="G211" s="199"/>
      <c r="H211" s="198"/>
      <c r="I211" s="199"/>
      <c r="J211" s="199"/>
      <c r="K211" s="199"/>
      <c r="L211" s="199"/>
      <c r="M211" s="199"/>
      <c r="N211" s="199"/>
      <c r="O211" s="199"/>
      <c r="P211" s="537">
        <f t="shared" si="65"/>
        <v>-200</v>
      </c>
      <c r="Q211" s="537">
        <f t="shared" si="66"/>
        <v>0</v>
      </c>
      <c r="R211" s="537">
        <f>C211-'[1]5.3'!C216</f>
        <v>0</v>
      </c>
    </row>
    <row r="212" spans="1:18" s="538" customFormat="1">
      <c r="A212" s="205" t="s">
        <v>484</v>
      </c>
      <c r="B212" s="205"/>
      <c r="C212" s="191">
        <f>SUM(C211)</f>
        <v>-200</v>
      </c>
      <c r="D212" s="191">
        <f t="shared" ref="D212:O212" si="68">SUM(D211)</f>
        <v>-200</v>
      </c>
      <c r="E212" s="191">
        <f t="shared" si="68"/>
        <v>0</v>
      </c>
      <c r="F212" s="191">
        <f t="shared" si="68"/>
        <v>0</v>
      </c>
      <c r="G212" s="191">
        <f t="shared" si="68"/>
        <v>0</v>
      </c>
      <c r="H212" s="191">
        <f t="shared" si="68"/>
        <v>0</v>
      </c>
      <c r="I212" s="191">
        <f t="shared" si="68"/>
        <v>0</v>
      </c>
      <c r="J212" s="191">
        <f t="shared" si="68"/>
        <v>0</v>
      </c>
      <c r="K212" s="191">
        <f t="shared" si="68"/>
        <v>0</v>
      </c>
      <c r="L212" s="191">
        <f t="shared" si="68"/>
        <v>0</v>
      </c>
      <c r="M212" s="191">
        <f t="shared" si="68"/>
        <v>0</v>
      </c>
      <c r="N212" s="191">
        <f t="shared" si="68"/>
        <v>0</v>
      </c>
      <c r="O212" s="191">
        <f t="shared" si="68"/>
        <v>0</v>
      </c>
      <c r="P212" s="537">
        <f t="shared" si="65"/>
        <v>-200</v>
      </c>
      <c r="Q212" s="537">
        <f t="shared" si="66"/>
        <v>0</v>
      </c>
      <c r="R212" s="537">
        <f>C212-'[1]5.3'!C217</f>
        <v>0</v>
      </c>
    </row>
    <row r="213" spans="1:18" s="538" customFormat="1">
      <c r="A213" s="205" t="s">
        <v>425</v>
      </c>
      <c r="B213" s="205"/>
      <c r="C213" s="191">
        <f>C209+C212</f>
        <v>430</v>
      </c>
      <c r="D213" s="191">
        <f t="shared" ref="D213:O213" si="69">D209+D212</f>
        <v>430</v>
      </c>
      <c r="E213" s="191">
        <f t="shared" si="69"/>
        <v>0</v>
      </c>
      <c r="F213" s="191">
        <f t="shared" si="69"/>
        <v>0</v>
      </c>
      <c r="G213" s="191">
        <f t="shared" si="69"/>
        <v>0</v>
      </c>
      <c r="H213" s="191">
        <f t="shared" si="69"/>
        <v>0</v>
      </c>
      <c r="I213" s="191">
        <f t="shared" si="69"/>
        <v>0</v>
      </c>
      <c r="J213" s="191">
        <f t="shared" si="69"/>
        <v>0</v>
      </c>
      <c r="K213" s="191">
        <f t="shared" si="69"/>
        <v>0</v>
      </c>
      <c r="L213" s="191">
        <f t="shared" si="69"/>
        <v>0</v>
      </c>
      <c r="M213" s="191">
        <f t="shared" si="69"/>
        <v>0</v>
      </c>
      <c r="N213" s="191">
        <f t="shared" si="69"/>
        <v>0</v>
      </c>
      <c r="O213" s="191">
        <f t="shared" si="69"/>
        <v>0</v>
      </c>
      <c r="P213" s="537">
        <f t="shared" si="65"/>
        <v>430</v>
      </c>
      <c r="Q213" s="537">
        <f t="shared" si="66"/>
        <v>0</v>
      </c>
      <c r="R213" s="537">
        <f>C213-'[1]5.3'!C218</f>
        <v>0</v>
      </c>
    </row>
    <row r="214" spans="1:18" s="538" customFormat="1">
      <c r="A214" s="200" t="s">
        <v>245</v>
      </c>
      <c r="B214" s="293" t="s">
        <v>334</v>
      </c>
      <c r="C214" s="191"/>
      <c r="D214" s="191"/>
      <c r="E214" s="191"/>
      <c r="F214" s="198"/>
      <c r="G214" s="199"/>
      <c r="H214" s="198"/>
      <c r="I214" s="199"/>
      <c r="J214" s="199"/>
      <c r="K214" s="199"/>
      <c r="L214" s="199"/>
      <c r="M214" s="199"/>
      <c r="N214" s="199"/>
      <c r="O214" s="199"/>
      <c r="P214" s="537">
        <f t="shared" si="65"/>
        <v>0</v>
      </c>
      <c r="Q214" s="537">
        <f t="shared" si="66"/>
        <v>0</v>
      </c>
      <c r="R214" s="537">
        <f>C214-'[1]5.3'!C219</f>
        <v>0</v>
      </c>
    </row>
    <row r="215" spans="1:18" s="538" customFormat="1">
      <c r="A215" s="205" t="s">
        <v>47</v>
      </c>
      <c r="B215" s="205"/>
      <c r="C215" s="191">
        <v>15508</v>
      </c>
      <c r="D215" s="191">
        <v>15508</v>
      </c>
      <c r="E215" s="191"/>
      <c r="F215" s="198"/>
      <c r="G215" s="199"/>
      <c r="H215" s="198"/>
      <c r="I215" s="199"/>
      <c r="J215" s="199"/>
      <c r="K215" s="199"/>
      <c r="L215" s="199"/>
      <c r="M215" s="199"/>
      <c r="N215" s="199"/>
      <c r="O215" s="199"/>
      <c r="P215" s="537">
        <f t="shared" si="65"/>
        <v>15508</v>
      </c>
      <c r="Q215" s="537">
        <f t="shared" si="66"/>
        <v>0</v>
      </c>
      <c r="R215" s="537">
        <f>C215-'[1]5.3'!C220</f>
        <v>0</v>
      </c>
    </row>
    <row r="216" spans="1:18" s="538" customFormat="1">
      <c r="A216" s="205" t="s">
        <v>425</v>
      </c>
      <c r="B216" s="205"/>
      <c r="C216" s="191">
        <v>15508</v>
      </c>
      <c r="D216" s="191">
        <v>15508</v>
      </c>
      <c r="E216" s="191">
        <v>0</v>
      </c>
      <c r="F216" s="198">
        <v>0</v>
      </c>
      <c r="G216" s="199">
        <v>0</v>
      </c>
      <c r="H216" s="198">
        <v>0</v>
      </c>
      <c r="I216" s="199">
        <v>0</v>
      </c>
      <c r="J216" s="199">
        <v>0</v>
      </c>
      <c r="K216" s="199">
        <v>0</v>
      </c>
      <c r="L216" s="199">
        <v>0</v>
      </c>
      <c r="M216" s="199">
        <v>0</v>
      </c>
      <c r="N216" s="199">
        <v>0</v>
      </c>
      <c r="O216" s="199">
        <v>0</v>
      </c>
      <c r="P216" s="537">
        <f t="shared" si="65"/>
        <v>15508</v>
      </c>
      <c r="Q216" s="537">
        <f t="shared" si="66"/>
        <v>0</v>
      </c>
      <c r="R216" s="537">
        <f>C216-'[1]5.3'!C221</f>
        <v>0</v>
      </c>
    </row>
    <row r="217" spans="1:18" s="538" customFormat="1">
      <c r="A217" s="205" t="s">
        <v>738</v>
      </c>
      <c r="B217" s="205"/>
      <c r="C217" s="191">
        <v>100</v>
      </c>
      <c r="D217" s="191">
        <v>100</v>
      </c>
      <c r="E217" s="191"/>
      <c r="F217" s="198"/>
      <c r="G217" s="199"/>
      <c r="H217" s="198"/>
      <c r="I217" s="199"/>
      <c r="J217" s="199"/>
      <c r="K217" s="199"/>
      <c r="L217" s="199"/>
      <c r="M217" s="199"/>
      <c r="N217" s="199"/>
      <c r="O217" s="199"/>
      <c r="P217" s="537">
        <f t="shared" si="65"/>
        <v>100</v>
      </c>
      <c r="Q217" s="537">
        <f t="shared" si="66"/>
        <v>0</v>
      </c>
      <c r="R217" s="537">
        <f>C217-'[1]5.3'!C222</f>
        <v>0</v>
      </c>
    </row>
    <row r="218" spans="1:18" s="538" customFormat="1">
      <c r="A218" s="205" t="s">
        <v>484</v>
      </c>
      <c r="B218" s="205"/>
      <c r="C218" s="191">
        <f>SUM(C217)</f>
        <v>100</v>
      </c>
      <c r="D218" s="191">
        <f t="shared" ref="D218:O218" si="70">SUM(D217)</f>
        <v>100</v>
      </c>
      <c r="E218" s="191">
        <f t="shared" si="70"/>
        <v>0</v>
      </c>
      <c r="F218" s="191">
        <f t="shared" si="70"/>
        <v>0</v>
      </c>
      <c r="G218" s="191">
        <f t="shared" si="70"/>
        <v>0</v>
      </c>
      <c r="H218" s="191">
        <f t="shared" si="70"/>
        <v>0</v>
      </c>
      <c r="I218" s="191">
        <f t="shared" si="70"/>
        <v>0</v>
      </c>
      <c r="J218" s="191">
        <f t="shared" si="70"/>
        <v>0</v>
      </c>
      <c r="K218" s="191">
        <f t="shared" si="70"/>
        <v>0</v>
      </c>
      <c r="L218" s="191">
        <f t="shared" si="70"/>
        <v>0</v>
      </c>
      <c r="M218" s="191">
        <f t="shared" si="70"/>
        <v>0</v>
      </c>
      <c r="N218" s="191">
        <f t="shared" si="70"/>
        <v>0</v>
      </c>
      <c r="O218" s="191">
        <f t="shared" si="70"/>
        <v>0</v>
      </c>
      <c r="P218" s="537">
        <f t="shared" si="65"/>
        <v>100</v>
      </c>
      <c r="Q218" s="537">
        <f t="shared" si="66"/>
        <v>0</v>
      </c>
      <c r="R218" s="537">
        <f>C218-'[1]5.3'!C223</f>
        <v>0</v>
      </c>
    </row>
    <row r="219" spans="1:18" s="538" customFormat="1">
      <c r="A219" s="205" t="s">
        <v>425</v>
      </c>
      <c r="B219" s="205"/>
      <c r="C219" s="191">
        <f>C215+C218</f>
        <v>15608</v>
      </c>
      <c r="D219" s="191">
        <f t="shared" ref="D219:O219" si="71">D215+D218</f>
        <v>15608</v>
      </c>
      <c r="E219" s="191">
        <f t="shared" si="71"/>
        <v>0</v>
      </c>
      <c r="F219" s="191">
        <f t="shared" si="71"/>
        <v>0</v>
      </c>
      <c r="G219" s="191">
        <f t="shared" si="71"/>
        <v>0</v>
      </c>
      <c r="H219" s="191">
        <f t="shared" si="71"/>
        <v>0</v>
      </c>
      <c r="I219" s="191">
        <f t="shared" si="71"/>
        <v>0</v>
      </c>
      <c r="J219" s="191">
        <f t="shared" si="71"/>
        <v>0</v>
      </c>
      <c r="K219" s="191">
        <f t="shared" si="71"/>
        <v>0</v>
      </c>
      <c r="L219" s="191">
        <f t="shared" si="71"/>
        <v>0</v>
      </c>
      <c r="M219" s="191">
        <f t="shared" si="71"/>
        <v>0</v>
      </c>
      <c r="N219" s="191">
        <f t="shared" si="71"/>
        <v>0</v>
      </c>
      <c r="O219" s="191">
        <f t="shared" si="71"/>
        <v>0</v>
      </c>
      <c r="P219" s="537">
        <f t="shared" si="65"/>
        <v>15608</v>
      </c>
      <c r="Q219" s="537">
        <f t="shared" si="66"/>
        <v>0</v>
      </c>
      <c r="R219" s="537">
        <f>C219-'[1]5.3'!C224</f>
        <v>0</v>
      </c>
    </row>
    <row r="220" spans="1:18" s="538" customFormat="1">
      <c r="A220" s="200" t="s">
        <v>161</v>
      </c>
      <c r="B220" s="293" t="s">
        <v>334</v>
      </c>
      <c r="C220" s="191"/>
      <c r="D220" s="191"/>
      <c r="E220" s="199"/>
      <c r="F220" s="198"/>
      <c r="G220" s="199"/>
      <c r="H220" s="198"/>
      <c r="I220" s="199"/>
      <c r="J220" s="199"/>
      <c r="K220" s="199"/>
      <c r="L220" s="199"/>
      <c r="M220" s="199"/>
      <c r="N220" s="199"/>
      <c r="O220" s="199"/>
      <c r="P220" s="537">
        <f t="shared" si="65"/>
        <v>0</v>
      </c>
      <c r="Q220" s="537">
        <f t="shared" si="66"/>
        <v>0</v>
      </c>
      <c r="R220" s="537">
        <f>C220-'[1]5.3'!C225</f>
        <v>0</v>
      </c>
    </row>
    <row r="221" spans="1:18" s="538" customFormat="1">
      <c r="A221" s="205" t="s">
        <v>47</v>
      </c>
      <c r="B221" s="205"/>
      <c r="C221" s="191">
        <f>SUM(D221:O221)</f>
        <v>7307</v>
      </c>
      <c r="D221" s="191">
        <f>[2]kiad!C79-'4.3'!H221</f>
        <v>5170</v>
      </c>
      <c r="E221" s="191"/>
      <c r="F221" s="198"/>
      <c r="G221" s="199"/>
      <c r="H221" s="198">
        <v>2137</v>
      </c>
      <c r="I221" s="199"/>
      <c r="J221" s="199"/>
      <c r="K221" s="199"/>
      <c r="L221" s="199"/>
      <c r="M221" s="199"/>
      <c r="N221" s="199"/>
      <c r="O221" s="199"/>
      <c r="P221" s="537">
        <f t="shared" si="65"/>
        <v>7307</v>
      </c>
      <c r="Q221" s="537">
        <f t="shared" si="66"/>
        <v>0</v>
      </c>
      <c r="R221" s="537">
        <f>C221-'[1]5.3'!C226</f>
        <v>0</v>
      </c>
    </row>
    <row r="222" spans="1:18" s="538" customFormat="1">
      <c r="A222" s="205" t="s">
        <v>425</v>
      </c>
      <c r="B222" s="205"/>
      <c r="C222" s="191">
        <v>7307</v>
      </c>
      <c r="D222" s="191">
        <v>5170</v>
      </c>
      <c r="E222" s="191">
        <v>0</v>
      </c>
      <c r="F222" s="198">
        <v>0</v>
      </c>
      <c r="G222" s="199">
        <v>0</v>
      </c>
      <c r="H222" s="198">
        <v>2137</v>
      </c>
      <c r="I222" s="199">
        <v>0</v>
      </c>
      <c r="J222" s="199">
        <v>0</v>
      </c>
      <c r="K222" s="199">
        <v>0</v>
      </c>
      <c r="L222" s="199">
        <v>0</v>
      </c>
      <c r="M222" s="199">
        <v>0</v>
      </c>
      <c r="N222" s="199">
        <v>0</v>
      </c>
      <c r="O222" s="199">
        <v>0</v>
      </c>
      <c r="P222" s="537">
        <f t="shared" si="65"/>
        <v>7307</v>
      </c>
      <c r="Q222" s="537">
        <f t="shared" si="66"/>
        <v>0</v>
      </c>
      <c r="R222" s="537">
        <f>C222-'[1]5.3'!C227</f>
        <v>0</v>
      </c>
    </row>
    <row r="223" spans="1:18" s="538" customFormat="1">
      <c r="A223" s="205" t="s">
        <v>738</v>
      </c>
      <c r="B223" s="205"/>
      <c r="C223" s="191">
        <v>-1121</v>
      </c>
      <c r="D223" s="191">
        <v>-1121</v>
      </c>
      <c r="E223" s="191"/>
      <c r="F223" s="198"/>
      <c r="G223" s="199"/>
      <c r="H223" s="198"/>
      <c r="I223" s="199"/>
      <c r="J223" s="199"/>
      <c r="K223" s="199"/>
      <c r="L223" s="199"/>
      <c r="M223" s="199"/>
      <c r="N223" s="199"/>
      <c r="O223" s="199"/>
      <c r="P223" s="537">
        <f t="shared" si="65"/>
        <v>-1121</v>
      </c>
      <c r="Q223" s="537">
        <f t="shared" si="66"/>
        <v>0</v>
      </c>
      <c r="R223" s="537">
        <f>C223-'[1]5.3'!C228</f>
        <v>0</v>
      </c>
    </row>
    <row r="224" spans="1:18" s="538" customFormat="1">
      <c r="A224" s="205" t="s">
        <v>484</v>
      </c>
      <c r="B224" s="205"/>
      <c r="C224" s="191">
        <f>SUM(C223)</f>
        <v>-1121</v>
      </c>
      <c r="D224" s="191">
        <f t="shared" ref="D224:O224" si="72">SUM(D223)</f>
        <v>-1121</v>
      </c>
      <c r="E224" s="191">
        <f t="shared" si="72"/>
        <v>0</v>
      </c>
      <c r="F224" s="191">
        <f t="shared" si="72"/>
        <v>0</v>
      </c>
      <c r="G224" s="191">
        <f t="shared" si="72"/>
        <v>0</v>
      </c>
      <c r="H224" s="191">
        <f t="shared" si="72"/>
        <v>0</v>
      </c>
      <c r="I224" s="191">
        <f t="shared" si="72"/>
        <v>0</v>
      </c>
      <c r="J224" s="191">
        <f t="shared" si="72"/>
        <v>0</v>
      </c>
      <c r="K224" s="191">
        <f t="shared" si="72"/>
        <v>0</v>
      </c>
      <c r="L224" s="191">
        <f t="shared" si="72"/>
        <v>0</v>
      </c>
      <c r="M224" s="191">
        <f t="shared" si="72"/>
        <v>0</v>
      </c>
      <c r="N224" s="191">
        <f t="shared" si="72"/>
        <v>0</v>
      </c>
      <c r="O224" s="191">
        <f t="shared" si="72"/>
        <v>0</v>
      </c>
      <c r="P224" s="537">
        <f t="shared" si="65"/>
        <v>-1121</v>
      </c>
      <c r="Q224" s="537">
        <f t="shared" si="66"/>
        <v>0</v>
      </c>
      <c r="R224" s="537">
        <f>C224-'[1]5.3'!C229</f>
        <v>0</v>
      </c>
    </row>
    <row r="225" spans="1:18" s="538" customFormat="1">
      <c r="A225" s="205" t="s">
        <v>425</v>
      </c>
      <c r="B225" s="205"/>
      <c r="C225" s="191">
        <f>C221+C224</f>
        <v>6186</v>
      </c>
      <c r="D225" s="191">
        <f t="shared" ref="D225:O225" si="73">D221+D224</f>
        <v>4049</v>
      </c>
      <c r="E225" s="191">
        <f t="shared" si="73"/>
        <v>0</v>
      </c>
      <c r="F225" s="191">
        <f t="shared" si="73"/>
        <v>0</v>
      </c>
      <c r="G225" s="191">
        <f t="shared" si="73"/>
        <v>0</v>
      </c>
      <c r="H225" s="191">
        <f t="shared" si="73"/>
        <v>2137</v>
      </c>
      <c r="I225" s="191">
        <f t="shared" si="73"/>
        <v>0</v>
      </c>
      <c r="J225" s="191">
        <f t="shared" si="73"/>
        <v>0</v>
      </c>
      <c r="K225" s="191">
        <f t="shared" si="73"/>
        <v>0</v>
      </c>
      <c r="L225" s="191">
        <f t="shared" si="73"/>
        <v>0</v>
      </c>
      <c r="M225" s="191">
        <f t="shared" si="73"/>
        <v>0</v>
      </c>
      <c r="N225" s="191">
        <f t="shared" si="73"/>
        <v>0</v>
      </c>
      <c r="O225" s="191">
        <f t="shared" si="73"/>
        <v>0</v>
      </c>
      <c r="P225" s="537">
        <f t="shared" si="65"/>
        <v>6186</v>
      </c>
      <c r="Q225" s="537">
        <f t="shared" si="66"/>
        <v>0</v>
      </c>
      <c r="R225" s="537">
        <f>C225-'[1]5.3'!C230</f>
        <v>0</v>
      </c>
    </row>
    <row r="226" spans="1:18" s="538" customFormat="1">
      <c r="A226" s="200" t="s">
        <v>246</v>
      </c>
      <c r="B226" s="293" t="s">
        <v>335</v>
      </c>
      <c r="C226" s="191"/>
      <c r="D226" s="191"/>
      <c r="E226" s="199"/>
      <c r="F226" s="198"/>
      <c r="G226" s="199"/>
      <c r="H226" s="198"/>
      <c r="I226" s="199"/>
      <c r="J226" s="199"/>
      <c r="K226" s="199"/>
      <c r="L226" s="199"/>
      <c r="M226" s="199"/>
      <c r="N226" s="199"/>
      <c r="O226" s="199"/>
      <c r="P226" s="537">
        <f t="shared" si="65"/>
        <v>0</v>
      </c>
      <c r="Q226" s="537">
        <f t="shared" si="66"/>
        <v>0</v>
      </c>
      <c r="R226" s="537">
        <f>C226-'[1]5.3'!C231</f>
        <v>0</v>
      </c>
    </row>
    <row r="227" spans="1:18" s="538" customFormat="1">
      <c r="A227" s="205" t="s">
        <v>47</v>
      </c>
      <c r="B227" s="205"/>
      <c r="C227" s="191">
        <f>SUM(D227:O227)</f>
        <v>49508</v>
      </c>
      <c r="D227" s="191">
        <f>[2]kiad!C81</f>
        <v>49508</v>
      </c>
      <c r="E227" s="191"/>
      <c r="F227" s="198"/>
      <c r="G227" s="199"/>
      <c r="H227" s="198"/>
      <c r="I227" s="199"/>
      <c r="J227" s="199"/>
      <c r="K227" s="199"/>
      <c r="L227" s="199"/>
      <c r="M227" s="199"/>
      <c r="N227" s="199"/>
      <c r="O227" s="199"/>
      <c r="P227" s="537">
        <f t="shared" si="65"/>
        <v>49508</v>
      </c>
      <c r="Q227" s="537">
        <f t="shared" si="66"/>
        <v>0</v>
      </c>
      <c r="R227" s="537">
        <f>C227-'[1]5.3'!C232</f>
        <v>0</v>
      </c>
    </row>
    <row r="228" spans="1:18" s="538" customFormat="1">
      <c r="A228" s="205" t="s">
        <v>425</v>
      </c>
      <c r="B228" s="205"/>
      <c r="C228" s="191">
        <v>52008</v>
      </c>
      <c r="D228" s="191">
        <v>52008</v>
      </c>
      <c r="E228" s="191">
        <v>0</v>
      </c>
      <c r="F228" s="198">
        <v>0</v>
      </c>
      <c r="G228" s="199">
        <v>0</v>
      </c>
      <c r="H228" s="198">
        <v>0</v>
      </c>
      <c r="I228" s="199">
        <v>0</v>
      </c>
      <c r="J228" s="199">
        <v>0</v>
      </c>
      <c r="K228" s="199">
        <v>0</v>
      </c>
      <c r="L228" s="199">
        <v>0</v>
      </c>
      <c r="M228" s="199">
        <v>0</v>
      </c>
      <c r="N228" s="199">
        <v>0</v>
      </c>
      <c r="O228" s="199">
        <v>0</v>
      </c>
      <c r="P228" s="537">
        <f t="shared" si="65"/>
        <v>52008</v>
      </c>
      <c r="Q228" s="537">
        <f t="shared" si="66"/>
        <v>0</v>
      </c>
      <c r="R228" s="537">
        <f>C228-'[1]5.3'!C233</f>
        <v>0</v>
      </c>
    </row>
    <row r="229" spans="1:18" s="538" customFormat="1">
      <c r="A229" s="205" t="s">
        <v>571</v>
      </c>
      <c r="B229" s="205"/>
      <c r="C229" s="191">
        <v>-2100</v>
      </c>
      <c r="D229" s="191">
        <v>-2400</v>
      </c>
      <c r="E229" s="191"/>
      <c r="F229" s="198"/>
      <c r="G229" s="199"/>
      <c r="H229" s="198">
        <v>300</v>
      </c>
      <c r="I229" s="199"/>
      <c r="J229" s="199"/>
      <c r="K229" s="199"/>
      <c r="L229" s="199"/>
      <c r="M229" s="199"/>
      <c r="N229" s="199"/>
      <c r="O229" s="199"/>
      <c r="P229" s="537">
        <f t="shared" si="65"/>
        <v>-2100</v>
      </c>
      <c r="Q229" s="537">
        <f t="shared" si="66"/>
        <v>0</v>
      </c>
      <c r="R229" s="537">
        <f>C229-'[1]5.3'!C234</f>
        <v>0</v>
      </c>
    </row>
    <row r="230" spans="1:18" s="538" customFormat="1">
      <c r="A230" s="205" t="s">
        <v>484</v>
      </c>
      <c r="B230" s="205"/>
      <c r="C230" s="191">
        <f>SUM(C229)</f>
        <v>-2100</v>
      </c>
      <c r="D230" s="191">
        <f t="shared" ref="D230:O230" si="74">SUM(D229)</f>
        <v>-2400</v>
      </c>
      <c r="E230" s="191">
        <f t="shared" si="74"/>
        <v>0</v>
      </c>
      <c r="F230" s="191">
        <f t="shared" si="74"/>
        <v>0</v>
      </c>
      <c r="G230" s="191">
        <f t="shared" si="74"/>
        <v>0</v>
      </c>
      <c r="H230" s="191">
        <f t="shared" si="74"/>
        <v>300</v>
      </c>
      <c r="I230" s="191">
        <f t="shared" si="74"/>
        <v>0</v>
      </c>
      <c r="J230" s="191">
        <f t="shared" si="74"/>
        <v>0</v>
      </c>
      <c r="K230" s="191">
        <f t="shared" si="74"/>
        <v>0</v>
      </c>
      <c r="L230" s="191">
        <f t="shared" si="74"/>
        <v>0</v>
      </c>
      <c r="M230" s="191">
        <f t="shared" si="74"/>
        <v>0</v>
      </c>
      <c r="N230" s="191">
        <f t="shared" si="74"/>
        <v>0</v>
      </c>
      <c r="O230" s="191">
        <f t="shared" si="74"/>
        <v>0</v>
      </c>
      <c r="P230" s="537">
        <f t="shared" si="65"/>
        <v>-2100</v>
      </c>
      <c r="Q230" s="537">
        <f t="shared" si="66"/>
        <v>0</v>
      </c>
      <c r="R230" s="537">
        <f>C230-'[1]5.3'!C235</f>
        <v>0</v>
      </c>
    </row>
    <row r="231" spans="1:18" s="538" customFormat="1">
      <c r="A231" s="205" t="s">
        <v>425</v>
      </c>
      <c r="B231" s="205"/>
      <c r="C231" s="191">
        <f>C228+C230</f>
        <v>49908</v>
      </c>
      <c r="D231" s="191">
        <f t="shared" ref="D231:O231" si="75">D228+D230</f>
        <v>49608</v>
      </c>
      <c r="E231" s="191">
        <f t="shared" si="75"/>
        <v>0</v>
      </c>
      <c r="F231" s="191">
        <f t="shared" si="75"/>
        <v>0</v>
      </c>
      <c r="G231" s="191">
        <f t="shared" si="75"/>
        <v>0</v>
      </c>
      <c r="H231" s="191">
        <f t="shared" si="75"/>
        <v>300</v>
      </c>
      <c r="I231" s="191">
        <f t="shared" si="75"/>
        <v>0</v>
      </c>
      <c r="J231" s="191">
        <f t="shared" si="75"/>
        <v>0</v>
      </c>
      <c r="K231" s="191">
        <f t="shared" si="75"/>
        <v>0</v>
      </c>
      <c r="L231" s="191">
        <f t="shared" si="75"/>
        <v>0</v>
      </c>
      <c r="M231" s="191">
        <f t="shared" si="75"/>
        <v>0</v>
      </c>
      <c r="N231" s="191">
        <f t="shared" si="75"/>
        <v>0</v>
      </c>
      <c r="O231" s="191">
        <f t="shared" si="75"/>
        <v>0</v>
      </c>
      <c r="P231" s="537">
        <f t="shared" si="65"/>
        <v>49908</v>
      </c>
      <c r="Q231" s="537">
        <f t="shared" si="66"/>
        <v>0</v>
      </c>
      <c r="R231" s="537">
        <f>C231-'[1]5.3'!C236</f>
        <v>0</v>
      </c>
    </row>
    <row r="232" spans="1:18" s="538" customFormat="1">
      <c r="A232" s="200" t="s">
        <v>162</v>
      </c>
      <c r="B232" s="293" t="s">
        <v>334</v>
      </c>
      <c r="C232" s="191"/>
      <c r="D232" s="191"/>
      <c r="E232" s="199"/>
      <c r="F232" s="198"/>
      <c r="G232" s="199"/>
      <c r="H232" s="198"/>
      <c r="I232" s="199"/>
      <c r="J232" s="199"/>
      <c r="K232" s="199"/>
      <c r="L232" s="199"/>
      <c r="M232" s="199"/>
      <c r="N232" s="199"/>
      <c r="O232" s="199"/>
      <c r="P232" s="537">
        <f t="shared" si="65"/>
        <v>0</v>
      </c>
      <c r="Q232" s="537">
        <f t="shared" si="66"/>
        <v>0</v>
      </c>
      <c r="R232" s="537">
        <f>C232-'[1]5.3'!C237</f>
        <v>0</v>
      </c>
    </row>
    <row r="233" spans="1:18" s="538" customFormat="1">
      <c r="A233" s="205" t="s">
        <v>47</v>
      </c>
      <c r="B233" s="205"/>
      <c r="C233" s="191">
        <f>SUM(D233:O233)</f>
        <v>14218</v>
      </c>
      <c r="D233" s="191">
        <v>14218</v>
      </c>
      <c r="E233" s="191"/>
      <c r="F233" s="198"/>
      <c r="G233" s="199"/>
      <c r="H233" s="198"/>
      <c r="I233" s="199"/>
      <c r="J233" s="199"/>
      <c r="K233" s="199"/>
      <c r="L233" s="199"/>
      <c r="M233" s="199"/>
      <c r="N233" s="199"/>
      <c r="O233" s="199"/>
      <c r="P233" s="537">
        <f t="shared" si="65"/>
        <v>14218</v>
      </c>
      <c r="Q233" s="537">
        <f t="shared" si="66"/>
        <v>0</v>
      </c>
      <c r="R233" s="537">
        <f>C233-'[1]5.3'!C238</f>
        <v>0</v>
      </c>
    </row>
    <row r="234" spans="1:18" s="538" customFormat="1">
      <c r="A234" s="205" t="s">
        <v>425</v>
      </c>
      <c r="B234" s="205"/>
      <c r="C234" s="191">
        <v>25518</v>
      </c>
      <c r="D234" s="191">
        <v>25518</v>
      </c>
      <c r="E234" s="191">
        <v>0</v>
      </c>
      <c r="F234" s="198">
        <v>0</v>
      </c>
      <c r="G234" s="199">
        <v>0</v>
      </c>
      <c r="H234" s="198">
        <v>0</v>
      </c>
      <c r="I234" s="199">
        <v>0</v>
      </c>
      <c r="J234" s="199">
        <v>0</v>
      </c>
      <c r="K234" s="199">
        <v>0</v>
      </c>
      <c r="L234" s="199">
        <v>0</v>
      </c>
      <c r="M234" s="199">
        <v>0</v>
      </c>
      <c r="N234" s="199">
        <v>0</v>
      </c>
      <c r="O234" s="199">
        <v>0</v>
      </c>
      <c r="P234" s="537">
        <f t="shared" si="65"/>
        <v>25518</v>
      </c>
      <c r="Q234" s="537">
        <f t="shared" si="66"/>
        <v>0</v>
      </c>
      <c r="R234" s="537">
        <f>C234-'[1]5.3'!C239</f>
        <v>0</v>
      </c>
    </row>
    <row r="235" spans="1:18" s="538" customFormat="1">
      <c r="A235" s="205" t="s">
        <v>571</v>
      </c>
      <c r="B235" s="205"/>
      <c r="C235" s="191">
        <v>-12000</v>
      </c>
      <c r="D235" s="191">
        <v>-12000</v>
      </c>
      <c r="E235" s="191"/>
      <c r="F235" s="198"/>
      <c r="G235" s="199"/>
      <c r="H235" s="198"/>
      <c r="I235" s="199"/>
      <c r="J235" s="199"/>
      <c r="K235" s="199"/>
      <c r="L235" s="199"/>
      <c r="M235" s="199"/>
      <c r="N235" s="199"/>
      <c r="O235" s="199"/>
      <c r="P235" s="537">
        <f t="shared" si="65"/>
        <v>-12000</v>
      </c>
      <c r="Q235" s="537">
        <f t="shared" si="66"/>
        <v>0</v>
      </c>
      <c r="R235" s="537">
        <f>C235-'[1]5.3'!C240</f>
        <v>0</v>
      </c>
    </row>
    <row r="236" spans="1:18" s="538" customFormat="1">
      <c r="A236" s="205" t="s">
        <v>484</v>
      </c>
      <c r="B236" s="205"/>
      <c r="C236" s="191">
        <f>SUM(C235)</f>
        <v>-12000</v>
      </c>
      <c r="D236" s="191">
        <f t="shared" ref="D236:O236" si="76">SUM(D235)</f>
        <v>-12000</v>
      </c>
      <c r="E236" s="191">
        <f t="shared" si="76"/>
        <v>0</v>
      </c>
      <c r="F236" s="191">
        <f t="shared" si="76"/>
        <v>0</v>
      </c>
      <c r="G236" s="191">
        <f t="shared" si="76"/>
        <v>0</v>
      </c>
      <c r="H236" s="191">
        <f t="shared" si="76"/>
        <v>0</v>
      </c>
      <c r="I236" s="191">
        <f t="shared" si="76"/>
        <v>0</v>
      </c>
      <c r="J236" s="191">
        <f t="shared" si="76"/>
        <v>0</v>
      </c>
      <c r="K236" s="191">
        <f t="shared" si="76"/>
        <v>0</v>
      </c>
      <c r="L236" s="191">
        <f t="shared" si="76"/>
        <v>0</v>
      </c>
      <c r="M236" s="191">
        <f t="shared" si="76"/>
        <v>0</v>
      </c>
      <c r="N236" s="191">
        <f t="shared" si="76"/>
        <v>0</v>
      </c>
      <c r="O236" s="191">
        <f t="shared" si="76"/>
        <v>0</v>
      </c>
      <c r="P236" s="537">
        <f t="shared" si="65"/>
        <v>-12000</v>
      </c>
      <c r="Q236" s="537">
        <f t="shared" si="66"/>
        <v>0</v>
      </c>
      <c r="R236" s="537">
        <f>C236-'[1]5.3'!C241</f>
        <v>0</v>
      </c>
    </row>
    <row r="237" spans="1:18" s="538" customFormat="1">
      <c r="A237" s="205" t="s">
        <v>425</v>
      </c>
      <c r="B237" s="205"/>
      <c r="C237" s="191">
        <f>C234+C236</f>
        <v>13518</v>
      </c>
      <c r="D237" s="191">
        <f t="shared" ref="D237:O237" si="77">D234+D236</f>
        <v>13518</v>
      </c>
      <c r="E237" s="191">
        <f t="shared" si="77"/>
        <v>0</v>
      </c>
      <c r="F237" s="191">
        <f t="shared" si="77"/>
        <v>0</v>
      </c>
      <c r="G237" s="191">
        <f t="shared" si="77"/>
        <v>0</v>
      </c>
      <c r="H237" s="191">
        <f t="shared" si="77"/>
        <v>0</v>
      </c>
      <c r="I237" s="191">
        <f t="shared" si="77"/>
        <v>0</v>
      </c>
      <c r="J237" s="191">
        <f t="shared" si="77"/>
        <v>0</v>
      </c>
      <c r="K237" s="191">
        <f t="shared" si="77"/>
        <v>0</v>
      </c>
      <c r="L237" s="191">
        <f t="shared" si="77"/>
        <v>0</v>
      </c>
      <c r="M237" s="191">
        <f t="shared" si="77"/>
        <v>0</v>
      </c>
      <c r="N237" s="191">
        <f t="shared" si="77"/>
        <v>0</v>
      </c>
      <c r="O237" s="191">
        <f t="shared" si="77"/>
        <v>0</v>
      </c>
      <c r="P237" s="537">
        <f t="shared" si="65"/>
        <v>13518</v>
      </c>
      <c r="Q237" s="537">
        <f t="shared" si="66"/>
        <v>0</v>
      </c>
      <c r="R237" s="537">
        <f>C237-'[1]5.3'!C242</f>
        <v>0</v>
      </c>
    </row>
    <row r="238" spans="1:18" s="538" customFormat="1">
      <c r="A238" s="200" t="s">
        <v>164</v>
      </c>
      <c r="B238" s="293" t="s">
        <v>334</v>
      </c>
      <c r="C238" s="191"/>
      <c r="D238" s="191"/>
      <c r="E238" s="199"/>
      <c r="F238" s="198"/>
      <c r="G238" s="199"/>
      <c r="H238" s="198"/>
      <c r="I238" s="199"/>
      <c r="J238" s="199"/>
      <c r="K238" s="199"/>
      <c r="L238" s="199"/>
      <c r="M238" s="199"/>
      <c r="N238" s="199"/>
      <c r="O238" s="199"/>
      <c r="P238" s="537">
        <f t="shared" si="65"/>
        <v>0</v>
      </c>
      <c r="Q238" s="537">
        <f t="shared" si="66"/>
        <v>0</v>
      </c>
      <c r="R238" s="537">
        <f>C238-'[1]5.3'!C243</f>
        <v>0</v>
      </c>
    </row>
    <row r="239" spans="1:18" s="538" customFormat="1">
      <c r="A239" s="205" t="s">
        <v>47</v>
      </c>
      <c r="B239" s="205"/>
      <c r="C239" s="191">
        <f>SUM(D239:O239)</f>
        <v>4513</v>
      </c>
      <c r="D239" s="191">
        <v>4513</v>
      </c>
      <c r="E239" s="191"/>
      <c r="F239" s="198"/>
      <c r="G239" s="199"/>
      <c r="H239" s="198"/>
      <c r="I239" s="199"/>
      <c r="J239" s="199"/>
      <c r="K239" s="199"/>
      <c r="L239" s="199"/>
      <c r="M239" s="199"/>
      <c r="N239" s="199"/>
      <c r="O239" s="199"/>
      <c r="P239" s="537">
        <f t="shared" si="65"/>
        <v>4513</v>
      </c>
      <c r="Q239" s="537">
        <f t="shared" si="66"/>
        <v>0</v>
      </c>
      <c r="R239" s="537">
        <f>C239-'[1]5.3'!C244</f>
        <v>0</v>
      </c>
    </row>
    <row r="240" spans="1:18" s="538" customFormat="1">
      <c r="A240" s="205" t="s">
        <v>425</v>
      </c>
      <c r="B240" s="205"/>
      <c r="C240" s="191">
        <v>4513</v>
      </c>
      <c r="D240" s="191">
        <v>4513</v>
      </c>
      <c r="E240" s="191">
        <v>0</v>
      </c>
      <c r="F240" s="198">
        <v>0</v>
      </c>
      <c r="G240" s="199">
        <v>0</v>
      </c>
      <c r="H240" s="198">
        <v>0</v>
      </c>
      <c r="I240" s="199">
        <v>0</v>
      </c>
      <c r="J240" s="199">
        <v>0</v>
      </c>
      <c r="K240" s="199">
        <v>0</v>
      </c>
      <c r="L240" s="199">
        <v>0</v>
      </c>
      <c r="M240" s="199">
        <v>0</v>
      </c>
      <c r="N240" s="199">
        <v>0</v>
      </c>
      <c r="O240" s="199">
        <v>0</v>
      </c>
      <c r="P240" s="537">
        <f t="shared" si="65"/>
        <v>4513</v>
      </c>
      <c r="Q240" s="537">
        <f t="shared" si="66"/>
        <v>0</v>
      </c>
      <c r="R240" s="537">
        <f>C240-'[1]5.3'!C245</f>
        <v>0</v>
      </c>
    </row>
    <row r="241" spans="1:18" s="538" customFormat="1">
      <c r="A241" s="205" t="s">
        <v>571</v>
      </c>
      <c r="B241" s="205"/>
      <c r="C241" s="191">
        <v>1487</v>
      </c>
      <c r="D241" s="191">
        <v>1487</v>
      </c>
      <c r="E241" s="191"/>
      <c r="F241" s="198"/>
      <c r="G241" s="199"/>
      <c r="H241" s="198"/>
      <c r="I241" s="199"/>
      <c r="J241" s="199"/>
      <c r="K241" s="199"/>
      <c r="L241" s="199"/>
      <c r="M241" s="199"/>
      <c r="N241" s="199"/>
      <c r="O241" s="199"/>
      <c r="P241" s="537">
        <f t="shared" si="65"/>
        <v>1487</v>
      </c>
      <c r="Q241" s="537">
        <f t="shared" si="66"/>
        <v>0</v>
      </c>
      <c r="R241" s="537">
        <f>C241-'[1]5.3'!C246</f>
        <v>0</v>
      </c>
    </row>
    <row r="242" spans="1:18" s="538" customFormat="1">
      <c r="A242" s="205" t="s">
        <v>484</v>
      </c>
      <c r="B242" s="205"/>
      <c r="C242" s="191">
        <f>SUM(C241)</f>
        <v>1487</v>
      </c>
      <c r="D242" s="191">
        <f t="shared" ref="D242:O242" si="78">SUM(D241)</f>
        <v>1487</v>
      </c>
      <c r="E242" s="191">
        <f t="shared" si="78"/>
        <v>0</v>
      </c>
      <c r="F242" s="191">
        <f t="shared" si="78"/>
        <v>0</v>
      </c>
      <c r="G242" s="191">
        <f t="shared" si="78"/>
        <v>0</v>
      </c>
      <c r="H242" s="191">
        <f t="shared" si="78"/>
        <v>0</v>
      </c>
      <c r="I242" s="191">
        <f t="shared" si="78"/>
        <v>0</v>
      </c>
      <c r="J242" s="191">
        <f t="shared" si="78"/>
        <v>0</v>
      </c>
      <c r="K242" s="191">
        <f t="shared" si="78"/>
        <v>0</v>
      </c>
      <c r="L242" s="191">
        <f t="shared" si="78"/>
        <v>0</v>
      </c>
      <c r="M242" s="191">
        <f t="shared" si="78"/>
        <v>0</v>
      </c>
      <c r="N242" s="191">
        <f t="shared" si="78"/>
        <v>0</v>
      </c>
      <c r="O242" s="191">
        <f t="shared" si="78"/>
        <v>0</v>
      </c>
      <c r="P242" s="537">
        <f t="shared" si="65"/>
        <v>1487</v>
      </c>
      <c r="Q242" s="537">
        <f t="shared" si="66"/>
        <v>0</v>
      </c>
      <c r="R242" s="537">
        <f>C242-'[1]5.3'!C247</f>
        <v>0</v>
      </c>
    </row>
    <row r="243" spans="1:18" s="538" customFormat="1">
      <c r="A243" s="205" t="s">
        <v>425</v>
      </c>
      <c r="B243" s="205"/>
      <c r="C243" s="191">
        <f>C239+C242</f>
        <v>6000</v>
      </c>
      <c r="D243" s="191">
        <f t="shared" ref="D243:O243" si="79">D239+D242</f>
        <v>6000</v>
      </c>
      <c r="E243" s="191">
        <f t="shared" si="79"/>
        <v>0</v>
      </c>
      <c r="F243" s="191">
        <f t="shared" si="79"/>
        <v>0</v>
      </c>
      <c r="G243" s="191">
        <f t="shared" si="79"/>
        <v>0</v>
      </c>
      <c r="H243" s="191">
        <f t="shared" si="79"/>
        <v>0</v>
      </c>
      <c r="I243" s="191">
        <f t="shared" si="79"/>
        <v>0</v>
      </c>
      <c r="J243" s="191">
        <f t="shared" si="79"/>
        <v>0</v>
      </c>
      <c r="K243" s="191">
        <f t="shared" si="79"/>
        <v>0</v>
      </c>
      <c r="L243" s="191">
        <f t="shared" si="79"/>
        <v>0</v>
      </c>
      <c r="M243" s="191">
        <f t="shared" si="79"/>
        <v>0</v>
      </c>
      <c r="N243" s="191">
        <f t="shared" si="79"/>
        <v>0</v>
      </c>
      <c r="O243" s="191">
        <f t="shared" si="79"/>
        <v>0</v>
      </c>
      <c r="P243" s="537">
        <f t="shared" si="65"/>
        <v>6000</v>
      </c>
      <c r="Q243" s="537">
        <f t="shared" si="66"/>
        <v>0</v>
      </c>
      <c r="R243" s="537">
        <f>C243-'[1]5.3'!C248</f>
        <v>0</v>
      </c>
    </row>
    <row r="244" spans="1:18" s="538" customFormat="1">
      <c r="A244" s="200" t="s">
        <v>247</v>
      </c>
      <c r="B244" s="293" t="s">
        <v>334</v>
      </c>
      <c r="C244" s="191"/>
      <c r="D244" s="191"/>
      <c r="E244" s="199"/>
      <c r="F244" s="198"/>
      <c r="G244" s="199"/>
      <c r="H244" s="198"/>
      <c r="I244" s="199"/>
      <c r="J244" s="199"/>
      <c r="K244" s="199"/>
      <c r="L244" s="199"/>
      <c r="M244" s="199"/>
      <c r="N244" s="199"/>
      <c r="O244" s="199"/>
      <c r="P244" s="537">
        <f t="shared" si="65"/>
        <v>0</v>
      </c>
      <c r="Q244" s="537">
        <f t="shared" si="66"/>
        <v>0</v>
      </c>
      <c r="R244" s="537">
        <f>C244-'[1]5.3'!C249</f>
        <v>0</v>
      </c>
    </row>
    <row r="245" spans="1:18" s="538" customFormat="1">
      <c r="A245" s="205" t="s">
        <v>47</v>
      </c>
      <c r="B245" s="205"/>
      <c r="C245" s="191">
        <f>SUM(D245:O245)</f>
        <v>62</v>
      </c>
      <c r="D245" s="191">
        <f>[2]kiad!C87</f>
        <v>62</v>
      </c>
      <c r="E245" s="191"/>
      <c r="F245" s="198"/>
      <c r="G245" s="199"/>
      <c r="H245" s="198"/>
      <c r="I245" s="199"/>
      <c r="J245" s="199"/>
      <c r="K245" s="199"/>
      <c r="L245" s="199"/>
      <c r="M245" s="199"/>
      <c r="N245" s="199"/>
      <c r="O245" s="199"/>
      <c r="P245" s="537">
        <f t="shared" si="65"/>
        <v>62</v>
      </c>
      <c r="Q245" s="537">
        <f t="shared" si="66"/>
        <v>0</v>
      </c>
      <c r="R245" s="537">
        <f>C245-'[1]5.3'!C250</f>
        <v>0</v>
      </c>
    </row>
    <row r="246" spans="1:18" s="538" customFormat="1">
      <c r="A246" s="205" t="s">
        <v>425</v>
      </c>
      <c r="B246" s="205"/>
      <c r="C246" s="191">
        <v>62</v>
      </c>
      <c r="D246" s="191">
        <v>62</v>
      </c>
      <c r="E246" s="191">
        <v>0</v>
      </c>
      <c r="F246" s="198">
        <v>0</v>
      </c>
      <c r="G246" s="199">
        <v>0</v>
      </c>
      <c r="H246" s="198">
        <v>0</v>
      </c>
      <c r="I246" s="199">
        <v>0</v>
      </c>
      <c r="J246" s="199">
        <v>0</v>
      </c>
      <c r="K246" s="199">
        <v>0</v>
      </c>
      <c r="L246" s="199">
        <v>0</v>
      </c>
      <c r="M246" s="199">
        <v>0</v>
      </c>
      <c r="N246" s="199">
        <v>0</v>
      </c>
      <c r="O246" s="199">
        <v>0</v>
      </c>
      <c r="P246" s="537">
        <f t="shared" si="65"/>
        <v>62</v>
      </c>
      <c r="Q246" s="537">
        <f t="shared" si="66"/>
        <v>0</v>
      </c>
      <c r="R246" s="537">
        <f>C246-'[1]5.3'!C251</f>
        <v>0</v>
      </c>
    </row>
    <row r="247" spans="1:18" s="538" customFormat="1">
      <c r="A247" s="205" t="s">
        <v>571</v>
      </c>
      <c r="B247" s="205"/>
      <c r="C247" s="191">
        <v>48</v>
      </c>
      <c r="D247" s="191">
        <v>48</v>
      </c>
      <c r="E247" s="191"/>
      <c r="F247" s="198"/>
      <c r="G247" s="199"/>
      <c r="H247" s="198"/>
      <c r="I247" s="199"/>
      <c r="J247" s="199"/>
      <c r="K247" s="199"/>
      <c r="L247" s="199"/>
      <c r="M247" s="199"/>
      <c r="N247" s="199"/>
      <c r="O247" s="199"/>
      <c r="P247" s="537">
        <f t="shared" si="65"/>
        <v>48</v>
      </c>
      <c r="Q247" s="537">
        <f t="shared" si="66"/>
        <v>0</v>
      </c>
      <c r="R247" s="537">
        <f>C247-'[1]5.3'!C252</f>
        <v>0</v>
      </c>
    </row>
    <row r="248" spans="1:18" s="538" customFormat="1">
      <c r="A248" s="205" t="s">
        <v>484</v>
      </c>
      <c r="B248" s="205"/>
      <c r="C248" s="191">
        <f>SUM(C247)</f>
        <v>48</v>
      </c>
      <c r="D248" s="191">
        <f t="shared" ref="D248:O248" si="80">SUM(D247)</f>
        <v>48</v>
      </c>
      <c r="E248" s="191">
        <f t="shared" si="80"/>
        <v>0</v>
      </c>
      <c r="F248" s="191">
        <f t="shared" si="80"/>
        <v>0</v>
      </c>
      <c r="G248" s="191">
        <f t="shared" si="80"/>
        <v>0</v>
      </c>
      <c r="H248" s="191">
        <f t="shared" si="80"/>
        <v>0</v>
      </c>
      <c r="I248" s="191">
        <f t="shared" si="80"/>
        <v>0</v>
      </c>
      <c r="J248" s="191">
        <f t="shared" si="80"/>
        <v>0</v>
      </c>
      <c r="K248" s="191">
        <f t="shared" si="80"/>
        <v>0</v>
      </c>
      <c r="L248" s="191">
        <f t="shared" si="80"/>
        <v>0</v>
      </c>
      <c r="M248" s="191">
        <f t="shared" si="80"/>
        <v>0</v>
      </c>
      <c r="N248" s="191">
        <f t="shared" si="80"/>
        <v>0</v>
      </c>
      <c r="O248" s="191">
        <f t="shared" si="80"/>
        <v>0</v>
      </c>
      <c r="P248" s="537">
        <f t="shared" si="65"/>
        <v>48</v>
      </c>
      <c r="Q248" s="537">
        <f t="shared" si="66"/>
        <v>0</v>
      </c>
      <c r="R248" s="537">
        <f>C248-'[1]5.3'!C253</f>
        <v>0</v>
      </c>
    </row>
    <row r="249" spans="1:18" s="538" customFormat="1">
      <c r="A249" s="205" t="s">
        <v>425</v>
      </c>
      <c r="B249" s="205"/>
      <c r="C249" s="191">
        <f>C246+C248</f>
        <v>110</v>
      </c>
      <c r="D249" s="191">
        <f t="shared" ref="D249:O249" si="81">D246+D248</f>
        <v>110</v>
      </c>
      <c r="E249" s="191">
        <f t="shared" si="81"/>
        <v>0</v>
      </c>
      <c r="F249" s="191">
        <f t="shared" si="81"/>
        <v>0</v>
      </c>
      <c r="G249" s="191">
        <f t="shared" si="81"/>
        <v>0</v>
      </c>
      <c r="H249" s="191">
        <f t="shared" si="81"/>
        <v>0</v>
      </c>
      <c r="I249" s="191">
        <f t="shared" si="81"/>
        <v>0</v>
      </c>
      <c r="J249" s="191">
        <f t="shared" si="81"/>
        <v>0</v>
      </c>
      <c r="K249" s="191">
        <f t="shared" si="81"/>
        <v>0</v>
      </c>
      <c r="L249" s="191">
        <f t="shared" si="81"/>
        <v>0</v>
      </c>
      <c r="M249" s="191">
        <f t="shared" si="81"/>
        <v>0</v>
      </c>
      <c r="N249" s="191">
        <f t="shared" si="81"/>
        <v>0</v>
      </c>
      <c r="O249" s="191">
        <f t="shared" si="81"/>
        <v>0</v>
      </c>
      <c r="P249" s="537">
        <f t="shared" si="65"/>
        <v>110</v>
      </c>
      <c r="Q249" s="537">
        <f t="shared" si="66"/>
        <v>0</v>
      </c>
      <c r="R249" s="537">
        <f>C249-'[1]5.3'!C254</f>
        <v>0</v>
      </c>
    </row>
    <row r="250" spans="1:18" s="538" customFormat="1">
      <c r="A250" s="200" t="s">
        <v>248</v>
      </c>
      <c r="B250" s="293" t="s">
        <v>334</v>
      </c>
      <c r="C250" s="191"/>
      <c r="D250" s="191"/>
      <c r="E250" s="199"/>
      <c r="F250" s="198"/>
      <c r="G250" s="199"/>
      <c r="H250" s="198"/>
      <c r="I250" s="199"/>
      <c r="J250" s="199"/>
      <c r="K250" s="199"/>
      <c r="L250" s="199"/>
      <c r="M250" s="199"/>
      <c r="N250" s="199"/>
      <c r="O250" s="199"/>
      <c r="P250" s="537">
        <f t="shared" si="65"/>
        <v>0</v>
      </c>
      <c r="Q250" s="537">
        <f t="shared" si="66"/>
        <v>0</v>
      </c>
      <c r="R250" s="537">
        <f>C250-'[1]5.3'!C255</f>
        <v>0</v>
      </c>
    </row>
    <row r="251" spans="1:18" s="538" customFormat="1">
      <c r="A251" s="205" t="s">
        <v>47</v>
      </c>
      <c r="B251" s="205"/>
      <c r="C251" s="191">
        <f>SUM(D251:O251)</f>
        <v>76</v>
      </c>
      <c r="D251" s="191">
        <v>76</v>
      </c>
      <c r="E251" s="191"/>
      <c r="F251" s="198"/>
      <c r="G251" s="199"/>
      <c r="H251" s="198"/>
      <c r="I251" s="199"/>
      <c r="J251" s="199"/>
      <c r="K251" s="199"/>
      <c r="L251" s="199"/>
      <c r="M251" s="199"/>
      <c r="N251" s="199"/>
      <c r="O251" s="199"/>
      <c r="P251" s="537">
        <f t="shared" si="65"/>
        <v>76</v>
      </c>
      <c r="Q251" s="537">
        <f t="shared" si="66"/>
        <v>0</v>
      </c>
      <c r="R251" s="537">
        <f>C251-'[1]5.3'!C256</f>
        <v>0</v>
      </c>
    </row>
    <row r="252" spans="1:18" s="538" customFormat="1">
      <c r="A252" s="205" t="s">
        <v>425</v>
      </c>
      <c r="B252" s="205"/>
      <c r="C252" s="191">
        <v>76</v>
      </c>
      <c r="D252" s="191">
        <v>76</v>
      </c>
      <c r="E252" s="191">
        <v>0</v>
      </c>
      <c r="F252" s="198">
        <v>0</v>
      </c>
      <c r="G252" s="199">
        <v>0</v>
      </c>
      <c r="H252" s="198">
        <v>0</v>
      </c>
      <c r="I252" s="199">
        <v>0</v>
      </c>
      <c r="J252" s="199">
        <v>0</v>
      </c>
      <c r="K252" s="199">
        <v>0</v>
      </c>
      <c r="L252" s="199">
        <v>0</v>
      </c>
      <c r="M252" s="199">
        <v>0</v>
      </c>
      <c r="N252" s="199">
        <v>0</v>
      </c>
      <c r="O252" s="199">
        <v>0</v>
      </c>
      <c r="P252" s="537">
        <f t="shared" si="65"/>
        <v>76</v>
      </c>
      <c r="Q252" s="537">
        <f t="shared" si="66"/>
        <v>0</v>
      </c>
      <c r="R252" s="537">
        <f>C252-'[1]5.3'!C257</f>
        <v>0</v>
      </c>
    </row>
    <row r="253" spans="1:18" s="538" customFormat="1">
      <c r="A253" s="205" t="s">
        <v>484</v>
      </c>
      <c r="B253" s="205"/>
      <c r="C253" s="191">
        <v>0</v>
      </c>
      <c r="D253" s="191">
        <v>0</v>
      </c>
      <c r="E253" s="191">
        <v>0</v>
      </c>
      <c r="F253" s="191">
        <v>0</v>
      </c>
      <c r="G253" s="191">
        <v>0</v>
      </c>
      <c r="H253" s="191">
        <v>0</v>
      </c>
      <c r="I253" s="191">
        <v>0</v>
      </c>
      <c r="J253" s="191">
        <v>0</v>
      </c>
      <c r="K253" s="191">
        <v>0</v>
      </c>
      <c r="L253" s="191">
        <v>0</v>
      </c>
      <c r="M253" s="191">
        <v>0</v>
      </c>
      <c r="N253" s="191">
        <v>0</v>
      </c>
      <c r="O253" s="191">
        <v>0</v>
      </c>
      <c r="P253" s="537">
        <f t="shared" si="65"/>
        <v>0</v>
      </c>
      <c r="Q253" s="537">
        <f t="shared" si="66"/>
        <v>0</v>
      </c>
      <c r="R253" s="537">
        <f>C253-'[1]5.3'!C258</f>
        <v>0</v>
      </c>
    </row>
    <row r="254" spans="1:18" s="538" customFormat="1">
      <c r="A254" s="205" t="s">
        <v>425</v>
      </c>
      <c r="B254" s="205"/>
      <c r="C254" s="191">
        <f t="shared" ref="C254:O254" si="82">C251+C253</f>
        <v>76</v>
      </c>
      <c r="D254" s="191">
        <f t="shared" si="82"/>
        <v>76</v>
      </c>
      <c r="E254" s="191">
        <f t="shared" si="82"/>
        <v>0</v>
      </c>
      <c r="F254" s="191">
        <f t="shared" si="82"/>
        <v>0</v>
      </c>
      <c r="G254" s="191">
        <f t="shared" si="82"/>
        <v>0</v>
      </c>
      <c r="H254" s="191">
        <f t="shared" si="82"/>
        <v>0</v>
      </c>
      <c r="I254" s="191">
        <f t="shared" si="82"/>
        <v>0</v>
      </c>
      <c r="J254" s="191">
        <f t="shared" si="82"/>
        <v>0</v>
      </c>
      <c r="K254" s="191">
        <f t="shared" si="82"/>
        <v>0</v>
      </c>
      <c r="L254" s="191">
        <f t="shared" si="82"/>
        <v>0</v>
      </c>
      <c r="M254" s="191">
        <f t="shared" si="82"/>
        <v>0</v>
      </c>
      <c r="N254" s="191">
        <f t="shared" si="82"/>
        <v>0</v>
      </c>
      <c r="O254" s="191">
        <f t="shared" si="82"/>
        <v>0</v>
      </c>
      <c r="P254" s="537">
        <f t="shared" si="65"/>
        <v>76</v>
      </c>
      <c r="Q254" s="537">
        <f t="shared" si="66"/>
        <v>0</v>
      </c>
      <c r="R254" s="537">
        <f>C254-'[1]5.3'!C259</f>
        <v>0</v>
      </c>
    </row>
    <row r="255" spans="1:18" s="538" customFormat="1">
      <c r="A255" s="200" t="s">
        <v>249</v>
      </c>
      <c r="B255" s="293" t="s">
        <v>334</v>
      </c>
      <c r="C255" s="191"/>
      <c r="D255" s="191"/>
      <c r="E255" s="199"/>
      <c r="F255" s="198"/>
      <c r="G255" s="199"/>
      <c r="H255" s="198"/>
      <c r="I255" s="199"/>
      <c r="J255" s="199"/>
      <c r="K255" s="199"/>
      <c r="L255" s="199"/>
      <c r="M255" s="199"/>
      <c r="N255" s="199"/>
      <c r="O255" s="199"/>
      <c r="P255" s="537">
        <f t="shared" si="65"/>
        <v>0</v>
      </c>
      <c r="Q255" s="537">
        <f t="shared" si="66"/>
        <v>0</v>
      </c>
      <c r="R255" s="537">
        <f>C255-'[1]5.3'!C260</f>
        <v>0</v>
      </c>
    </row>
    <row r="256" spans="1:18" s="538" customFormat="1">
      <c r="A256" s="205" t="s">
        <v>47</v>
      </c>
      <c r="B256" s="205"/>
      <c r="C256" s="191">
        <f>SUM(D256:O256)</f>
        <v>6706</v>
      </c>
      <c r="D256" s="191">
        <v>6706</v>
      </c>
      <c r="E256" s="191"/>
      <c r="F256" s="198"/>
      <c r="G256" s="199"/>
      <c r="H256" s="198"/>
      <c r="I256" s="199"/>
      <c r="J256" s="199"/>
      <c r="K256" s="199"/>
      <c r="L256" s="199"/>
      <c r="M256" s="199"/>
      <c r="N256" s="199"/>
      <c r="O256" s="199"/>
      <c r="P256" s="537">
        <f t="shared" si="65"/>
        <v>6706</v>
      </c>
      <c r="Q256" s="537">
        <f t="shared" si="66"/>
        <v>0</v>
      </c>
      <c r="R256" s="537">
        <f>C256-'[1]5.3'!C261</f>
        <v>0</v>
      </c>
    </row>
    <row r="257" spans="1:18" s="538" customFormat="1">
      <c r="A257" s="205" t="s">
        <v>425</v>
      </c>
      <c r="B257" s="205"/>
      <c r="C257" s="191">
        <v>6706</v>
      </c>
      <c r="D257" s="191">
        <v>6706</v>
      </c>
      <c r="E257" s="191">
        <v>0</v>
      </c>
      <c r="F257" s="198">
        <v>0</v>
      </c>
      <c r="G257" s="199">
        <v>0</v>
      </c>
      <c r="H257" s="198">
        <v>0</v>
      </c>
      <c r="I257" s="199">
        <v>0</v>
      </c>
      <c r="J257" s="199">
        <v>0</v>
      </c>
      <c r="K257" s="199">
        <v>0</v>
      </c>
      <c r="L257" s="199">
        <v>0</v>
      </c>
      <c r="M257" s="199">
        <v>0</v>
      </c>
      <c r="N257" s="199">
        <v>0</v>
      </c>
      <c r="O257" s="199">
        <v>0</v>
      </c>
      <c r="P257" s="537">
        <f t="shared" si="65"/>
        <v>6706</v>
      </c>
      <c r="Q257" s="537">
        <f t="shared" si="66"/>
        <v>0</v>
      </c>
      <c r="R257" s="537">
        <f>C257-'[1]5.3'!C262</f>
        <v>0</v>
      </c>
    </row>
    <row r="258" spans="1:18" s="538" customFormat="1">
      <c r="A258" s="205" t="s">
        <v>571</v>
      </c>
      <c r="B258" s="205"/>
      <c r="C258" s="191">
        <v>294</v>
      </c>
      <c r="D258" s="191">
        <v>294</v>
      </c>
      <c r="E258" s="191"/>
      <c r="F258" s="198"/>
      <c r="G258" s="199"/>
      <c r="H258" s="198"/>
      <c r="I258" s="199"/>
      <c r="J258" s="199"/>
      <c r="K258" s="199"/>
      <c r="L258" s="199"/>
      <c r="M258" s="199"/>
      <c r="N258" s="199"/>
      <c r="O258" s="199"/>
      <c r="P258" s="537">
        <f t="shared" si="65"/>
        <v>294</v>
      </c>
      <c r="Q258" s="537">
        <f t="shared" si="66"/>
        <v>0</v>
      </c>
      <c r="R258" s="537">
        <f>C258-'[1]5.3'!C263</f>
        <v>0</v>
      </c>
    </row>
    <row r="259" spans="1:18" s="538" customFormat="1">
      <c r="A259" s="205" t="s">
        <v>484</v>
      </c>
      <c r="B259" s="205"/>
      <c r="C259" s="191">
        <f>SUM(C258)</f>
        <v>294</v>
      </c>
      <c r="D259" s="191">
        <f>SUM(D258)</f>
        <v>294</v>
      </c>
      <c r="E259" s="191">
        <v>0</v>
      </c>
      <c r="F259" s="191">
        <v>0</v>
      </c>
      <c r="G259" s="191">
        <v>0</v>
      </c>
      <c r="H259" s="191">
        <v>0</v>
      </c>
      <c r="I259" s="191">
        <v>0</v>
      </c>
      <c r="J259" s="191">
        <v>0</v>
      </c>
      <c r="K259" s="191">
        <v>0</v>
      </c>
      <c r="L259" s="191">
        <v>0</v>
      </c>
      <c r="M259" s="191">
        <v>0</v>
      </c>
      <c r="N259" s="191">
        <v>0</v>
      </c>
      <c r="O259" s="191">
        <v>0</v>
      </c>
      <c r="P259" s="537">
        <f t="shared" si="65"/>
        <v>294</v>
      </c>
      <c r="Q259" s="537">
        <f t="shared" si="66"/>
        <v>0</v>
      </c>
      <c r="R259" s="537">
        <f>C259-'[1]5.3'!C264</f>
        <v>0</v>
      </c>
    </row>
    <row r="260" spans="1:18" s="538" customFormat="1">
      <c r="A260" s="205" t="s">
        <v>425</v>
      </c>
      <c r="B260" s="205"/>
      <c r="C260" s="191">
        <f>C256+C259</f>
        <v>7000</v>
      </c>
      <c r="D260" s="191">
        <f t="shared" ref="D260:O260" si="83">D256+D259</f>
        <v>7000</v>
      </c>
      <c r="E260" s="191">
        <f t="shared" si="83"/>
        <v>0</v>
      </c>
      <c r="F260" s="191">
        <f t="shared" si="83"/>
        <v>0</v>
      </c>
      <c r="G260" s="191">
        <f t="shared" si="83"/>
        <v>0</v>
      </c>
      <c r="H260" s="191">
        <f t="shared" si="83"/>
        <v>0</v>
      </c>
      <c r="I260" s="191">
        <f t="shared" si="83"/>
        <v>0</v>
      </c>
      <c r="J260" s="191">
        <f t="shared" si="83"/>
        <v>0</v>
      </c>
      <c r="K260" s="191">
        <f t="shared" si="83"/>
        <v>0</v>
      </c>
      <c r="L260" s="191">
        <f t="shared" si="83"/>
        <v>0</v>
      </c>
      <c r="M260" s="191">
        <f t="shared" si="83"/>
        <v>0</v>
      </c>
      <c r="N260" s="191">
        <f t="shared" si="83"/>
        <v>0</v>
      </c>
      <c r="O260" s="191">
        <f t="shared" si="83"/>
        <v>0</v>
      </c>
      <c r="P260" s="537">
        <f t="shared" si="65"/>
        <v>7000</v>
      </c>
      <c r="Q260" s="537">
        <f t="shared" si="66"/>
        <v>0</v>
      </c>
      <c r="R260" s="537">
        <f>C260-'[1]5.3'!C265</f>
        <v>0</v>
      </c>
    </row>
    <row r="261" spans="1:18" s="538" customFormat="1">
      <c r="A261" s="200" t="s">
        <v>165</v>
      </c>
      <c r="B261" s="293" t="s">
        <v>334</v>
      </c>
      <c r="C261" s="191"/>
      <c r="D261" s="191"/>
      <c r="E261" s="199"/>
      <c r="F261" s="198"/>
      <c r="G261" s="199"/>
      <c r="H261" s="198"/>
      <c r="I261" s="199"/>
      <c r="J261" s="199"/>
      <c r="K261" s="199"/>
      <c r="L261" s="199"/>
      <c r="M261" s="199"/>
      <c r="N261" s="199"/>
      <c r="O261" s="199"/>
      <c r="P261" s="537">
        <f t="shared" si="65"/>
        <v>0</v>
      </c>
      <c r="Q261" s="537">
        <f t="shared" si="66"/>
        <v>0</v>
      </c>
      <c r="R261" s="537">
        <f>C261-'[1]5.3'!C266</f>
        <v>0</v>
      </c>
    </row>
    <row r="262" spans="1:18" s="538" customFormat="1">
      <c r="A262" s="205" t="s">
        <v>47</v>
      </c>
      <c r="B262" s="205"/>
      <c r="C262" s="191">
        <f>SUM(D262:O262)</f>
        <v>1640</v>
      </c>
      <c r="D262" s="191">
        <f>[2]kiad!C93-'4.3'!H262</f>
        <v>51</v>
      </c>
      <c r="E262" s="191"/>
      <c r="F262" s="198"/>
      <c r="G262" s="199"/>
      <c r="H262" s="198">
        <v>1589</v>
      </c>
      <c r="I262" s="199"/>
      <c r="J262" s="199"/>
      <c r="K262" s="199"/>
      <c r="L262" s="199"/>
      <c r="M262" s="199"/>
      <c r="N262" s="199"/>
      <c r="O262" s="199"/>
      <c r="P262" s="537">
        <f t="shared" si="65"/>
        <v>1640</v>
      </c>
      <c r="Q262" s="537">
        <f t="shared" si="66"/>
        <v>0</v>
      </c>
      <c r="R262" s="537">
        <f>C262-'[1]5.3'!C267</f>
        <v>0</v>
      </c>
    </row>
    <row r="263" spans="1:18" s="538" customFormat="1">
      <c r="A263" s="205" t="s">
        <v>425</v>
      </c>
      <c r="B263" s="205"/>
      <c r="C263" s="191">
        <v>1640</v>
      </c>
      <c r="D263" s="191">
        <v>51</v>
      </c>
      <c r="E263" s="191">
        <v>0</v>
      </c>
      <c r="F263" s="198">
        <v>0</v>
      </c>
      <c r="G263" s="199">
        <v>0</v>
      </c>
      <c r="H263" s="198">
        <v>1589</v>
      </c>
      <c r="I263" s="199">
        <v>0</v>
      </c>
      <c r="J263" s="199">
        <v>0</v>
      </c>
      <c r="K263" s="199">
        <v>0</v>
      </c>
      <c r="L263" s="199">
        <v>0</v>
      </c>
      <c r="M263" s="199">
        <v>0</v>
      </c>
      <c r="N263" s="199">
        <v>0</v>
      </c>
      <c r="O263" s="199">
        <v>0</v>
      </c>
      <c r="P263" s="537">
        <f t="shared" si="65"/>
        <v>1640</v>
      </c>
      <c r="Q263" s="537">
        <f t="shared" si="66"/>
        <v>0</v>
      </c>
      <c r="R263" s="537">
        <f>C263-'[1]5.3'!C268</f>
        <v>0</v>
      </c>
    </row>
    <row r="264" spans="1:18" s="538" customFormat="1">
      <c r="A264" s="205" t="s">
        <v>484</v>
      </c>
      <c r="B264" s="205"/>
      <c r="C264" s="191">
        <v>0</v>
      </c>
      <c r="D264" s="191">
        <v>0</v>
      </c>
      <c r="E264" s="191">
        <v>0</v>
      </c>
      <c r="F264" s="191">
        <v>0</v>
      </c>
      <c r="G264" s="191">
        <v>0</v>
      </c>
      <c r="H264" s="191">
        <v>0</v>
      </c>
      <c r="I264" s="191">
        <v>0</v>
      </c>
      <c r="J264" s="191">
        <v>0</v>
      </c>
      <c r="K264" s="191">
        <v>0</v>
      </c>
      <c r="L264" s="191">
        <v>0</v>
      </c>
      <c r="M264" s="191">
        <v>0</v>
      </c>
      <c r="N264" s="191">
        <v>0</v>
      </c>
      <c r="O264" s="191">
        <v>0</v>
      </c>
      <c r="P264" s="537">
        <f t="shared" si="65"/>
        <v>0</v>
      </c>
      <c r="Q264" s="537">
        <f t="shared" si="66"/>
        <v>0</v>
      </c>
      <c r="R264" s="537">
        <f>C264-'[1]5.3'!C269</f>
        <v>0</v>
      </c>
    </row>
    <row r="265" spans="1:18" s="538" customFormat="1">
      <c r="A265" s="196" t="s">
        <v>425</v>
      </c>
      <c r="B265" s="196"/>
      <c r="C265" s="192">
        <f t="shared" ref="C265:O265" si="84">C262+C264</f>
        <v>1640</v>
      </c>
      <c r="D265" s="192">
        <f t="shared" si="84"/>
        <v>51</v>
      </c>
      <c r="E265" s="192">
        <f t="shared" si="84"/>
        <v>0</v>
      </c>
      <c r="F265" s="192">
        <f t="shared" si="84"/>
        <v>0</v>
      </c>
      <c r="G265" s="192">
        <f t="shared" si="84"/>
        <v>0</v>
      </c>
      <c r="H265" s="192">
        <f t="shared" si="84"/>
        <v>1589</v>
      </c>
      <c r="I265" s="192">
        <f t="shared" si="84"/>
        <v>0</v>
      </c>
      <c r="J265" s="192">
        <f t="shared" si="84"/>
        <v>0</v>
      </c>
      <c r="K265" s="192">
        <f t="shared" si="84"/>
        <v>0</v>
      </c>
      <c r="L265" s="192">
        <f t="shared" si="84"/>
        <v>0</v>
      </c>
      <c r="M265" s="192">
        <f t="shared" si="84"/>
        <v>0</v>
      </c>
      <c r="N265" s="192">
        <f t="shared" si="84"/>
        <v>0</v>
      </c>
      <c r="O265" s="192">
        <f t="shared" si="84"/>
        <v>0</v>
      </c>
      <c r="P265" s="537">
        <f t="shared" si="65"/>
        <v>1640</v>
      </c>
      <c r="Q265" s="537">
        <f t="shared" si="66"/>
        <v>0</v>
      </c>
      <c r="R265" s="537">
        <f>C265-'[1]5.3'!C270</f>
        <v>0</v>
      </c>
    </row>
    <row r="266" spans="1:18" s="538" customFormat="1">
      <c r="A266" s="291" t="s">
        <v>327</v>
      </c>
      <c r="B266" s="200"/>
      <c r="C266" s="297"/>
      <c r="D266" s="354"/>
      <c r="E266" s="286"/>
      <c r="F266" s="354"/>
      <c r="G266" s="286"/>
      <c r="H266" s="354"/>
      <c r="I266" s="286"/>
      <c r="J266" s="286"/>
      <c r="K266" s="286"/>
      <c r="L266" s="286"/>
      <c r="M266" s="286"/>
      <c r="N266" s="286"/>
      <c r="O266" s="286"/>
      <c r="P266" s="537">
        <f t="shared" si="65"/>
        <v>0</v>
      </c>
      <c r="Q266" s="537">
        <f t="shared" si="66"/>
        <v>0</v>
      </c>
      <c r="R266" s="537">
        <f>C266-'[1]5.3'!C271</f>
        <v>0</v>
      </c>
    </row>
    <row r="267" spans="1:18" s="557" customFormat="1">
      <c r="A267" s="205" t="s">
        <v>47</v>
      </c>
      <c r="B267" s="296"/>
      <c r="C267" s="355">
        <f t="shared" ref="C267:O268" si="85">C13+C20+C27+C35+C42+C59+C67+C97+C103</f>
        <v>1166491</v>
      </c>
      <c r="D267" s="355">
        <f t="shared" si="85"/>
        <v>925524</v>
      </c>
      <c r="E267" s="355">
        <f t="shared" si="85"/>
        <v>0</v>
      </c>
      <c r="F267" s="355">
        <f t="shared" si="85"/>
        <v>0</v>
      </c>
      <c r="G267" s="355">
        <f t="shared" si="85"/>
        <v>0</v>
      </c>
      <c r="H267" s="355">
        <f t="shared" si="85"/>
        <v>206881</v>
      </c>
      <c r="I267" s="355">
        <f t="shared" si="85"/>
        <v>0</v>
      </c>
      <c r="J267" s="355">
        <f t="shared" si="85"/>
        <v>34086</v>
      </c>
      <c r="K267" s="355">
        <f t="shared" si="85"/>
        <v>0</v>
      </c>
      <c r="L267" s="355">
        <f t="shared" si="85"/>
        <v>0</v>
      </c>
      <c r="M267" s="355">
        <f t="shared" si="85"/>
        <v>0</v>
      </c>
      <c r="N267" s="355">
        <f t="shared" si="85"/>
        <v>0</v>
      </c>
      <c r="O267" s="355">
        <f t="shared" si="85"/>
        <v>0</v>
      </c>
      <c r="P267" s="537">
        <f t="shared" si="65"/>
        <v>1166491</v>
      </c>
      <c r="Q267" s="537">
        <f t="shared" si="66"/>
        <v>0</v>
      </c>
      <c r="R267" s="537">
        <f>C267-'[1]5.3'!C272</f>
        <v>0</v>
      </c>
    </row>
    <row r="268" spans="1:18" s="557" customFormat="1">
      <c r="A268" s="205" t="s">
        <v>425</v>
      </c>
      <c r="B268" s="296"/>
      <c r="C268" s="355">
        <f t="shared" si="85"/>
        <v>1251621</v>
      </c>
      <c r="D268" s="355">
        <f t="shared" si="85"/>
        <v>950630</v>
      </c>
      <c r="E268" s="355">
        <f t="shared" si="85"/>
        <v>3300</v>
      </c>
      <c r="F268" s="355">
        <f t="shared" si="85"/>
        <v>0</v>
      </c>
      <c r="G268" s="355">
        <f t="shared" si="85"/>
        <v>0</v>
      </c>
      <c r="H268" s="355">
        <f t="shared" si="85"/>
        <v>231514</v>
      </c>
      <c r="I268" s="355">
        <f t="shared" si="85"/>
        <v>0</v>
      </c>
      <c r="J268" s="355">
        <f t="shared" si="85"/>
        <v>36546</v>
      </c>
      <c r="K268" s="355">
        <f t="shared" si="85"/>
        <v>0</v>
      </c>
      <c r="L268" s="355">
        <f t="shared" si="85"/>
        <v>180</v>
      </c>
      <c r="M268" s="355">
        <f t="shared" si="85"/>
        <v>0</v>
      </c>
      <c r="N268" s="355">
        <f t="shared" si="85"/>
        <v>0</v>
      </c>
      <c r="O268" s="355">
        <f t="shared" si="85"/>
        <v>29451</v>
      </c>
      <c r="P268" s="537">
        <f t="shared" si="65"/>
        <v>1251621</v>
      </c>
      <c r="Q268" s="537">
        <f t="shared" si="66"/>
        <v>0</v>
      </c>
      <c r="R268" s="537">
        <f>C268-'[1]5.3'!C273</f>
        <v>0</v>
      </c>
    </row>
    <row r="269" spans="1:18" s="538" customFormat="1">
      <c r="A269" s="205" t="s">
        <v>484</v>
      </c>
      <c r="B269" s="205"/>
      <c r="C269" s="191">
        <f>C17+C24+C32+C39+C44+C64+C69+C100+C105</f>
        <v>-29948</v>
      </c>
      <c r="D269" s="191">
        <f t="shared" ref="D269:O270" si="86">D17+D24+D32+D39+D44+D64+D69+D100+D105</f>
        <v>-39425</v>
      </c>
      <c r="E269" s="191">
        <f t="shared" si="86"/>
        <v>882</v>
      </c>
      <c r="F269" s="191">
        <f t="shared" si="86"/>
        <v>0</v>
      </c>
      <c r="G269" s="191">
        <f t="shared" si="86"/>
        <v>0</v>
      </c>
      <c r="H269" s="191">
        <f t="shared" si="86"/>
        <v>7102</v>
      </c>
      <c r="I269" s="191">
        <f t="shared" si="86"/>
        <v>0</v>
      </c>
      <c r="J269" s="191">
        <f t="shared" si="86"/>
        <v>1673</v>
      </c>
      <c r="K269" s="191">
        <f t="shared" si="86"/>
        <v>0</v>
      </c>
      <c r="L269" s="191">
        <f t="shared" si="86"/>
        <v>-180</v>
      </c>
      <c r="M269" s="191">
        <f t="shared" si="86"/>
        <v>0</v>
      </c>
      <c r="N269" s="191">
        <f t="shared" si="86"/>
        <v>0</v>
      </c>
      <c r="O269" s="191">
        <f t="shared" si="86"/>
        <v>0</v>
      </c>
      <c r="P269" s="537">
        <f t="shared" si="65"/>
        <v>-29948</v>
      </c>
      <c r="Q269" s="537">
        <f t="shared" si="66"/>
        <v>0</v>
      </c>
      <c r="R269" s="537">
        <f>C269-'[1]5.3'!C274</f>
        <v>0</v>
      </c>
    </row>
    <row r="270" spans="1:18" s="538" customFormat="1">
      <c r="A270" s="196" t="s">
        <v>425</v>
      </c>
      <c r="B270" s="205"/>
      <c r="C270" s="191">
        <f>C18+C25+C33+C40+C45+C65+C70+C101+C106</f>
        <v>1221673</v>
      </c>
      <c r="D270" s="191">
        <f t="shared" si="86"/>
        <v>911205</v>
      </c>
      <c r="E270" s="191">
        <f t="shared" si="86"/>
        <v>4182</v>
      </c>
      <c r="F270" s="191">
        <f t="shared" si="86"/>
        <v>0</v>
      </c>
      <c r="G270" s="191">
        <f t="shared" si="86"/>
        <v>0</v>
      </c>
      <c r="H270" s="191">
        <f t="shared" si="86"/>
        <v>238616</v>
      </c>
      <c r="I270" s="191">
        <f t="shared" si="86"/>
        <v>0</v>
      </c>
      <c r="J270" s="191">
        <f t="shared" si="86"/>
        <v>38219</v>
      </c>
      <c r="K270" s="191">
        <f t="shared" si="86"/>
        <v>0</v>
      </c>
      <c r="L270" s="191">
        <f t="shared" si="86"/>
        <v>0</v>
      </c>
      <c r="M270" s="191">
        <f t="shared" si="86"/>
        <v>0</v>
      </c>
      <c r="N270" s="191">
        <f t="shared" si="86"/>
        <v>0</v>
      </c>
      <c r="O270" s="191">
        <f t="shared" si="86"/>
        <v>29451</v>
      </c>
      <c r="P270" s="537">
        <f t="shared" ref="P270:P282" si="87">SUM(D270:O270)</f>
        <v>1221673</v>
      </c>
      <c r="Q270" s="537">
        <f t="shared" ref="Q270:Q285" si="88">P270-C270</f>
        <v>0</v>
      </c>
      <c r="R270" s="537">
        <f>C270-'[1]5.3'!C275</f>
        <v>0</v>
      </c>
    </row>
    <row r="271" spans="1:18">
      <c r="A271" s="356" t="s">
        <v>171</v>
      </c>
      <c r="B271" s="558"/>
      <c r="C271" s="559"/>
      <c r="D271" s="559"/>
      <c r="E271" s="559"/>
      <c r="F271" s="559"/>
      <c r="G271" s="559"/>
      <c r="H271" s="559"/>
      <c r="I271" s="559"/>
      <c r="J271" s="559"/>
      <c r="K271" s="559"/>
      <c r="L271" s="559"/>
      <c r="M271" s="559"/>
      <c r="N271" s="559"/>
      <c r="O271" s="559"/>
      <c r="P271" s="537">
        <f t="shared" si="87"/>
        <v>0</v>
      </c>
      <c r="Q271" s="537">
        <f t="shared" si="88"/>
        <v>0</v>
      </c>
      <c r="R271" s="537">
        <f>C271-'[1]5.3'!C276</f>
        <v>0</v>
      </c>
    </row>
    <row r="272" spans="1:18">
      <c r="A272" s="205" t="s">
        <v>47</v>
      </c>
      <c r="B272" s="542"/>
      <c r="C272" s="560">
        <f t="shared" ref="C272:O273" si="89">C13+C20+C27+C35+C59+C78+C84+C91+C97+C108+C116+C129+C136+C142+C148+C153+C158+C165+C172+C179+C185+C191+C209+C215+C221+C233+C239+C245+C251+C256+C262</f>
        <v>827902</v>
      </c>
      <c r="D272" s="560">
        <f t="shared" si="89"/>
        <v>730443</v>
      </c>
      <c r="E272" s="560">
        <f t="shared" si="89"/>
        <v>0</v>
      </c>
      <c r="F272" s="560">
        <f t="shared" si="89"/>
        <v>0</v>
      </c>
      <c r="G272" s="560">
        <f t="shared" si="89"/>
        <v>0</v>
      </c>
      <c r="H272" s="560">
        <f t="shared" si="89"/>
        <v>63373</v>
      </c>
      <c r="I272" s="560">
        <f t="shared" si="89"/>
        <v>0</v>
      </c>
      <c r="J272" s="560">
        <f t="shared" si="89"/>
        <v>34086</v>
      </c>
      <c r="K272" s="560">
        <f t="shared" si="89"/>
        <v>0</v>
      </c>
      <c r="L272" s="560">
        <f t="shared" si="89"/>
        <v>0</v>
      </c>
      <c r="M272" s="560">
        <f t="shared" si="89"/>
        <v>0</v>
      </c>
      <c r="N272" s="560">
        <f t="shared" si="89"/>
        <v>0</v>
      </c>
      <c r="O272" s="560">
        <f t="shared" si="89"/>
        <v>0</v>
      </c>
      <c r="P272" s="537">
        <f t="shared" si="87"/>
        <v>827902</v>
      </c>
      <c r="Q272" s="537">
        <f t="shared" si="88"/>
        <v>0</v>
      </c>
      <c r="R272" s="537">
        <f>C272-'[1]5.3'!C277</f>
        <v>0</v>
      </c>
    </row>
    <row r="273" spans="1:18">
      <c r="A273" s="205" t="s">
        <v>425</v>
      </c>
      <c r="B273" s="542"/>
      <c r="C273" s="560">
        <f t="shared" si="89"/>
        <v>894462</v>
      </c>
      <c r="D273" s="560">
        <f t="shared" si="89"/>
        <v>751849</v>
      </c>
      <c r="E273" s="560">
        <f t="shared" si="89"/>
        <v>3300</v>
      </c>
      <c r="F273" s="560">
        <f t="shared" si="89"/>
        <v>0</v>
      </c>
      <c r="G273" s="560">
        <f t="shared" si="89"/>
        <v>0</v>
      </c>
      <c r="H273" s="560">
        <f t="shared" si="89"/>
        <v>85006</v>
      </c>
      <c r="I273" s="560">
        <f t="shared" si="89"/>
        <v>0</v>
      </c>
      <c r="J273" s="560">
        <f t="shared" si="89"/>
        <v>36546</v>
      </c>
      <c r="K273" s="560">
        <f t="shared" si="89"/>
        <v>0</v>
      </c>
      <c r="L273" s="560">
        <f t="shared" si="89"/>
        <v>180</v>
      </c>
      <c r="M273" s="560">
        <f t="shared" si="89"/>
        <v>0</v>
      </c>
      <c r="N273" s="560">
        <f t="shared" si="89"/>
        <v>0</v>
      </c>
      <c r="O273" s="560">
        <f t="shared" si="89"/>
        <v>17581</v>
      </c>
      <c r="P273" s="537">
        <f t="shared" si="87"/>
        <v>894462</v>
      </c>
      <c r="Q273" s="537">
        <f t="shared" si="88"/>
        <v>0</v>
      </c>
      <c r="R273" s="537">
        <f>C273-'[1]5.3'!C278</f>
        <v>0</v>
      </c>
    </row>
    <row r="274" spans="1:18" s="538" customFormat="1">
      <c r="A274" s="205" t="s">
        <v>484</v>
      </c>
      <c r="B274" s="205"/>
      <c r="C274" s="191">
        <f t="shared" ref="C274:O274" si="90">C16+C24+C32+C39+C64+C81+C88+C94+C100+C113+C121+C133+C139+C145+C150+C155+C162+C169+C176+C182+C188+C194+C212+C218+C224+C236+C242+C248+C253+C259+C264</f>
        <v>-15840</v>
      </c>
      <c r="D274" s="191">
        <f t="shared" si="90"/>
        <v>-30475</v>
      </c>
      <c r="E274" s="191">
        <f t="shared" si="90"/>
        <v>882</v>
      </c>
      <c r="F274" s="191">
        <f t="shared" si="90"/>
        <v>0</v>
      </c>
      <c r="G274" s="191">
        <f t="shared" si="90"/>
        <v>0</v>
      </c>
      <c r="H274" s="191">
        <f t="shared" si="90"/>
        <v>12310</v>
      </c>
      <c r="I274" s="191">
        <f t="shared" si="90"/>
        <v>0</v>
      </c>
      <c r="J274" s="191">
        <f t="shared" si="90"/>
        <v>1623</v>
      </c>
      <c r="K274" s="191">
        <f t="shared" si="90"/>
        <v>0</v>
      </c>
      <c r="L274" s="191">
        <f t="shared" si="90"/>
        <v>-180</v>
      </c>
      <c r="M274" s="191">
        <f t="shared" si="90"/>
        <v>0</v>
      </c>
      <c r="N274" s="191">
        <f t="shared" si="90"/>
        <v>0</v>
      </c>
      <c r="O274" s="191">
        <f t="shared" si="90"/>
        <v>0</v>
      </c>
      <c r="P274" s="537">
        <f t="shared" si="87"/>
        <v>-15840</v>
      </c>
      <c r="Q274" s="537">
        <f t="shared" si="88"/>
        <v>0</v>
      </c>
      <c r="R274" s="537">
        <f>C274-'[1]5.3'!C279</f>
        <v>-50</v>
      </c>
    </row>
    <row r="275" spans="1:18" s="538" customFormat="1">
      <c r="A275" s="196" t="s">
        <v>425</v>
      </c>
      <c r="B275" s="205"/>
      <c r="C275" s="191">
        <f t="shared" ref="C275:O275" si="91">C18+C25+C33+C40+C65+C82+C89+C95+C101+C114+C122+C134+C140+C146+C151+C156+C163+C170+C177+C183+C189+C195+C213+C219+C225+C237+C243+C249+C254+C260+C265</f>
        <v>878672</v>
      </c>
      <c r="D275" s="191">
        <f t="shared" si="91"/>
        <v>721374</v>
      </c>
      <c r="E275" s="191">
        <f t="shared" si="91"/>
        <v>4182</v>
      </c>
      <c r="F275" s="191">
        <f t="shared" si="91"/>
        <v>0</v>
      </c>
      <c r="G275" s="191">
        <f t="shared" si="91"/>
        <v>0</v>
      </c>
      <c r="H275" s="191">
        <f t="shared" si="91"/>
        <v>97316</v>
      </c>
      <c r="I275" s="191">
        <f t="shared" si="91"/>
        <v>0</v>
      </c>
      <c r="J275" s="191">
        <f t="shared" si="91"/>
        <v>38219</v>
      </c>
      <c r="K275" s="191">
        <f t="shared" si="91"/>
        <v>0</v>
      </c>
      <c r="L275" s="191">
        <f t="shared" si="91"/>
        <v>0</v>
      </c>
      <c r="M275" s="191">
        <f t="shared" si="91"/>
        <v>0</v>
      </c>
      <c r="N275" s="191">
        <f t="shared" si="91"/>
        <v>0</v>
      </c>
      <c r="O275" s="191">
        <f t="shared" si="91"/>
        <v>17581</v>
      </c>
      <c r="P275" s="537">
        <f t="shared" si="87"/>
        <v>878672</v>
      </c>
      <c r="Q275" s="537">
        <f t="shared" si="88"/>
        <v>0</v>
      </c>
      <c r="R275" s="537">
        <f>C275-'[1]5.3'!C280</f>
        <v>0</v>
      </c>
    </row>
    <row r="276" spans="1:18" s="538" customFormat="1">
      <c r="A276" s="356" t="s">
        <v>172</v>
      </c>
      <c r="B276" s="558"/>
      <c r="C276" s="559"/>
      <c r="D276" s="559"/>
      <c r="E276" s="559"/>
      <c r="F276" s="559"/>
      <c r="G276" s="559"/>
      <c r="H276" s="559"/>
      <c r="I276" s="559"/>
      <c r="J276" s="559"/>
      <c r="K276" s="559"/>
      <c r="L276" s="559"/>
      <c r="M276" s="559"/>
      <c r="N276" s="559"/>
      <c r="O276" s="559"/>
      <c r="P276" s="537">
        <f t="shared" si="87"/>
        <v>0</v>
      </c>
      <c r="Q276" s="537">
        <f t="shared" si="88"/>
        <v>0</v>
      </c>
      <c r="R276" s="537">
        <f>C276-'[1]5.3'!C281</f>
        <v>0</v>
      </c>
    </row>
    <row r="277" spans="1:18">
      <c r="A277" s="205" t="s">
        <v>47</v>
      </c>
      <c r="B277" s="542"/>
      <c r="C277" s="560">
        <f t="shared" ref="C277:O278" si="92">C42+C72+C197+C203+C227</f>
        <v>338589</v>
      </c>
      <c r="D277" s="560">
        <f t="shared" si="92"/>
        <v>195081</v>
      </c>
      <c r="E277" s="560">
        <f t="shared" si="92"/>
        <v>0</v>
      </c>
      <c r="F277" s="560">
        <f t="shared" si="92"/>
        <v>0</v>
      </c>
      <c r="G277" s="560">
        <f t="shared" si="92"/>
        <v>0</v>
      </c>
      <c r="H277" s="560">
        <f t="shared" si="92"/>
        <v>143508</v>
      </c>
      <c r="I277" s="560">
        <f t="shared" si="92"/>
        <v>0</v>
      </c>
      <c r="J277" s="560">
        <f t="shared" si="92"/>
        <v>0</v>
      </c>
      <c r="K277" s="560">
        <f t="shared" si="92"/>
        <v>0</v>
      </c>
      <c r="L277" s="560">
        <f t="shared" si="92"/>
        <v>0</v>
      </c>
      <c r="M277" s="560">
        <f t="shared" si="92"/>
        <v>0</v>
      </c>
      <c r="N277" s="560">
        <f t="shared" si="92"/>
        <v>0</v>
      </c>
      <c r="O277" s="560">
        <f t="shared" si="92"/>
        <v>0</v>
      </c>
      <c r="P277" s="537">
        <f t="shared" si="87"/>
        <v>338589</v>
      </c>
      <c r="Q277" s="537">
        <f t="shared" si="88"/>
        <v>0</v>
      </c>
      <c r="R277" s="537">
        <f>C277-'[1]5.3'!C282</f>
        <v>0</v>
      </c>
    </row>
    <row r="278" spans="1:18">
      <c r="A278" s="205" t="s">
        <v>425</v>
      </c>
      <c r="B278" s="542"/>
      <c r="C278" s="560">
        <f t="shared" si="92"/>
        <v>357159</v>
      </c>
      <c r="D278" s="560">
        <f t="shared" si="92"/>
        <v>198781</v>
      </c>
      <c r="E278" s="560">
        <f t="shared" si="92"/>
        <v>0</v>
      </c>
      <c r="F278" s="560">
        <f t="shared" si="92"/>
        <v>0</v>
      </c>
      <c r="G278" s="560">
        <f t="shared" si="92"/>
        <v>0</v>
      </c>
      <c r="H278" s="560">
        <f t="shared" si="92"/>
        <v>146508</v>
      </c>
      <c r="I278" s="560">
        <f t="shared" si="92"/>
        <v>0</v>
      </c>
      <c r="J278" s="560">
        <f t="shared" si="92"/>
        <v>0</v>
      </c>
      <c r="K278" s="560">
        <f t="shared" si="92"/>
        <v>0</v>
      </c>
      <c r="L278" s="560">
        <f t="shared" si="92"/>
        <v>0</v>
      </c>
      <c r="M278" s="560">
        <f t="shared" si="92"/>
        <v>0</v>
      </c>
      <c r="N278" s="560">
        <f t="shared" si="92"/>
        <v>0</v>
      </c>
      <c r="O278" s="560">
        <f t="shared" si="92"/>
        <v>11870</v>
      </c>
      <c r="P278" s="537">
        <f t="shared" si="87"/>
        <v>357159</v>
      </c>
      <c r="Q278" s="537">
        <f t="shared" si="88"/>
        <v>0</v>
      </c>
      <c r="R278" s="537">
        <f>C278-'[1]5.3'!C283</f>
        <v>0</v>
      </c>
    </row>
    <row r="279" spans="1:18" s="538" customFormat="1">
      <c r="A279" s="205" t="s">
        <v>484</v>
      </c>
      <c r="B279" s="205"/>
      <c r="C279" s="191">
        <f t="shared" ref="C279:O280" si="93">C44+C75+C200+C206+C230</f>
        <v>-14158</v>
      </c>
      <c r="D279" s="191">
        <f t="shared" si="93"/>
        <v>-8950</v>
      </c>
      <c r="E279" s="191">
        <f t="shared" si="93"/>
        <v>0</v>
      </c>
      <c r="F279" s="191">
        <f t="shared" si="93"/>
        <v>0</v>
      </c>
      <c r="G279" s="191">
        <f t="shared" si="93"/>
        <v>0</v>
      </c>
      <c r="H279" s="191">
        <f t="shared" si="93"/>
        <v>-5208</v>
      </c>
      <c r="I279" s="191">
        <f t="shared" si="93"/>
        <v>0</v>
      </c>
      <c r="J279" s="191">
        <f t="shared" si="93"/>
        <v>0</v>
      </c>
      <c r="K279" s="191">
        <f t="shared" si="93"/>
        <v>0</v>
      </c>
      <c r="L279" s="191">
        <f t="shared" si="93"/>
        <v>0</v>
      </c>
      <c r="M279" s="191">
        <f t="shared" si="93"/>
        <v>0</v>
      </c>
      <c r="N279" s="191">
        <f t="shared" si="93"/>
        <v>0</v>
      </c>
      <c r="O279" s="191">
        <f t="shared" si="93"/>
        <v>0</v>
      </c>
      <c r="P279" s="537">
        <f t="shared" si="87"/>
        <v>-14158</v>
      </c>
      <c r="Q279" s="537">
        <f t="shared" si="88"/>
        <v>0</v>
      </c>
      <c r="R279" s="537">
        <f>C279-'[1]5.3'!C284</f>
        <v>0</v>
      </c>
    </row>
    <row r="280" spans="1:18" s="538" customFormat="1">
      <c r="A280" s="196" t="s">
        <v>425</v>
      </c>
      <c r="B280" s="205"/>
      <c r="C280" s="191">
        <f t="shared" si="93"/>
        <v>343001</v>
      </c>
      <c r="D280" s="191">
        <f t="shared" si="93"/>
        <v>189831</v>
      </c>
      <c r="E280" s="191">
        <f t="shared" si="93"/>
        <v>0</v>
      </c>
      <c r="F280" s="191">
        <f t="shared" si="93"/>
        <v>0</v>
      </c>
      <c r="G280" s="191">
        <f t="shared" si="93"/>
        <v>0</v>
      </c>
      <c r="H280" s="191">
        <f t="shared" si="93"/>
        <v>141300</v>
      </c>
      <c r="I280" s="191">
        <f t="shared" si="93"/>
        <v>0</v>
      </c>
      <c r="J280" s="191">
        <f t="shared" si="93"/>
        <v>0</v>
      </c>
      <c r="K280" s="191">
        <f t="shared" si="93"/>
        <v>0</v>
      </c>
      <c r="L280" s="191">
        <f t="shared" si="93"/>
        <v>0</v>
      </c>
      <c r="M280" s="191">
        <f t="shared" si="93"/>
        <v>0</v>
      </c>
      <c r="N280" s="191">
        <f t="shared" si="93"/>
        <v>0</v>
      </c>
      <c r="O280" s="191">
        <f t="shared" si="93"/>
        <v>11870</v>
      </c>
      <c r="P280" s="537">
        <f t="shared" si="87"/>
        <v>343001</v>
      </c>
      <c r="Q280" s="537">
        <f t="shared" si="88"/>
        <v>0</v>
      </c>
      <c r="R280" s="537">
        <f>C280-'[1]5.3'!C285</f>
        <v>0</v>
      </c>
    </row>
    <row r="281" spans="1:18">
      <c r="A281" s="213" t="s">
        <v>173</v>
      </c>
      <c r="B281" s="561"/>
      <c r="C281" s="562">
        <v>0</v>
      </c>
      <c r="D281" s="562">
        <v>0</v>
      </c>
      <c r="E281" s="562">
        <v>0</v>
      </c>
      <c r="F281" s="562">
        <v>0</v>
      </c>
      <c r="G281" s="562">
        <v>0</v>
      </c>
      <c r="H281" s="562">
        <v>0</v>
      </c>
      <c r="I281" s="562">
        <v>0</v>
      </c>
      <c r="J281" s="562">
        <v>0</v>
      </c>
      <c r="K281" s="562">
        <v>0</v>
      </c>
      <c r="L281" s="562">
        <v>0</v>
      </c>
      <c r="M281" s="562">
        <v>0</v>
      </c>
      <c r="N281" s="562">
        <v>0</v>
      </c>
      <c r="O281" s="562">
        <v>0</v>
      </c>
      <c r="P281" s="537">
        <f t="shared" si="87"/>
        <v>0</v>
      </c>
      <c r="Q281" s="537">
        <f t="shared" si="88"/>
        <v>0</v>
      </c>
      <c r="R281" s="537">
        <f>C281-'[1]5.3'!C286</f>
        <v>0</v>
      </c>
    </row>
    <row r="282" spans="1:18">
      <c r="B282" s="561"/>
      <c r="C282" s="563"/>
      <c r="D282" s="563"/>
      <c r="E282" s="563"/>
      <c r="F282" s="563"/>
      <c r="G282" s="563"/>
      <c r="H282" s="563"/>
      <c r="I282" s="563"/>
      <c r="J282" s="560"/>
      <c r="K282" s="563"/>
      <c r="L282" s="563"/>
      <c r="M282" s="563"/>
      <c r="N282" s="563"/>
      <c r="O282" s="563"/>
      <c r="P282" s="537">
        <f t="shared" si="87"/>
        <v>0</v>
      </c>
      <c r="Q282" s="537">
        <f t="shared" si="88"/>
        <v>0</v>
      </c>
      <c r="R282" s="537">
        <f>C282-'[1]5.3'!C287</f>
        <v>0</v>
      </c>
    </row>
    <row r="283" spans="1:18">
      <c r="B283" s="561"/>
      <c r="C283" s="536">
        <f>C272+C277</f>
        <v>1166491</v>
      </c>
      <c r="D283" s="536">
        <f t="shared" ref="D283:O283" si="94">D272+D277</f>
        <v>925524</v>
      </c>
      <c r="E283" s="536">
        <f t="shared" si="94"/>
        <v>0</v>
      </c>
      <c r="F283" s="536">
        <f t="shared" si="94"/>
        <v>0</v>
      </c>
      <c r="G283" s="536">
        <f t="shared" si="94"/>
        <v>0</v>
      </c>
      <c r="H283" s="536">
        <f t="shared" si="94"/>
        <v>206881</v>
      </c>
      <c r="I283" s="536">
        <f t="shared" si="94"/>
        <v>0</v>
      </c>
      <c r="J283" s="536">
        <f t="shared" si="94"/>
        <v>34086</v>
      </c>
      <c r="K283" s="536">
        <f t="shared" si="94"/>
        <v>0</v>
      </c>
      <c r="L283" s="536">
        <f t="shared" si="94"/>
        <v>0</v>
      </c>
      <c r="M283" s="536">
        <f t="shared" si="94"/>
        <v>0</v>
      </c>
      <c r="N283" s="536">
        <f t="shared" si="94"/>
        <v>0</v>
      </c>
      <c r="O283" s="536">
        <f t="shared" si="94"/>
        <v>0</v>
      </c>
      <c r="P283" s="537">
        <f t="shared" ref="P283:P285" si="95">SUM(D283:O283)</f>
        <v>1166491</v>
      </c>
      <c r="Q283" s="537">
        <f t="shared" si="88"/>
        <v>0</v>
      </c>
    </row>
    <row r="284" spans="1:18">
      <c r="A284" s="287"/>
      <c r="B284" s="538"/>
      <c r="C284" s="536">
        <f t="shared" ref="C284:O285" si="96">C274+C279</f>
        <v>-29998</v>
      </c>
      <c r="D284" s="536">
        <f t="shared" si="96"/>
        <v>-39425</v>
      </c>
      <c r="E284" s="536">
        <f t="shared" si="96"/>
        <v>882</v>
      </c>
      <c r="F284" s="536">
        <f t="shared" si="96"/>
        <v>0</v>
      </c>
      <c r="G284" s="536">
        <f t="shared" si="96"/>
        <v>0</v>
      </c>
      <c r="H284" s="536">
        <f t="shared" si="96"/>
        <v>7102</v>
      </c>
      <c r="I284" s="536">
        <f t="shared" si="96"/>
        <v>0</v>
      </c>
      <c r="J284" s="536">
        <f t="shared" si="96"/>
        <v>1623</v>
      </c>
      <c r="K284" s="536">
        <f t="shared" si="96"/>
        <v>0</v>
      </c>
      <c r="L284" s="536">
        <f t="shared" si="96"/>
        <v>-180</v>
      </c>
      <c r="M284" s="536">
        <f t="shared" si="96"/>
        <v>0</v>
      </c>
      <c r="N284" s="536">
        <f t="shared" si="96"/>
        <v>0</v>
      </c>
      <c r="O284" s="536">
        <f t="shared" si="96"/>
        <v>0</v>
      </c>
      <c r="P284" s="537">
        <f t="shared" si="95"/>
        <v>-29998</v>
      </c>
      <c r="Q284" s="537">
        <f t="shared" si="88"/>
        <v>0</v>
      </c>
    </row>
    <row r="285" spans="1:18">
      <c r="A285" s="287"/>
      <c r="C285" s="536">
        <f t="shared" si="96"/>
        <v>1221673</v>
      </c>
      <c r="D285" s="536">
        <f t="shared" si="96"/>
        <v>911205</v>
      </c>
      <c r="E285" s="536">
        <f t="shared" si="96"/>
        <v>4182</v>
      </c>
      <c r="F285" s="536">
        <f t="shared" si="96"/>
        <v>0</v>
      </c>
      <c r="G285" s="536">
        <f t="shared" si="96"/>
        <v>0</v>
      </c>
      <c r="H285" s="536">
        <f t="shared" si="96"/>
        <v>238616</v>
      </c>
      <c r="I285" s="536">
        <f t="shared" si="96"/>
        <v>0</v>
      </c>
      <c r="J285" s="536">
        <f t="shared" si="96"/>
        <v>38219</v>
      </c>
      <c r="K285" s="536">
        <f t="shared" si="96"/>
        <v>0</v>
      </c>
      <c r="L285" s="536">
        <f t="shared" si="96"/>
        <v>0</v>
      </c>
      <c r="M285" s="536">
        <f t="shared" si="96"/>
        <v>0</v>
      </c>
      <c r="N285" s="536">
        <f t="shared" si="96"/>
        <v>0</v>
      </c>
      <c r="O285" s="536">
        <f t="shared" si="96"/>
        <v>29451</v>
      </c>
      <c r="P285" s="537">
        <f t="shared" si="95"/>
        <v>1221673</v>
      </c>
      <c r="Q285" s="537">
        <f t="shared" si="88"/>
        <v>0</v>
      </c>
    </row>
    <row r="286" spans="1:18">
      <c r="A286" s="287"/>
      <c r="C286" s="536">
        <f>C270-C285</f>
        <v>0</v>
      </c>
      <c r="D286" s="536">
        <f t="shared" ref="D286:Q286" si="97">D270-D285</f>
        <v>0</v>
      </c>
      <c r="E286" s="536">
        <f t="shared" si="97"/>
        <v>0</v>
      </c>
      <c r="F286" s="536">
        <f t="shared" si="97"/>
        <v>0</v>
      </c>
      <c r="G286" s="536">
        <f t="shared" si="97"/>
        <v>0</v>
      </c>
      <c r="H286" s="536">
        <f t="shared" si="97"/>
        <v>0</v>
      </c>
      <c r="I286" s="536">
        <f t="shared" si="97"/>
        <v>0</v>
      </c>
      <c r="J286" s="536">
        <f t="shared" si="97"/>
        <v>0</v>
      </c>
      <c r="K286" s="536">
        <f t="shared" si="97"/>
        <v>0</v>
      </c>
      <c r="L286" s="536">
        <f t="shared" si="97"/>
        <v>0</v>
      </c>
      <c r="M286" s="536">
        <f t="shared" si="97"/>
        <v>0</v>
      </c>
      <c r="N286" s="536">
        <f t="shared" si="97"/>
        <v>0</v>
      </c>
      <c r="O286" s="536">
        <f t="shared" si="97"/>
        <v>0</v>
      </c>
      <c r="P286" s="536">
        <f t="shared" si="97"/>
        <v>0</v>
      </c>
      <c r="Q286" s="536">
        <f t="shared" si="97"/>
        <v>0</v>
      </c>
    </row>
    <row r="287" spans="1:18">
      <c r="A287" s="287"/>
    </row>
  </sheetData>
  <mergeCells count="18">
    <mergeCell ref="J11:K11"/>
    <mergeCell ref="L11:M11"/>
    <mergeCell ref="H8:H10"/>
    <mergeCell ref="I8:I10"/>
    <mergeCell ref="J8:K9"/>
    <mergeCell ref="L8:M9"/>
    <mergeCell ref="N8:N10"/>
    <mergeCell ref="O8:O10"/>
    <mergeCell ref="A3:O3"/>
    <mergeCell ref="A4:O4"/>
    <mergeCell ref="A5:O5"/>
    <mergeCell ref="K7:O7"/>
    <mergeCell ref="B8:B10"/>
    <mergeCell ref="C8:C10"/>
    <mergeCell ref="D8:D10"/>
    <mergeCell ref="E8:E10"/>
    <mergeCell ref="F8:F10"/>
    <mergeCell ref="G8:G1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&amp;P. oldal</oddFooter>
  </headerFooter>
  <rowBreaks count="6" manualBreakCount="6">
    <brk id="40" max="14" man="1"/>
    <brk id="82" max="14" man="1"/>
    <brk id="122" max="14" man="1"/>
    <brk id="163" max="14" man="1"/>
    <brk id="201" max="14" man="1"/>
    <brk id="243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N102"/>
  <sheetViews>
    <sheetView view="pageBreakPreview" zoomScaleNormal="80" workbookViewId="0"/>
  </sheetViews>
  <sheetFormatPr defaultRowHeight="12.75"/>
  <cols>
    <col min="1" max="1" width="28.5703125" customWidth="1"/>
    <col min="2" max="2" width="9.5703125" customWidth="1"/>
    <col min="3" max="3" width="10.7109375" customWidth="1"/>
    <col min="4" max="4" width="9.7109375" customWidth="1"/>
    <col min="5" max="5" width="9.28515625" customWidth="1"/>
    <col min="6" max="6" width="10.5703125" customWidth="1"/>
    <col min="7" max="7" width="11" customWidth="1"/>
    <col min="8" max="8" width="11.42578125" customWidth="1"/>
    <col min="9" max="9" width="9.7109375" customWidth="1"/>
    <col min="10" max="10" width="10.85546875" customWidth="1"/>
    <col min="11" max="11" width="10.28515625" customWidth="1"/>
  </cols>
  <sheetData>
    <row r="1" spans="1:11" ht="15.75">
      <c r="A1" s="26" t="s">
        <v>785</v>
      </c>
      <c r="B1" s="26"/>
      <c r="C1" s="26"/>
      <c r="D1" s="26"/>
      <c r="E1" s="26"/>
      <c r="F1" s="26"/>
      <c r="G1" s="26"/>
      <c r="H1" s="25"/>
      <c r="I1" s="32"/>
      <c r="J1" s="32"/>
      <c r="K1" s="32"/>
    </row>
    <row r="2" spans="1:11">
      <c r="A2" s="33"/>
      <c r="B2" s="33"/>
      <c r="C2" s="33"/>
      <c r="D2" s="33"/>
      <c r="E2" s="33"/>
      <c r="F2" s="33"/>
      <c r="G2" s="33"/>
      <c r="H2" s="34"/>
      <c r="I2" s="33"/>
      <c r="J2" s="33"/>
      <c r="K2" s="33"/>
    </row>
    <row r="3" spans="1:11">
      <c r="A3" s="33"/>
      <c r="B3" s="33"/>
      <c r="C3" s="33"/>
      <c r="D3" s="33"/>
      <c r="E3" s="33"/>
      <c r="F3" s="33"/>
      <c r="G3" s="33"/>
      <c r="H3" s="34"/>
      <c r="I3" s="33"/>
      <c r="J3" s="33"/>
      <c r="K3" s="33"/>
    </row>
    <row r="4" spans="1:11" ht="15.75">
      <c r="A4" s="33"/>
      <c r="B4" s="33"/>
      <c r="C4" s="33"/>
      <c r="D4" s="33"/>
      <c r="E4" s="35"/>
      <c r="F4" s="35" t="s">
        <v>24</v>
      </c>
      <c r="G4" s="35"/>
      <c r="H4" s="33"/>
      <c r="I4" s="33"/>
      <c r="J4" s="33"/>
      <c r="K4" s="33"/>
    </row>
    <row r="5" spans="1:11" ht="15.75">
      <c r="A5" s="33"/>
      <c r="B5" s="33"/>
      <c r="C5" s="33"/>
      <c r="D5" s="33"/>
      <c r="E5" s="35"/>
      <c r="F5" s="503" t="s">
        <v>694</v>
      </c>
      <c r="G5" s="35"/>
      <c r="H5" s="33"/>
      <c r="I5" s="33"/>
      <c r="J5" s="33"/>
      <c r="K5" s="33"/>
    </row>
    <row r="6" spans="1:11" ht="15.75">
      <c r="A6" s="33"/>
      <c r="B6" s="33"/>
      <c r="C6" s="33"/>
      <c r="D6" s="33"/>
      <c r="E6" s="35"/>
      <c r="F6" s="35" t="s">
        <v>36</v>
      </c>
      <c r="G6" s="35"/>
      <c r="H6" s="33"/>
      <c r="I6" s="33"/>
      <c r="J6" s="33"/>
      <c r="K6" s="33"/>
    </row>
    <row r="7" spans="1:11" ht="15.75">
      <c r="A7" s="33"/>
      <c r="B7" s="33"/>
      <c r="C7" s="33"/>
      <c r="D7" s="33"/>
      <c r="E7" s="35"/>
      <c r="F7" s="35"/>
      <c r="G7" s="35"/>
      <c r="H7" s="33"/>
      <c r="I7" s="33"/>
      <c r="J7" s="33"/>
      <c r="K7" s="33"/>
    </row>
    <row r="8" spans="1:1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ht="15">
      <c r="A9" s="36"/>
      <c r="B9" s="36"/>
      <c r="C9" s="36"/>
      <c r="D9" s="36"/>
      <c r="E9" s="36"/>
      <c r="F9" s="36"/>
      <c r="G9" s="36"/>
      <c r="H9" s="5"/>
      <c r="I9" s="36"/>
      <c r="J9" s="5" t="s">
        <v>26</v>
      </c>
      <c r="K9" s="36"/>
    </row>
    <row r="10" spans="1:11">
      <c r="A10" s="7"/>
      <c r="B10" s="601" t="s">
        <v>328</v>
      </c>
      <c r="C10" s="607" t="s">
        <v>38</v>
      </c>
      <c r="D10" s="627"/>
      <c r="E10" s="627"/>
      <c r="F10" s="627"/>
      <c r="G10" s="627"/>
      <c r="H10" s="607" t="s">
        <v>39</v>
      </c>
      <c r="I10" s="628"/>
      <c r="J10" s="629"/>
      <c r="K10" s="601" t="s">
        <v>192</v>
      </c>
    </row>
    <row r="11" spans="1:11" ht="12.75" customHeight="1">
      <c r="A11" s="19" t="s">
        <v>37</v>
      </c>
      <c r="B11" s="606"/>
      <c r="C11" s="601" t="s">
        <v>75</v>
      </c>
      <c r="D11" s="601" t="s">
        <v>76</v>
      </c>
      <c r="E11" s="601" t="s">
        <v>97</v>
      </c>
      <c r="F11" s="630" t="s">
        <v>211</v>
      </c>
      <c r="G11" s="630" t="s">
        <v>188</v>
      </c>
      <c r="H11" s="601" t="s">
        <v>42</v>
      </c>
      <c r="I11" s="601" t="s">
        <v>41</v>
      </c>
      <c r="J11" s="633" t="s">
        <v>219</v>
      </c>
      <c r="K11" s="606"/>
    </row>
    <row r="12" spans="1:11">
      <c r="A12" s="19" t="s">
        <v>40</v>
      </c>
      <c r="B12" s="606"/>
      <c r="C12" s="606"/>
      <c r="D12" s="606"/>
      <c r="E12" s="606"/>
      <c r="F12" s="631"/>
      <c r="G12" s="631"/>
      <c r="H12" s="606"/>
      <c r="I12" s="606"/>
      <c r="J12" s="634"/>
      <c r="K12" s="606"/>
    </row>
    <row r="13" spans="1:11" ht="26.25" customHeight="1">
      <c r="A13" s="8"/>
      <c r="B13" s="602"/>
      <c r="C13" s="602"/>
      <c r="D13" s="602"/>
      <c r="E13" s="602"/>
      <c r="F13" s="632"/>
      <c r="G13" s="632"/>
      <c r="H13" s="602"/>
      <c r="I13" s="602"/>
      <c r="J13" s="635"/>
      <c r="K13" s="602"/>
    </row>
    <row r="14" spans="1:11">
      <c r="A14" s="7" t="s">
        <v>6</v>
      </c>
      <c r="B14" s="18" t="s">
        <v>7</v>
      </c>
      <c r="C14" s="9" t="s">
        <v>8</v>
      </c>
      <c r="D14" s="18" t="s">
        <v>9</v>
      </c>
      <c r="E14" s="9" t="s">
        <v>10</v>
      </c>
      <c r="F14" s="18" t="s">
        <v>11</v>
      </c>
      <c r="G14" s="9" t="s">
        <v>12</v>
      </c>
      <c r="H14" s="17" t="s">
        <v>13</v>
      </c>
      <c r="I14" s="9" t="s">
        <v>14</v>
      </c>
      <c r="J14" s="18" t="s">
        <v>15</v>
      </c>
      <c r="K14" s="9" t="s">
        <v>16</v>
      </c>
    </row>
    <row r="15" spans="1:11">
      <c r="A15" s="13" t="s">
        <v>119</v>
      </c>
      <c r="B15" s="114"/>
      <c r="C15" s="114"/>
      <c r="D15" s="118"/>
      <c r="E15" s="114"/>
      <c r="F15" s="118"/>
      <c r="G15" s="114"/>
      <c r="H15" s="118"/>
      <c r="I15" s="114"/>
      <c r="J15" s="118"/>
      <c r="K15" s="114"/>
    </row>
    <row r="16" spans="1:11">
      <c r="A16" s="11" t="s">
        <v>32</v>
      </c>
      <c r="B16" s="88">
        <f>SUM(C16:K16)</f>
        <v>1789880</v>
      </c>
      <c r="C16" s="88">
        <f>SUM('5.1'!D334)</f>
        <v>133045</v>
      </c>
      <c r="D16" s="88">
        <f>SUM('5.1'!E334)</f>
        <v>20460</v>
      </c>
      <c r="E16" s="88">
        <f>SUM('5.1'!F334)</f>
        <v>340790</v>
      </c>
      <c r="F16" s="88">
        <f>SUM('5.1'!G334)</f>
        <v>14244</v>
      </c>
      <c r="G16" s="88">
        <f>SUM('5.1'!H334)</f>
        <v>350307</v>
      </c>
      <c r="H16" s="88">
        <f>SUM('5.1'!I334)</f>
        <v>368640</v>
      </c>
      <c r="I16" s="88">
        <f>SUM('5.1'!J334)</f>
        <v>127000</v>
      </c>
      <c r="J16" s="88">
        <f>SUM('5.1'!K334)</f>
        <v>17793</v>
      </c>
      <c r="K16" s="88">
        <f>SUM('5.1'!L334)</f>
        <v>417601</v>
      </c>
    </row>
    <row r="17" spans="1:11">
      <c r="A17" s="11" t="s">
        <v>423</v>
      </c>
      <c r="B17" s="88">
        <f>SUM(C17:K17)</f>
        <v>2824292</v>
      </c>
      <c r="C17" s="88">
        <f>SUM('5.1'!D335)</f>
        <v>129888</v>
      </c>
      <c r="D17" s="88">
        <f>SUM('5.1'!E335)</f>
        <v>21942</v>
      </c>
      <c r="E17" s="88">
        <f>SUM('5.1'!F335)</f>
        <v>408557</v>
      </c>
      <c r="F17" s="88">
        <f>SUM('5.1'!G335)</f>
        <v>12744</v>
      </c>
      <c r="G17" s="88">
        <f>SUM('5.1'!H335)</f>
        <v>703610</v>
      </c>
      <c r="H17" s="88">
        <f>SUM('5.1'!I335)</f>
        <v>477134</v>
      </c>
      <c r="I17" s="88">
        <f>SUM('5.1'!J335)</f>
        <v>218788</v>
      </c>
      <c r="J17" s="88">
        <f>SUM('5.1'!K335)</f>
        <v>17793</v>
      </c>
      <c r="K17" s="88">
        <f>SUM('5.1'!L335)</f>
        <v>833836</v>
      </c>
    </row>
    <row r="18" spans="1:11">
      <c r="A18" s="11" t="s">
        <v>778</v>
      </c>
      <c r="B18" s="88">
        <f>SUM(C18:K18)</f>
        <v>2410972</v>
      </c>
      <c r="C18" s="88">
        <f>SUM('5.1'!D337)</f>
        <v>111886</v>
      </c>
      <c r="D18" s="88">
        <f>SUM('5.1'!E337)</f>
        <v>19428</v>
      </c>
      <c r="E18" s="88">
        <f>SUM('5.1'!F337)</f>
        <v>385844</v>
      </c>
      <c r="F18" s="88">
        <f>SUM('5.1'!G337)</f>
        <v>10562</v>
      </c>
      <c r="G18" s="88">
        <f>SUM('5.1'!H337)</f>
        <v>692077</v>
      </c>
      <c r="H18" s="88">
        <f>SUM('5.1'!I337)</f>
        <v>219651</v>
      </c>
      <c r="I18" s="113">
        <f>SUM('5.1'!J337)</f>
        <v>170280</v>
      </c>
      <c r="J18" s="88">
        <f>SUM('5.1'!K337)</f>
        <v>15500</v>
      </c>
      <c r="K18" s="88">
        <f>SUM('5.1'!L337)</f>
        <v>785744</v>
      </c>
    </row>
    <row r="19" spans="1:11">
      <c r="A19" s="13" t="s">
        <v>69</v>
      </c>
      <c r="B19" s="130"/>
      <c r="C19" s="114"/>
      <c r="D19" s="118"/>
      <c r="E19" s="114"/>
      <c r="F19" s="118"/>
      <c r="G19" s="114"/>
      <c r="H19" s="114"/>
      <c r="I19" s="121"/>
      <c r="J19" s="114"/>
      <c r="K19" s="114"/>
    </row>
    <row r="20" spans="1:11">
      <c r="A20" s="11" t="s">
        <v>32</v>
      </c>
      <c r="B20" s="88">
        <f>SUM(C20:K20)</f>
        <v>254931</v>
      </c>
      <c r="C20" s="88">
        <f>SUM('5.2'!D40)</f>
        <v>166498</v>
      </c>
      <c r="D20" s="88">
        <f>SUM('5.2'!E40)</f>
        <v>38156</v>
      </c>
      <c r="E20" s="88">
        <f>SUM('5.2'!F40)</f>
        <v>42784</v>
      </c>
      <c r="F20" s="88">
        <f>SUM('5.2'!G40)</f>
        <v>0</v>
      </c>
      <c r="G20" s="88">
        <f>SUM('5.2'!H40)</f>
        <v>0</v>
      </c>
      <c r="H20" s="88">
        <f>SUM('5.2'!I40)</f>
        <v>7493</v>
      </c>
      <c r="I20" s="88">
        <f>SUM('5.2'!J40)</f>
        <v>0</v>
      </c>
      <c r="J20" s="88">
        <f>SUM('5.2'!K40)</f>
        <v>0</v>
      </c>
      <c r="K20" s="88">
        <f>SUM('5.2'!L40)</f>
        <v>0</v>
      </c>
    </row>
    <row r="21" spans="1:11">
      <c r="A21" s="11" t="s">
        <v>423</v>
      </c>
      <c r="B21" s="88">
        <f>SUM(C21:K21)</f>
        <v>263364</v>
      </c>
      <c r="C21" s="88">
        <f>SUM('5.2'!D41)</f>
        <v>170100</v>
      </c>
      <c r="D21" s="88">
        <f>SUM('5.2'!E41)</f>
        <v>38916</v>
      </c>
      <c r="E21" s="88">
        <f>SUM('5.2'!F41)</f>
        <v>46855</v>
      </c>
      <c r="F21" s="88">
        <f>SUM('5.2'!G41)</f>
        <v>0</v>
      </c>
      <c r="G21" s="88">
        <f>SUM('5.2'!H41)</f>
        <v>0</v>
      </c>
      <c r="H21" s="88">
        <f>SUM('5.2'!I41)</f>
        <v>7493</v>
      </c>
      <c r="I21" s="88">
        <f>SUM('5.2'!J41)</f>
        <v>0</v>
      </c>
      <c r="J21" s="88">
        <f>SUM('5.2'!K41)</f>
        <v>0</v>
      </c>
      <c r="K21" s="88">
        <f>SUM('5.2'!L41)</f>
        <v>0</v>
      </c>
    </row>
    <row r="22" spans="1:11">
      <c r="A22" s="15" t="s">
        <v>778</v>
      </c>
      <c r="B22" s="88">
        <f>SUM(C22:K22)</f>
        <v>253934</v>
      </c>
      <c r="C22" s="88">
        <f>SUM('5.2'!D43)</f>
        <v>164713</v>
      </c>
      <c r="D22" s="88">
        <f>SUM('5.2'!E43)</f>
        <v>36873</v>
      </c>
      <c r="E22" s="88">
        <f>SUM('5.2'!F43)</f>
        <v>45855</v>
      </c>
      <c r="F22" s="88">
        <f>SUM('5.2'!G43)</f>
        <v>0</v>
      </c>
      <c r="G22" s="88">
        <f>SUM('5.2'!H43)</f>
        <v>0</v>
      </c>
      <c r="H22" s="88">
        <f>SUM('5.2'!I43)</f>
        <v>6493</v>
      </c>
      <c r="I22" s="88">
        <f>SUM('5.2'!J43)</f>
        <v>0</v>
      </c>
      <c r="J22" s="88">
        <f>SUM('5.2'!K43)</f>
        <v>0</v>
      </c>
      <c r="K22" s="88">
        <f>SUM('5.2'!L43)</f>
        <v>0</v>
      </c>
    </row>
    <row r="23" spans="1:11">
      <c r="A23" s="13" t="s">
        <v>197</v>
      </c>
      <c r="B23" s="130"/>
      <c r="C23" s="130"/>
      <c r="D23" s="132"/>
      <c r="E23" s="130"/>
      <c r="F23" s="132"/>
      <c r="G23" s="130"/>
      <c r="H23" s="130"/>
      <c r="I23" s="132"/>
      <c r="J23" s="130"/>
      <c r="K23" s="130"/>
    </row>
    <row r="24" spans="1:11">
      <c r="A24" s="11" t="s">
        <v>32</v>
      </c>
      <c r="B24" s="88">
        <f>SUM(C24:K24)</f>
        <v>139027</v>
      </c>
      <c r="C24" s="135">
        <v>90919</v>
      </c>
      <c r="D24" s="135">
        <v>22521</v>
      </c>
      <c r="E24" s="135">
        <v>23301</v>
      </c>
      <c r="F24" s="135"/>
      <c r="G24" s="135"/>
      <c r="H24" s="135">
        <v>2286</v>
      </c>
      <c r="I24" s="135"/>
      <c r="J24" s="135"/>
      <c r="K24" s="135"/>
    </row>
    <row r="25" spans="1:11">
      <c r="A25" s="11" t="s">
        <v>423</v>
      </c>
      <c r="B25" s="88">
        <f>SUM(C25:K25)</f>
        <v>145949</v>
      </c>
      <c r="C25" s="135">
        <v>90919</v>
      </c>
      <c r="D25" s="334">
        <v>22521</v>
      </c>
      <c r="E25" s="135">
        <v>29723</v>
      </c>
      <c r="F25" s="334"/>
      <c r="G25" s="135"/>
      <c r="H25" s="135">
        <v>2786</v>
      </c>
      <c r="I25" s="334"/>
      <c r="J25" s="135"/>
      <c r="K25" s="135"/>
    </row>
    <row r="26" spans="1:11">
      <c r="A26" s="15" t="s">
        <v>778</v>
      </c>
      <c r="B26" s="88">
        <f>SUM(C26:K26)</f>
        <v>147341</v>
      </c>
      <c r="C26" s="135">
        <f>SUM('5.3'!D18)</f>
        <v>90919</v>
      </c>
      <c r="D26" s="135">
        <f>SUM('5.3'!E18)</f>
        <v>22521</v>
      </c>
      <c r="E26" s="135">
        <f>SUM('5.3'!F18)</f>
        <v>31115</v>
      </c>
      <c r="F26" s="135">
        <f>SUM('5.3'!G18)</f>
        <v>0</v>
      </c>
      <c r="G26" s="135">
        <f>SUM('5.3'!H18)</f>
        <v>0</v>
      </c>
      <c r="H26" s="135">
        <f>SUM('5.3'!I18)</f>
        <v>2786</v>
      </c>
      <c r="I26" s="135">
        <f>SUM('5.3'!J18)</f>
        <v>0</v>
      </c>
      <c r="J26" s="135">
        <f>SUM('5.3'!K18)</f>
        <v>0</v>
      </c>
      <c r="K26" s="135">
        <f>SUM('5.3'!L18)</f>
        <v>0</v>
      </c>
    </row>
    <row r="27" spans="1:11">
      <c r="A27" s="13" t="s">
        <v>198</v>
      </c>
      <c r="B27" s="130"/>
      <c r="C27" s="130"/>
      <c r="D27" s="132"/>
      <c r="E27" s="130"/>
      <c r="F27" s="132"/>
      <c r="G27" s="130"/>
      <c r="H27" s="130"/>
      <c r="I27" s="132"/>
      <c r="J27" s="130"/>
      <c r="K27" s="130"/>
    </row>
    <row r="28" spans="1:11">
      <c r="A28" s="11" t="s">
        <v>32</v>
      </c>
      <c r="B28" s="88">
        <f>SUM(C28:K28)</f>
        <v>120943</v>
      </c>
      <c r="C28" s="135">
        <v>76786</v>
      </c>
      <c r="D28" s="135">
        <v>16506</v>
      </c>
      <c r="E28" s="135">
        <v>26000</v>
      </c>
      <c r="F28" s="135"/>
      <c r="G28" s="135"/>
      <c r="H28" s="135">
        <v>1651</v>
      </c>
      <c r="I28" s="135"/>
      <c r="J28" s="135"/>
      <c r="K28" s="135"/>
    </row>
    <row r="29" spans="1:11">
      <c r="A29" s="11" t="s">
        <v>423</v>
      </c>
      <c r="B29" s="88">
        <f>SUM(C29:K29)</f>
        <v>123377</v>
      </c>
      <c r="C29" s="135">
        <v>76786</v>
      </c>
      <c r="D29" s="334">
        <v>16506</v>
      </c>
      <c r="E29" s="135">
        <v>28434</v>
      </c>
      <c r="F29" s="334"/>
      <c r="G29" s="135"/>
      <c r="H29" s="135">
        <v>1651</v>
      </c>
      <c r="I29" s="334"/>
      <c r="J29" s="135"/>
      <c r="K29" s="135"/>
    </row>
    <row r="30" spans="1:11">
      <c r="A30" s="11" t="s">
        <v>778</v>
      </c>
      <c r="B30" s="113">
        <f>SUM(C30:K30)</f>
        <v>124863</v>
      </c>
      <c r="C30" s="135">
        <f>SUM('5.3'!D26)</f>
        <v>76486</v>
      </c>
      <c r="D30" s="135">
        <f>SUM('5.3'!E26)</f>
        <v>16806</v>
      </c>
      <c r="E30" s="135">
        <f>SUM('5.3'!F26)</f>
        <v>29920</v>
      </c>
      <c r="F30" s="135">
        <f>SUM('5.3'!G26)</f>
        <v>0</v>
      </c>
      <c r="G30" s="135">
        <f>SUM('5.3'!H26)</f>
        <v>0</v>
      </c>
      <c r="H30" s="135">
        <f>SUM('5.3'!I26)</f>
        <v>1651</v>
      </c>
      <c r="I30" s="135">
        <f>SUM('5.3'!J26)</f>
        <v>0</v>
      </c>
      <c r="J30" s="135">
        <f>SUM('5.3'!K26)</f>
        <v>0</v>
      </c>
      <c r="K30" s="135">
        <f>SUM('5.3'!L26)</f>
        <v>0</v>
      </c>
    </row>
    <row r="31" spans="1:11">
      <c r="A31" s="13" t="s">
        <v>199</v>
      </c>
      <c r="B31" s="124"/>
      <c r="C31" s="130"/>
      <c r="D31" s="132"/>
      <c r="E31" s="130"/>
      <c r="F31" s="132"/>
      <c r="G31" s="130"/>
      <c r="H31" s="130"/>
      <c r="I31" s="132"/>
      <c r="J31" s="130"/>
      <c r="K31" s="130"/>
    </row>
    <row r="32" spans="1:11">
      <c r="A32" s="11" t="s">
        <v>32</v>
      </c>
      <c r="B32" s="88">
        <f>SUM(C32:K32)</f>
        <v>60991</v>
      </c>
      <c r="C32" s="135">
        <v>38099</v>
      </c>
      <c r="D32" s="135">
        <v>8793</v>
      </c>
      <c r="E32" s="135">
        <v>13591</v>
      </c>
      <c r="F32" s="135"/>
      <c r="G32" s="135"/>
      <c r="H32" s="135">
        <v>508</v>
      </c>
      <c r="I32" s="135"/>
      <c r="J32" s="135"/>
      <c r="K32" s="135"/>
    </row>
    <row r="33" spans="1:11">
      <c r="A33" s="11" t="s">
        <v>423</v>
      </c>
      <c r="B33" s="88">
        <f>SUM(C33:K33)</f>
        <v>68000</v>
      </c>
      <c r="C33" s="135">
        <v>38261</v>
      </c>
      <c r="D33" s="334">
        <v>8829</v>
      </c>
      <c r="E33" s="135">
        <v>18973</v>
      </c>
      <c r="F33" s="334"/>
      <c r="G33" s="135"/>
      <c r="H33" s="135">
        <v>1937</v>
      </c>
      <c r="I33" s="334"/>
      <c r="J33" s="135"/>
      <c r="K33" s="135"/>
    </row>
    <row r="34" spans="1:11">
      <c r="A34" s="11" t="s">
        <v>778</v>
      </c>
      <c r="B34" s="88">
        <f>SUM(C34:K34)</f>
        <v>68720</v>
      </c>
      <c r="C34" s="135">
        <f>SUM('5.3'!D34)</f>
        <v>38650</v>
      </c>
      <c r="D34" s="135">
        <f>SUM('5.3'!E34)</f>
        <v>8550</v>
      </c>
      <c r="E34" s="135">
        <f>SUM('5.3'!F34)</f>
        <v>19583</v>
      </c>
      <c r="F34" s="135">
        <f>SUM('5.3'!G34)</f>
        <v>0</v>
      </c>
      <c r="G34" s="135">
        <f>SUM('5.3'!H34)</f>
        <v>0</v>
      </c>
      <c r="H34" s="135">
        <f>SUM('5.3'!I34)</f>
        <v>1937</v>
      </c>
      <c r="I34" s="135">
        <f>SUM('5.3'!J34)</f>
        <v>0</v>
      </c>
      <c r="J34" s="135">
        <f>SUM('5.3'!K34)</f>
        <v>0</v>
      </c>
      <c r="K34" s="135">
        <f>SUM('5.3'!L34)</f>
        <v>0</v>
      </c>
    </row>
    <row r="35" spans="1:11">
      <c r="A35" s="13" t="s">
        <v>212</v>
      </c>
      <c r="B35" s="114"/>
      <c r="C35" s="114"/>
      <c r="D35" s="118"/>
      <c r="E35" s="114"/>
      <c r="F35" s="118"/>
      <c r="G35" s="114"/>
      <c r="H35" s="114"/>
      <c r="I35" s="118"/>
      <c r="J35" s="114"/>
      <c r="K35" s="114"/>
    </row>
    <row r="36" spans="1:11">
      <c r="A36" s="11" t="s">
        <v>32</v>
      </c>
      <c r="B36" s="88">
        <f>SUM(C36:K36)</f>
        <v>31024</v>
      </c>
      <c r="C36" s="88">
        <v>18462</v>
      </c>
      <c r="D36" s="88">
        <v>4175</v>
      </c>
      <c r="E36" s="88">
        <v>4414</v>
      </c>
      <c r="F36" s="88"/>
      <c r="G36" s="88"/>
      <c r="H36" s="88">
        <v>3973</v>
      </c>
      <c r="I36" s="88"/>
      <c r="J36" s="88"/>
      <c r="K36" s="88"/>
    </row>
    <row r="37" spans="1:11">
      <c r="A37" s="11" t="s">
        <v>423</v>
      </c>
      <c r="B37" s="88">
        <f>SUM(C37:K37)</f>
        <v>31794</v>
      </c>
      <c r="C37" s="88">
        <v>18462</v>
      </c>
      <c r="D37" s="121">
        <v>4175</v>
      </c>
      <c r="E37" s="88">
        <v>5184</v>
      </c>
      <c r="F37" s="121"/>
      <c r="G37" s="88"/>
      <c r="H37" s="88">
        <v>3973</v>
      </c>
      <c r="I37" s="121"/>
      <c r="J37" s="88"/>
      <c r="K37" s="88"/>
    </row>
    <row r="38" spans="1:11">
      <c r="A38" s="15" t="s">
        <v>778</v>
      </c>
      <c r="B38" s="88">
        <f>SUM(C38:K38)</f>
        <v>33095</v>
      </c>
      <c r="C38" s="88">
        <f>SUM('5.3'!D41)</f>
        <v>18150</v>
      </c>
      <c r="D38" s="88">
        <f>SUM('5.3'!E41)</f>
        <v>4100</v>
      </c>
      <c r="E38" s="88">
        <f>SUM('5.3'!F41)</f>
        <v>6695</v>
      </c>
      <c r="F38" s="88">
        <f>SUM('5.3'!G41)</f>
        <v>0</v>
      </c>
      <c r="G38" s="88">
        <f>SUM('5.3'!H41)</f>
        <v>0</v>
      </c>
      <c r="H38" s="88">
        <f>SUM('5.3'!I41)</f>
        <v>4150</v>
      </c>
      <c r="I38" s="88">
        <f>SUM('5.3'!J41)</f>
        <v>0</v>
      </c>
      <c r="J38" s="88">
        <f>SUM('5.3'!K41)</f>
        <v>0</v>
      </c>
      <c r="K38" s="88">
        <f>SUM('5.3'!L41)</f>
        <v>0</v>
      </c>
    </row>
    <row r="39" spans="1:11">
      <c r="A39" s="21" t="s">
        <v>213</v>
      </c>
      <c r="B39" s="130"/>
      <c r="C39" s="114"/>
      <c r="D39" s="118"/>
      <c r="E39" s="114"/>
      <c r="F39" s="118"/>
      <c r="G39" s="114"/>
      <c r="H39" s="114"/>
      <c r="I39" s="118"/>
      <c r="J39" s="114"/>
      <c r="K39" s="114"/>
    </row>
    <row r="40" spans="1:11">
      <c r="A40" s="11" t="s">
        <v>35</v>
      </c>
      <c r="B40" s="88">
        <f>SUM(C40:K40)</f>
        <v>174336</v>
      </c>
      <c r="C40" s="88">
        <v>87795</v>
      </c>
      <c r="D40" s="88">
        <v>20652</v>
      </c>
      <c r="E40" s="88">
        <v>62368</v>
      </c>
      <c r="F40" s="88"/>
      <c r="G40" s="88"/>
      <c r="H40" s="88">
        <v>3521</v>
      </c>
      <c r="I40" s="88"/>
      <c r="J40" s="88"/>
      <c r="K40" s="88"/>
    </row>
    <row r="41" spans="1:11">
      <c r="A41" s="11" t="s">
        <v>423</v>
      </c>
      <c r="B41" s="88">
        <f>SUM(C41:K41)</f>
        <v>186463</v>
      </c>
      <c r="C41" s="88">
        <v>87795</v>
      </c>
      <c r="D41" s="121">
        <v>20652</v>
      </c>
      <c r="E41" s="88">
        <v>71845</v>
      </c>
      <c r="F41" s="121">
        <v>150</v>
      </c>
      <c r="G41" s="88"/>
      <c r="H41" s="88">
        <v>6021</v>
      </c>
      <c r="I41" s="121"/>
      <c r="J41" s="88"/>
      <c r="K41" s="88"/>
    </row>
    <row r="42" spans="1:11">
      <c r="A42" s="11" t="s">
        <v>778</v>
      </c>
      <c r="B42" s="88">
        <f>SUM(C42:K42)</f>
        <v>183755</v>
      </c>
      <c r="C42" s="88">
        <f>SUM('5.3'!D46)</f>
        <v>90100</v>
      </c>
      <c r="D42" s="88">
        <f>SUM('5.3'!E46)</f>
        <v>19750</v>
      </c>
      <c r="E42" s="88">
        <f>SUM('5.3'!F46)</f>
        <v>71505</v>
      </c>
      <c r="F42" s="88">
        <f>SUM('5.3'!G46)</f>
        <v>100</v>
      </c>
      <c r="G42" s="88">
        <f>SUM('5.3'!H46)</f>
        <v>0</v>
      </c>
      <c r="H42" s="88">
        <f>SUM('5.3'!I46)</f>
        <v>2300</v>
      </c>
      <c r="I42" s="88">
        <f>SUM('5.3'!J46)</f>
        <v>0</v>
      </c>
      <c r="J42" s="88">
        <f>SUM('5.3'!K46)</f>
        <v>0</v>
      </c>
      <c r="K42" s="88">
        <f>SUM('5.3'!L46)</f>
        <v>0</v>
      </c>
    </row>
    <row r="43" spans="1:11">
      <c r="A43" s="13" t="s">
        <v>214</v>
      </c>
      <c r="B43" s="130"/>
      <c r="C43" s="114"/>
      <c r="D43" s="118"/>
      <c r="E43" s="114"/>
      <c r="F43" s="118"/>
      <c r="G43" s="114"/>
      <c r="H43" s="114"/>
      <c r="I43" s="118"/>
      <c r="J43" s="114"/>
      <c r="K43" s="114"/>
    </row>
    <row r="44" spans="1:11">
      <c r="A44" s="11" t="s">
        <v>32</v>
      </c>
      <c r="B44" s="88">
        <f>SUM(C44:K44)</f>
        <v>49392</v>
      </c>
      <c r="C44" s="88">
        <v>30858</v>
      </c>
      <c r="D44" s="88">
        <v>6455</v>
      </c>
      <c r="E44" s="88">
        <v>11888</v>
      </c>
      <c r="F44" s="88"/>
      <c r="G44" s="88"/>
      <c r="H44" s="88">
        <v>191</v>
      </c>
      <c r="I44" s="88"/>
      <c r="J44" s="88"/>
      <c r="K44" s="88"/>
    </row>
    <row r="45" spans="1:11">
      <c r="A45" s="11" t="s">
        <v>423</v>
      </c>
      <c r="B45" s="88">
        <f>SUM(C45:K45)</f>
        <v>51044</v>
      </c>
      <c r="C45" s="88">
        <v>30858</v>
      </c>
      <c r="D45" s="121">
        <v>6455</v>
      </c>
      <c r="E45" s="88">
        <v>13173</v>
      </c>
      <c r="F45" s="121"/>
      <c r="G45" s="88"/>
      <c r="H45" s="88">
        <v>558</v>
      </c>
      <c r="I45" s="121"/>
      <c r="J45" s="88"/>
      <c r="K45" s="88"/>
    </row>
    <row r="46" spans="1:11">
      <c r="A46" s="15" t="s">
        <v>778</v>
      </c>
      <c r="B46" s="88">
        <f>SUM(C46:K46)</f>
        <v>53152</v>
      </c>
      <c r="C46" s="88">
        <f>SUM('5.3'!D68)</f>
        <v>30950</v>
      </c>
      <c r="D46" s="88">
        <f>SUM('5.3'!E68)</f>
        <v>6820</v>
      </c>
      <c r="E46" s="88">
        <f>SUM('5.3'!F68)</f>
        <v>14824</v>
      </c>
      <c r="F46" s="88">
        <f>SUM('5.3'!G68)</f>
        <v>0</v>
      </c>
      <c r="G46" s="88">
        <f>SUM('5.3'!H68)</f>
        <v>0</v>
      </c>
      <c r="H46" s="88">
        <f>SUM('5.3'!I68)</f>
        <v>558</v>
      </c>
      <c r="I46" s="88">
        <f>SUM('5.3'!J68)</f>
        <v>0</v>
      </c>
      <c r="J46" s="88">
        <f>SUM('5.3'!K68)</f>
        <v>0</v>
      </c>
      <c r="K46" s="88">
        <f>SUM('5.3'!L68)</f>
        <v>0</v>
      </c>
    </row>
    <row r="47" spans="1:11">
      <c r="A47" s="13" t="s">
        <v>215</v>
      </c>
      <c r="B47" s="130"/>
      <c r="C47" s="114"/>
      <c r="D47" s="118"/>
      <c r="E47" s="114"/>
      <c r="F47" s="118"/>
      <c r="G47" s="114"/>
      <c r="H47" s="114"/>
      <c r="I47" s="118"/>
      <c r="J47" s="114"/>
      <c r="K47" s="114"/>
    </row>
    <row r="48" spans="1:11">
      <c r="A48" s="11" t="s">
        <v>32</v>
      </c>
      <c r="B48" s="88">
        <f>SUM(C48:K48)</f>
        <v>149893</v>
      </c>
      <c r="C48" s="88">
        <v>43180</v>
      </c>
      <c r="D48" s="88">
        <v>9416</v>
      </c>
      <c r="E48" s="88">
        <v>71289</v>
      </c>
      <c r="F48" s="88"/>
      <c r="G48" s="88">
        <v>23500</v>
      </c>
      <c r="H48" s="88">
        <v>2508</v>
      </c>
      <c r="I48" s="88"/>
      <c r="J48" s="88"/>
      <c r="K48" s="88"/>
    </row>
    <row r="49" spans="1:14">
      <c r="A49" s="11" t="s">
        <v>423</v>
      </c>
      <c r="B49" s="88">
        <f>SUM(C49:K49)</f>
        <v>158436</v>
      </c>
      <c r="C49" s="88">
        <v>43180</v>
      </c>
      <c r="D49" s="121">
        <v>9416</v>
      </c>
      <c r="E49" s="88">
        <v>76832</v>
      </c>
      <c r="F49" s="121"/>
      <c r="G49" s="88">
        <v>26500</v>
      </c>
      <c r="H49" s="88">
        <v>2508</v>
      </c>
      <c r="I49" s="121"/>
      <c r="J49" s="88"/>
      <c r="K49" s="88"/>
    </row>
    <row r="50" spans="1:14">
      <c r="A50" s="11" t="s">
        <v>778</v>
      </c>
      <c r="B50" s="113">
        <f>SUM(C50:K50)</f>
        <v>157505</v>
      </c>
      <c r="C50" s="88">
        <f>SUM('5.3'!D73)</f>
        <v>43096</v>
      </c>
      <c r="D50" s="88">
        <f>SUM('5.3'!E73)</f>
        <v>9500</v>
      </c>
      <c r="E50" s="88">
        <f>SUM('5.3'!F73)</f>
        <v>75073</v>
      </c>
      <c r="F50" s="88">
        <f>SUM('5.3'!G73)</f>
        <v>0</v>
      </c>
      <c r="G50" s="88">
        <f>SUM('5.3'!H73)</f>
        <v>27328</v>
      </c>
      <c r="H50" s="88">
        <f>SUM('5.3'!I73)</f>
        <v>2508</v>
      </c>
      <c r="I50" s="88">
        <f>SUM('5.3'!J73)</f>
        <v>0</v>
      </c>
      <c r="J50" s="88">
        <f>SUM('5.3'!K73)</f>
        <v>0</v>
      </c>
      <c r="K50" s="88">
        <f>SUM('5.3'!L73)</f>
        <v>0</v>
      </c>
    </row>
    <row r="51" spans="1:14">
      <c r="A51" s="13" t="s">
        <v>203</v>
      </c>
      <c r="B51" s="124"/>
      <c r="C51" s="114"/>
      <c r="D51" s="118"/>
      <c r="E51" s="114"/>
      <c r="F51" s="118"/>
      <c r="G51" s="114"/>
      <c r="H51" s="114"/>
      <c r="I51" s="118"/>
      <c r="J51" s="114"/>
      <c r="K51" s="114"/>
    </row>
    <row r="52" spans="1:14">
      <c r="A52" s="11" t="s">
        <v>32</v>
      </c>
      <c r="B52" s="88">
        <f>SUM(C52:K52)</f>
        <v>49624</v>
      </c>
      <c r="C52" s="88">
        <v>21050</v>
      </c>
      <c r="D52" s="88">
        <v>3600</v>
      </c>
      <c r="E52" s="88">
        <v>17544</v>
      </c>
      <c r="F52" s="88"/>
      <c r="G52" s="88"/>
      <c r="H52" s="88">
        <v>7430</v>
      </c>
      <c r="I52" s="88"/>
      <c r="J52" s="88"/>
      <c r="K52" s="88"/>
    </row>
    <row r="53" spans="1:14">
      <c r="A53" s="11" t="s">
        <v>423</v>
      </c>
      <c r="B53" s="88">
        <f>SUM(C53:K53)</f>
        <v>52595</v>
      </c>
      <c r="C53" s="88">
        <v>21050</v>
      </c>
      <c r="D53" s="121">
        <v>3600</v>
      </c>
      <c r="E53" s="88">
        <v>20515</v>
      </c>
      <c r="F53" s="121"/>
      <c r="G53" s="88"/>
      <c r="H53" s="88">
        <v>7430</v>
      </c>
      <c r="I53" s="121"/>
      <c r="J53" s="88"/>
      <c r="K53" s="88"/>
    </row>
    <row r="54" spans="1:14">
      <c r="A54" s="15" t="s">
        <v>778</v>
      </c>
      <c r="B54" s="88">
        <f>SUM(C54:K54)</f>
        <v>53450</v>
      </c>
      <c r="C54" s="88">
        <f>SUM('5.3'!D105)</f>
        <v>19950</v>
      </c>
      <c r="D54" s="88">
        <f>SUM('5.3'!E105)</f>
        <v>4450</v>
      </c>
      <c r="E54" s="88">
        <f>SUM('5.3'!F105)</f>
        <v>27850</v>
      </c>
      <c r="F54" s="88">
        <f>SUM('5.3'!G105)</f>
        <v>0</v>
      </c>
      <c r="G54" s="88">
        <f>SUM('5.3'!H105)</f>
        <v>0</v>
      </c>
      <c r="H54" s="88">
        <f>SUM('5.3'!I105)</f>
        <v>1200</v>
      </c>
      <c r="I54" s="88">
        <f>SUM('5.3'!J105)</f>
        <v>0</v>
      </c>
      <c r="J54" s="88">
        <f>SUM('5.3'!K105)</f>
        <v>0</v>
      </c>
      <c r="K54" s="88">
        <f>SUM('5.3'!L105)</f>
        <v>0</v>
      </c>
    </row>
    <row r="55" spans="1:14">
      <c r="A55" s="13" t="s">
        <v>204</v>
      </c>
      <c r="B55" s="133"/>
      <c r="C55" s="114"/>
      <c r="D55" s="118"/>
      <c r="E55" s="114"/>
      <c r="F55" s="118"/>
      <c r="G55" s="114"/>
      <c r="H55" s="114"/>
      <c r="I55" s="118"/>
      <c r="J55" s="114"/>
      <c r="K55" s="114"/>
      <c r="N55" s="372"/>
    </row>
    <row r="56" spans="1:14">
      <c r="A56" s="11" t="s">
        <v>32</v>
      </c>
      <c r="B56" s="131">
        <f>SUM(C56:K56)</f>
        <v>391261</v>
      </c>
      <c r="C56" s="88">
        <v>116743</v>
      </c>
      <c r="D56" s="121">
        <v>26456</v>
      </c>
      <c r="E56" s="88">
        <v>247100</v>
      </c>
      <c r="F56" s="111"/>
      <c r="G56" s="88"/>
      <c r="H56" s="88">
        <v>962</v>
      </c>
      <c r="I56" s="88"/>
      <c r="J56" s="88"/>
      <c r="K56" s="88"/>
    </row>
    <row r="57" spans="1:14">
      <c r="A57" s="11" t="s">
        <v>423</v>
      </c>
      <c r="B57" s="131">
        <f>SUM(C57:K57)</f>
        <v>433963</v>
      </c>
      <c r="C57" s="88">
        <v>121801</v>
      </c>
      <c r="D57" s="121">
        <v>27772</v>
      </c>
      <c r="E57" s="88">
        <v>282775</v>
      </c>
      <c r="F57" s="111"/>
      <c r="G57" s="88"/>
      <c r="H57" s="88">
        <v>1615</v>
      </c>
      <c r="I57" s="88"/>
      <c r="J57" s="88"/>
      <c r="K57" s="88"/>
    </row>
    <row r="58" spans="1:14">
      <c r="A58" s="11" t="s">
        <v>778</v>
      </c>
      <c r="B58" s="131">
        <f>SUM(C58:K58)</f>
        <v>399792</v>
      </c>
      <c r="C58" s="113">
        <f>SUM('5.3'!D110)</f>
        <v>113997</v>
      </c>
      <c r="D58" s="113">
        <f>SUM('5.3'!E110)</f>
        <v>27260</v>
      </c>
      <c r="E58" s="113">
        <f>SUM('5.3'!F110)</f>
        <v>257661</v>
      </c>
      <c r="F58" s="113">
        <f>SUM('5.3'!G110)</f>
        <v>0</v>
      </c>
      <c r="G58" s="113">
        <f>SUM('5.3'!H110)</f>
        <v>0</v>
      </c>
      <c r="H58" s="113">
        <f>SUM('5.3'!I110)</f>
        <v>874</v>
      </c>
      <c r="I58" s="113">
        <f>SUM('5.3'!J110)</f>
        <v>0</v>
      </c>
      <c r="J58" s="113">
        <f>SUM('5.3'!K110)</f>
        <v>0</v>
      </c>
      <c r="K58" s="113">
        <f>SUM('5.3'!L110)</f>
        <v>0</v>
      </c>
    </row>
    <row r="59" spans="1:14">
      <c r="A59" s="13" t="s">
        <v>100</v>
      </c>
      <c r="B59" s="130"/>
      <c r="C59" s="118"/>
      <c r="D59" s="114"/>
      <c r="E59" s="118"/>
      <c r="F59" s="114"/>
      <c r="G59" s="118"/>
      <c r="H59" s="114"/>
      <c r="I59" s="118"/>
      <c r="J59" s="114"/>
      <c r="K59" s="116"/>
    </row>
    <row r="60" spans="1:14">
      <c r="A60" s="11" t="s">
        <v>32</v>
      </c>
      <c r="B60" s="88">
        <f>SUM(C60:K60)</f>
        <v>3211302</v>
      </c>
      <c r="C60" s="121">
        <f>SUM(C16,C20,C24,C28,C32,C36,C40,C44,C48,C52,C56)</f>
        <v>823435</v>
      </c>
      <c r="D60" s="88">
        <f t="shared" ref="D60:K60" si="0">SUM(D16,D20,D24,D28,D32,D36,D40,D44,D48,D52,D56)</f>
        <v>177190</v>
      </c>
      <c r="E60" s="121">
        <f t="shared" si="0"/>
        <v>861069</v>
      </c>
      <c r="F60" s="88">
        <f t="shared" si="0"/>
        <v>14244</v>
      </c>
      <c r="G60" s="121">
        <f t="shared" si="0"/>
        <v>373807</v>
      </c>
      <c r="H60" s="88">
        <f t="shared" si="0"/>
        <v>399163</v>
      </c>
      <c r="I60" s="121">
        <f t="shared" si="0"/>
        <v>127000</v>
      </c>
      <c r="J60" s="88">
        <f t="shared" si="0"/>
        <v>17793</v>
      </c>
      <c r="K60" s="111">
        <f t="shared" si="0"/>
        <v>417601</v>
      </c>
    </row>
    <row r="61" spans="1:14">
      <c r="A61" s="11" t="s">
        <v>423</v>
      </c>
      <c r="B61" s="88">
        <f>SUM(C61:K61)</f>
        <v>4339277</v>
      </c>
      <c r="C61" s="121">
        <f>SUM(C17,C21,C25,C29,C33,C37,C41,C45,C49,C53,C57)</f>
        <v>829100</v>
      </c>
      <c r="D61" s="88">
        <f t="shared" ref="D61:K61" si="1">SUM(D17,D21,D25,D29,D33,D37,D41,D45,D49,D53,D57)</f>
        <v>180784</v>
      </c>
      <c r="E61" s="121">
        <f t="shared" si="1"/>
        <v>1002866</v>
      </c>
      <c r="F61" s="88">
        <f t="shared" si="1"/>
        <v>12894</v>
      </c>
      <c r="G61" s="121">
        <f t="shared" si="1"/>
        <v>730110</v>
      </c>
      <c r="H61" s="88">
        <f t="shared" si="1"/>
        <v>513106</v>
      </c>
      <c r="I61" s="121">
        <f t="shared" si="1"/>
        <v>218788</v>
      </c>
      <c r="J61" s="88">
        <f t="shared" si="1"/>
        <v>17793</v>
      </c>
      <c r="K61" s="111">
        <f t="shared" si="1"/>
        <v>833836</v>
      </c>
    </row>
    <row r="62" spans="1:14">
      <c r="A62" s="15" t="s">
        <v>778</v>
      </c>
      <c r="B62" s="113">
        <f>SUM(C62:K62)</f>
        <v>3886579</v>
      </c>
      <c r="C62" s="373">
        <f>SUM(C18,C22,C26,C30,C34,C38,C42,C46,C50,C54,C58)</f>
        <v>798897</v>
      </c>
      <c r="D62" s="336">
        <f t="shared" ref="D62:K62" si="2">SUM(D18,D22,D26,D30,D34,D38,D42,D46,D50,D54,D58)</f>
        <v>176058</v>
      </c>
      <c r="E62" s="373">
        <f t="shared" si="2"/>
        <v>965925</v>
      </c>
      <c r="F62" s="336">
        <f t="shared" si="2"/>
        <v>10662</v>
      </c>
      <c r="G62" s="373">
        <f t="shared" si="2"/>
        <v>719405</v>
      </c>
      <c r="H62" s="336">
        <f t="shared" si="2"/>
        <v>244108</v>
      </c>
      <c r="I62" s="373">
        <f t="shared" si="2"/>
        <v>170280</v>
      </c>
      <c r="J62" s="336">
        <f t="shared" si="2"/>
        <v>15500</v>
      </c>
      <c r="K62" s="399">
        <f t="shared" si="2"/>
        <v>785744</v>
      </c>
    </row>
    <row r="63" spans="1:14">
      <c r="A63" s="335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4">
      <c r="A64" s="1" t="s">
        <v>140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 t="s">
        <v>141</v>
      </c>
      <c r="B65" s="156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</sheetData>
  <mergeCells count="12">
    <mergeCell ref="B10:B13"/>
    <mergeCell ref="K10:K13"/>
    <mergeCell ref="D11:D13"/>
    <mergeCell ref="C10:G10"/>
    <mergeCell ref="H10:J10"/>
    <mergeCell ref="F11:F13"/>
    <mergeCell ref="E11:E13"/>
    <mergeCell ref="C11:C13"/>
    <mergeCell ref="G11:G13"/>
    <mergeCell ref="H11:H13"/>
    <mergeCell ref="J11:J13"/>
    <mergeCell ref="I11:I13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60" firstPageNumber="9" orientation="landscape" horizontalDpi="300" verticalDpi="300" r:id="rId1"/>
  <headerFooter alignWithMargins="0"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R503"/>
  <sheetViews>
    <sheetView view="pageBreakPreview" topLeftCell="A7" zoomScaleNormal="100" workbookViewId="0">
      <pane ySplit="1260" activePane="bottomLeft"/>
      <selection activeCell="G8" sqref="G8:G10"/>
      <selection pane="bottomLeft"/>
    </sheetView>
  </sheetViews>
  <sheetFormatPr defaultRowHeight="12.75"/>
  <cols>
    <col min="1" max="1" width="42.42578125" style="415" customWidth="1"/>
    <col min="2" max="2" width="8.42578125" style="415" customWidth="1"/>
    <col min="3" max="3" width="9.7109375" style="415" customWidth="1"/>
    <col min="4" max="4" width="9.85546875" style="415" bestFit="1" customWidth="1"/>
    <col min="5" max="5" width="10.85546875" style="415" customWidth="1"/>
    <col min="6" max="7" width="9.7109375" style="415" customWidth="1"/>
    <col min="8" max="8" width="10.42578125" style="415" customWidth="1"/>
    <col min="9" max="9" width="10.5703125" style="415" customWidth="1"/>
    <col min="10" max="10" width="9.7109375" style="415" customWidth="1"/>
    <col min="11" max="11" width="11.140625" style="415" customWidth="1"/>
    <col min="12" max="12" width="10.28515625" style="415" customWidth="1"/>
    <col min="13" max="13" width="9.140625" style="415"/>
    <col min="14" max="14" width="9.85546875" style="415" bestFit="1" customWidth="1"/>
    <col min="15" max="16384" width="9.140625" style="415"/>
  </cols>
  <sheetData>
    <row r="1" spans="1:14" ht="15.75">
      <c r="A1" s="4" t="s">
        <v>786</v>
      </c>
      <c r="B1" s="413"/>
      <c r="C1" s="413"/>
      <c r="D1" s="413"/>
      <c r="E1" s="413"/>
      <c r="F1" s="413"/>
      <c r="G1" s="413"/>
      <c r="H1" s="413"/>
      <c r="I1" s="413"/>
      <c r="J1" s="414"/>
      <c r="K1" s="414"/>
      <c r="L1" s="414"/>
    </row>
    <row r="2" spans="1:14" ht="15.75">
      <c r="A2" s="413"/>
      <c r="B2" s="413"/>
      <c r="C2" s="413"/>
      <c r="D2" s="413"/>
      <c r="E2" s="413"/>
      <c r="F2" s="413"/>
      <c r="G2" s="413"/>
      <c r="H2" s="413"/>
      <c r="I2" s="413"/>
      <c r="J2" s="414"/>
      <c r="K2" s="414"/>
      <c r="L2" s="414"/>
    </row>
    <row r="3" spans="1:14" ht="15.75">
      <c r="A3" s="636" t="s">
        <v>117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</row>
    <row r="4" spans="1:14" ht="15.75">
      <c r="A4" s="603" t="s">
        <v>574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</row>
    <row r="5" spans="1:14" ht="15.75">
      <c r="A5" s="636" t="s">
        <v>18</v>
      </c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</row>
    <row r="6" spans="1:14">
      <c r="A6" s="414"/>
      <c r="B6" s="414"/>
      <c r="C6" s="414"/>
      <c r="D6" s="414"/>
      <c r="E6" s="414"/>
      <c r="F6" s="414"/>
      <c r="G6" s="414"/>
      <c r="H6" s="414"/>
      <c r="I6" s="414"/>
      <c r="J6" s="414" t="s">
        <v>26</v>
      </c>
      <c r="K6" s="414"/>
      <c r="L6" s="414"/>
    </row>
    <row r="7" spans="1:14">
      <c r="A7" s="416"/>
      <c r="B7" s="416"/>
      <c r="C7" s="638" t="s">
        <v>328</v>
      </c>
      <c r="D7" s="647" t="s">
        <v>38</v>
      </c>
      <c r="E7" s="648"/>
      <c r="F7" s="648"/>
      <c r="G7" s="648"/>
      <c r="H7" s="648"/>
      <c r="I7" s="647" t="s">
        <v>39</v>
      </c>
      <c r="J7" s="649"/>
      <c r="K7" s="650"/>
      <c r="L7" s="638" t="s">
        <v>192</v>
      </c>
    </row>
    <row r="8" spans="1:14" ht="12.75" customHeight="1">
      <c r="A8" s="417" t="s">
        <v>37</v>
      </c>
      <c r="B8" s="417"/>
      <c r="C8" s="639"/>
      <c r="D8" s="638" t="s">
        <v>75</v>
      </c>
      <c r="E8" s="638" t="s">
        <v>76</v>
      </c>
      <c r="F8" s="638" t="s">
        <v>97</v>
      </c>
      <c r="G8" s="641" t="s">
        <v>211</v>
      </c>
      <c r="H8" s="641" t="s">
        <v>188</v>
      </c>
      <c r="I8" s="638" t="s">
        <v>42</v>
      </c>
      <c r="J8" s="638" t="s">
        <v>41</v>
      </c>
      <c r="K8" s="644" t="s">
        <v>219</v>
      </c>
      <c r="L8" s="639"/>
    </row>
    <row r="9" spans="1:14">
      <c r="A9" s="417" t="s">
        <v>40</v>
      </c>
      <c r="B9" s="417"/>
      <c r="C9" s="639"/>
      <c r="D9" s="639"/>
      <c r="E9" s="639"/>
      <c r="F9" s="639"/>
      <c r="G9" s="642"/>
      <c r="H9" s="642"/>
      <c r="I9" s="639"/>
      <c r="J9" s="639"/>
      <c r="K9" s="645"/>
      <c r="L9" s="639"/>
    </row>
    <row r="10" spans="1:14" ht="23.25" customHeight="1">
      <c r="A10" s="418"/>
      <c r="B10" s="418"/>
      <c r="C10" s="640"/>
      <c r="D10" s="640"/>
      <c r="E10" s="640"/>
      <c r="F10" s="640"/>
      <c r="G10" s="643"/>
      <c r="H10" s="643"/>
      <c r="I10" s="640"/>
      <c r="J10" s="640"/>
      <c r="K10" s="646"/>
      <c r="L10" s="640"/>
    </row>
    <row r="11" spans="1:14">
      <c r="A11" s="416" t="s">
        <v>6</v>
      </c>
      <c r="B11" s="419"/>
      <c r="C11" s="420" t="s">
        <v>7</v>
      </c>
      <c r="D11" s="421" t="s">
        <v>8</v>
      </c>
      <c r="E11" s="420" t="s">
        <v>9</v>
      </c>
      <c r="F11" s="421" t="s">
        <v>10</v>
      </c>
      <c r="G11" s="420" t="s">
        <v>11</v>
      </c>
      <c r="H11" s="421" t="s">
        <v>12</v>
      </c>
      <c r="I11" s="422" t="s">
        <v>13</v>
      </c>
      <c r="J11" s="421" t="s">
        <v>14</v>
      </c>
      <c r="K11" s="420" t="s">
        <v>15</v>
      </c>
      <c r="L11" s="421" t="s">
        <v>16</v>
      </c>
    </row>
    <row r="12" spans="1:14">
      <c r="A12" s="423" t="s">
        <v>218</v>
      </c>
      <c r="B12" s="423"/>
      <c r="C12" s="423"/>
      <c r="D12" s="424"/>
      <c r="E12" s="425"/>
      <c r="F12" s="426"/>
      <c r="G12" s="425"/>
      <c r="H12" s="426"/>
      <c r="I12" s="425"/>
      <c r="J12" s="427"/>
      <c r="K12" s="425"/>
      <c r="L12" s="424"/>
      <c r="M12" s="415" t="s">
        <v>346</v>
      </c>
      <c r="N12" s="428"/>
    </row>
    <row r="13" spans="1:14">
      <c r="A13" s="429" t="s">
        <v>45</v>
      </c>
      <c r="B13" s="430" t="s">
        <v>170</v>
      </c>
      <c r="C13" s="431">
        <f>SUM(D13:L13)</f>
        <v>42229</v>
      </c>
      <c r="D13" s="432">
        <v>33538</v>
      </c>
      <c r="E13" s="431">
        <v>7588</v>
      </c>
      <c r="F13" s="433">
        <v>838</v>
      </c>
      <c r="G13" s="431"/>
      <c r="H13" s="433"/>
      <c r="I13" s="434">
        <v>265</v>
      </c>
      <c r="J13" s="435">
        <v>0</v>
      </c>
      <c r="K13" s="431"/>
      <c r="L13" s="432">
        <v>0</v>
      </c>
      <c r="M13" s="436">
        <f>SUM(D13:L13)</f>
        <v>42229</v>
      </c>
    </row>
    <row r="14" spans="1:14">
      <c r="A14" s="429" t="s">
        <v>424</v>
      </c>
      <c r="B14" s="430"/>
      <c r="C14" s="431">
        <f t="shared" ref="C14:C18" si="0">SUM(D14:L14)</f>
        <v>44315</v>
      </c>
      <c r="D14" s="432">
        <v>33238</v>
      </c>
      <c r="E14" s="431">
        <v>7588</v>
      </c>
      <c r="F14" s="433">
        <v>1838</v>
      </c>
      <c r="G14" s="431"/>
      <c r="H14" s="433"/>
      <c r="I14" s="434">
        <v>1651</v>
      </c>
      <c r="J14" s="435"/>
      <c r="K14" s="431"/>
      <c r="L14" s="432"/>
      <c r="M14" s="436">
        <f t="shared" ref="M14:M32" si="1">SUM(D14:L14)</f>
        <v>44315</v>
      </c>
    </row>
    <row r="15" spans="1:14">
      <c r="A15" s="11" t="s">
        <v>608</v>
      </c>
      <c r="B15" s="430"/>
      <c r="C15" s="431">
        <f t="shared" si="0"/>
        <v>1697</v>
      </c>
      <c r="D15" s="432">
        <v>1697</v>
      </c>
      <c r="E15" s="431"/>
      <c r="F15" s="433"/>
      <c r="G15" s="431"/>
      <c r="H15" s="433"/>
      <c r="I15" s="434"/>
      <c r="J15" s="435"/>
      <c r="K15" s="431"/>
      <c r="L15" s="432"/>
      <c r="M15" s="436">
        <f t="shared" si="1"/>
        <v>1697</v>
      </c>
    </row>
    <row r="16" spans="1:14">
      <c r="A16" s="11" t="s">
        <v>609</v>
      </c>
      <c r="B16" s="430"/>
      <c r="C16" s="431">
        <f t="shared" si="0"/>
        <v>1108</v>
      </c>
      <c r="D16" s="432"/>
      <c r="E16" s="431"/>
      <c r="F16" s="433">
        <v>1108</v>
      </c>
      <c r="G16" s="431"/>
      <c r="H16" s="433"/>
      <c r="I16" s="434"/>
      <c r="J16" s="435"/>
      <c r="K16" s="431"/>
      <c r="L16" s="432"/>
      <c r="M16" s="436">
        <f t="shared" si="1"/>
        <v>1108</v>
      </c>
    </row>
    <row r="17" spans="1:13">
      <c r="A17" s="11" t="s">
        <v>611</v>
      </c>
      <c r="B17" s="430"/>
      <c r="C17" s="431">
        <f t="shared" si="0"/>
        <v>500</v>
      </c>
      <c r="D17" s="432"/>
      <c r="E17" s="431"/>
      <c r="F17" s="433"/>
      <c r="G17" s="431"/>
      <c r="H17" s="433">
        <v>500</v>
      </c>
      <c r="I17" s="434"/>
      <c r="J17" s="435"/>
      <c r="K17" s="431"/>
      <c r="L17" s="432"/>
      <c r="M17" s="436">
        <f t="shared" si="1"/>
        <v>500</v>
      </c>
    </row>
    <row r="18" spans="1:13">
      <c r="A18" s="11" t="s">
        <v>610</v>
      </c>
      <c r="B18" s="430"/>
      <c r="C18" s="431">
        <f t="shared" si="0"/>
        <v>1038</v>
      </c>
      <c r="D18" s="432"/>
      <c r="E18" s="431"/>
      <c r="F18" s="433"/>
      <c r="G18" s="431"/>
      <c r="H18" s="433"/>
      <c r="I18" s="434">
        <v>1038</v>
      </c>
      <c r="J18" s="435"/>
      <c r="K18" s="431"/>
      <c r="L18" s="432"/>
      <c r="M18" s="436">
        <f t="shared" si="1"/>
        <v>1038</v>
      </c>
    </row>
    <row r="19" spans="1:13">
      <c r="A19" s="429" t="s">
        <v>448</v>
      </c>
      <c r="B19" s="430"/>
      <c r="C19" s="431">
        <f>SUM(C15:C18)</f>
        <v>4343</v>
      </c>
      <c r="D19" s="431">
        <f>SUM(D15:D16)</f>
        <v>1697</v>
      </c>
      <c r="E19" s="431">
        <f>SUM(E15:E16)</f>
        <v>0</v>
      </c>
      <c r="F19" s="431">
        <f>SUM(F15:F16)</f>
        <v>1108</v>
      </c>
      <c r="G19" s="431">
        <f>SUM(G15:G16)</f>
        <v>0</v>
      </c>
      <c r="H19" s="431">
        <f>SUM(H17)</f>
        <v>500</v>
      </c>
      <c r="I19" s="431">
        <f>SUM(I18)</f>
        <v>1038</v>
      </c>
      <c r="J19" s="431">
        <f>SUM(J15:J16)</f>
        <v>0</v>
      </c>
      <c r="K19" s="431">
        <f>SUM(K15:K16)</f>
        <v>0</v>
      </c>
      <c r="L19" s="431">
        <f>SUM(L15:L16)</f>
        <v>0</v>
      </c>
      <c r="M19" s="436">
        <f t="shared" si="1"/>
        <v>4343</v>
      </c>
    </row>
    <row r="20" spans="1:13">
      <c r="A20" s="15" t="s">
        <v>575</v>
      </c>
      <c r="B20" s="438"/>
      <c r="C20" s="431">
        <f>SUM(C14,C19)</f>
        <v>48658</v>
      </c>
      <c r="D20" s="431">
        <f t="shared" ref="D20:L20" si="2">SUM(D14,D19)</f>
        <v>34935</v>
      </c>
      <c r="E20" s="431">
        <f t="shared" si="2"/>
        <v>7588</v>
      </c>
      <c r="F20" s="431">
        <f t="shared" si="2"/>
        <v>2946</v>
      </c>
      <c r="G20" s="431">
        <f t="shared" si="2"/>
        <v>0</v>
      </c>
      <c r="H20" s="431">
        <f t="shared" si="2"/>
        <v>500</v>
      </c>
      <c r="I20" s="431">
        <f t="shared" si="2"/>
        <v>2689</v>
      </c>
      <c r="J20" s="431">
        <f t="shared" si="2"/>
        <v>0</v>
      </c>
      <c r="K20" s="431">
        <f t="shared" si="2"/>
        <v>0</v>
      </c>
      <c r="L20" s="431">
        <f t="shared" si="2"/>
        <v>0</v>
      </c>
      <c r="M20" s="436">
        <f t="shared" si="1"/>
        <v>48658</v>
      </c>
    </row>
    <row r="21" spans="1:13">
      <c r="A21" s="439" t="s">
        <v>341</v>
      </c>
      <c r="B21" s="440"/>
      <c r="C21" s="425"/>
      <c r="D21" s="424"/>
      <c r="E21" s="425"/>
      <c r="F21" s="426"/>
      <c r="G21" s="425"/>
      <c r="H21" s="426"/>
      <c r="I21" s="441"/>
      <c r="J21" s="427"/>
      <c r="K21" s="425"/>
      <c r="L21" s="424"/>
      <c r="M21" s="436">
        <f t="shared" si="1"/>
        <v>0</v>
      </c>
    </row>
    <row r="22" spans="1:13">
      <c r="A22" s="429" t="s">
        <v>45</v>
      </c>
      <c r="B22" s="430" t="s">
        <v>168</v>
      </c>
      <c r="C22" s="431">
        <f>SUM(D22:L22)</f>
        <v>1454</v>
      </c>
      <c r="D22" s="432"/>
      <c r="E22" s="431"/>
      <c r="F22" s="433">
        <v>1454</v>
      </c>
      <c r="G22" s="431"/>
      <c r="H22" s="433"/>
      <c r="I22" s="434"/>
      <c r="J22" s="435"/>
      <c r="K22" s="431"/>
      <c r="L22" s="432"/>
      <c r="M22" s="436">
        <f t="shared" si="1"/>
        <v>1454</v>
      </c>
    </row>
    <row r="23" spans="1:13">
      <c r="A23" s="429" t="s">
        <v>424</v>
      </c>
      <c r="B23" s="430"/>
      <c r="C23" s="431">
        <f>SUM(D23:L23)</f>
        <v>1454</v>
      </c>
      <c r="D23" s="432"/>
      <c r="E23" s="431"/>
      <c r="F23" s="433">
        <v>1454</v>
      </c>
      <c r="G23" s="431"/>
      <c r="H23" s="433"/>
      <c r="I23" s="434"/>
      <c r="J23" s="435"/>
      <c r="K23" s="431"/>
      <c r="L23" s="432"/>
      <c r="M23" s="436">
        <f t="shared" si="1"/>
        <v>1454</v>
      </c>
    </row>
    <row r="24" spans="1:13">
      <c r="A24" s="11" t="s">
        <v>612</v>
      </c>
      <c r="B24" s="430"/>
      <c r="C24" s="431">
        <f t="shared" ref="C24:C25" si="3">SUM(D24:L24)</f>
        <v>510</v>
      </c>
      <c r="D24" s="432"/>
      <c r="E24" s="431"/>
      <c r="F24" s="433">
        <v>510</v>
      </c>
      <c r="G24" s="431"/>
      <c r="H24" s="433"/>
      <c r="I24" s="434"/>
      <c r="J24" s="435"/>
      <c r="K24" s="431"/>
      <c r="L24" s="432"/>
      <c r="M24" s="436">
        <f t="shared" si="1"/>
        <v>510</v>
      </c>
    </row>
    <row r="25" spans="1:13">
      <c r="A25" s="429" t="s">
        <v>448</v>
      </c>
      <c r="B25" s="430"/>
      <c r="C25" s="431">
        <f t="shared" si="3"/>
        <v>510</v>
      </c>
      <c r="D25" s="432"/>
      <c r="E25" s="431"/>
      <c r="F25" s="433">
        <v>510</v>
      </c>
      <c r="G25" s="431"/>
      <c r="H25" s="433"/>
      <c r="I25" s="434"/>
      <c r="J25" s="435"/>
      <c r="K25" s="431"/>
      <c r="L25" s="432"/>
      <c r="M25" s="436">
        <f t="shared" si="1"/>
        <v>510</v>
      </c>
    </row>
    <row r="26" spans="1:13">
      <c r="A26" s="15" t="s">
        <v>575</v>
      </c>
      <c r="B26" s="430"/>
      <c r="C26" s="431">
        <f>SUM(D26:L26)</f>
        <v>1964</v>
      </c>
      <c r="D26" s="432"/>
      <c r="E26" s="431"/>
      <c r="F26" s="433">
        <f>SUM(F23,F25)</f>
        <v>1964</v>
      </c>
      <c r="G26" s="431"/>
      <c r="H26" s="433"/>
      <c r="I26" s="434"/>
      <c r="J26" s="435"/>
      <c r="K26" s="431"/>
      <c r="L26" s="432"/>
      <c r="M26" s="436">
        <f t="shared" si="1"/>
        <v>1964</v>
      </c>
    </row>
    <row r="27" spans="1:13">
      <c r="A27" s="423" t="s">
        <v>386</v>
      </c>
      <c r="B27" s="416"/>
      <c r="C27" s="423"/>
      <c r="D27" s="424"/>
      <c r="E27" s="425"/>
      <c r="F27" s="426"/>
      <c r="G27" s="425"/>
      <c r="H27" s="426"/>
      <c r="I27" s="425"/>
      <c r="J27" s="427"/>
      <c r="K27" s="425"/>
      <c r="L27" s="424"/>
      <c r="M27" s="436">
        <f t="shared" si="1"/>
        <v>0</v>
      </c>
    </row>
    <row r="28" spans="1:13">
      <c r="A28" s="429" t="s">
        <v>45</v>
      </c>
      <c r="B28" s="430" t="s">
        <v>168</v>
      </c>
      <c r="C28" s="431">
        <f>SUM(D28:L28)</f>
        <v>2700</v>
      </c>
      <c r="D28" s="432"/>
      <c r="E28" s="431">
        <v>0</v>
      </c>
      <c r="F28" s="433">
        <v>2000</v>
      </c>
      <c r="G28" s="431"/>
      <c r="H28" s="433">
        <v>0</v>
      </c>
      <c r="I28" s="431">
        <v>700</v>
      </c>
      <c r="J28" s="435">
        <v>0</v>
      </c>
      <c r="K28" s="431">
        <v>0</v>
      </c>
      <c r="L28" s="432"/>
      <c r="M28" s="436">
        <f t="shared" si="1"/>
        <v>2700</v>
      </c>
    </row>
    <row r="29" spans="1:13">
      <c r="A29" s="429" t="s">
        <v>424</v>
      </c>
      <c r="B29" s="430"/>
      <c r="C29" s="431">
        <f>SUM(D29:L29)</f>
        <v>2700</v>
      </c>
      <c r="D29" s="432"/>
      <c r="E29" s="431"/>
      <c r="F29" s="433">
        <v>2000</v>
      </c>
      <c r="G29" s="431"/>
      <c r="H29" s="433"/>
      <c r="I29" s="431">
        <v>700</v>
      </c>
      <c r="J29" s="435"/>
      <c r="K29" s="431"/>
      <c r="L29" s="432"/>
      <c r="M29" s="436">
        <f t="shared" si="1"/>
        <v>2700</v>
      </c>
    </row>
    <row r="30" spans="1:13">
      <c r="A30" s="11" t="s">
        <v>613</v>
      </c>
      <c r="B30" s="430"/>
      <c r="C30" s="431">
        <f t="shared" ref="C30:C31" si="4">SUM(D30:L30)</f>
        <v>202</v>
      </c>
      <c r="D30" s="432"/>
      <c r="E30" s="431"/>
      <c r="F30" s="433"/>
      <c r="G30" s="431"/>
      <c r="H30" s="433"/>
      <c r="I30" s="431">
        <v>202</v>
      </c>
      <c r="J30" s="435"/>
      <c r="K30" s="431"/>
      <c r="L30" s="433"/>
      <c r="M30" s="436">
        <f t="shared" si="1"/>
        <v>202</v>
      </c>
    </row>
    <row r="31" spans="1:13">
      <c r="A31" s="429" t="s">
        <v>448</v>
      </c>
      <c r="B31" s="430"/>
      <c r="C31" s="431">
        <f t="shared" si="4"/>
        <v>202</v>
      </c>
      <c r="D31" s="432"/>
      <c r="E31" s="431"/>
      <c r="F31" s="433"/>
      <c r="G31" s="431"/>
      <c r="H31" s="433"/>
      <c r="I31" s="431">
        <v>202</v>
      </c>
      <c r="J31" s="435"/>
      <c r="K31" s="431"/>
      <c r="L31" s="433"/>
      <c r="M31" s="436">
        <f t="shared" si="1"/>
        <v>202</v>
      </c>
    </row>
    <row r="32" spans="1:13">
      <c r="A32" s="15" t="s">
        <v>575</v>
      </c>
      <c r="B32" s="430"/>
      <c r="C32" s="431">
        <f>SUM(D32:L32)</f>
        <v>2902</v>
      </c>
      <c r="D32" s="432"/>
      <c r="E32" s="431"/>
      <c r="F32" s="433">
        <v>2000</v>
      </c>
      <c r="G32" s="442"/>
      <c r="H32" s="443"/>
      <c r="I32" s="442">
        <f>SUM(I29,I31)</f>
        <v>902</v>
      </c>
      <c r="J32" s="444"/>
      <c r="K32" s="442"/>
      <c r="L32" s="443"/>
      <c r="M32" s="436">
        <f t="shared" si="1"/>
        <v>2902</v>
      </c>
    </row>
    <row r="33" spans="1:13">
      <c r="A33" s="423" t="s">
        <v>387</v>
      </c>
      <c r="B33" s="416"/>
      <c r="C33" s="423"/>
      <c r="D33" s="424"/>
      <c r="E33" s="425"/>
      <c r="F33" s="424"/>
      <c r="G33" s="431"/>
      <c r="H33" s="433"/>
      <c r="I33" s="425"/>
      <c r="J33" s="435"/>
      <c r="K33" s="425"/>
      <c r="L33" s="433"/>
      <c r="M33" s="436">
        <f t="shared" ref="M33:M286" si="5">SUM(D33:L33)</f>
        <v>0</v>
      </c>
    </row>
    <row r="34" spans="1:13">
      <c r="A34" s="429" t="s">
        <v>45</v>
      </c>
      <c r="B34" s="430" t="s">
        <v>168</v>
      </c>
      <c r="C34" s="431">
        <f>SUM(D34:L34)</f>
        <v>161438</v>
      </c>
      <c r="D34" s="432">
        <v>0</v>
      </c>
      <c r="E34" s="431">
        <v>0</v>
      </c>
      <c r="F34" s="432">
        <v>46230</v>
      </c>
      <c r="G34" s="431">
        <v>0</v>
      </c>
      <c r="H34" s="433">
        <v>0</v>
      </c>
      <c r="I34" s="431">
        <v>111165</v>
      </c>
      <c r="J34" s="435">
        <v>3000</v>
      </c>
      <c r="K34" s="431">
        <v>1043</v>
      </c>
      <c r="L34" s="433">
        <v>0</v>
      </c>
      <c r="M34" s="436">
        <f t="shared" si="5"/>
        <v>161438</v>
      </c>
    </row>
    <row r="35" spans="1:13">
      <c r="A35" s="429" t="s">
        <v>424</v>
      </c>
      <c r="B35" s="430"/>
      <c r="C35" s="431">
        <f t="shared" ref="C35:C40" si="6">SUM(D35:L35)</f>
        <v>177135</v>
      </c>
      <c r="D35" s="432"/>
      <c r="E35" s="431"/>
      <c r="F35" s="432">
        <v>52410</v>
      </c>
      <c r="G35" s="431"/>
      <c r="H35" s="433"/>
      <c r="I35" s="431">
        <v>112465</v>
      </c>
      <c r="J35" s="435">
        <v>11217</v>
      </c>
      <c r="K35" s="431">
        <v>1043</v>
      </c>
      <c r="L35" s="433"/>
      <c r="M35" s="436">
        <f t="shared" si="5"/>
        <v>177135</v>
      </c>
    </row>
    <row r="36" spans="1:13">
      <c r="A36" s="11" t="s">
        <v>614</v>
      </c>
      <c r="B36" s="430"/>
      <c r="C36" s="431">
        <f t="shared" si="6"/>
        <v>-1995</v>
      </c>
      <c r="D36" s="432"/>
      <c r="E36" s="432"/>
      <c r="F36" s="432">
        <v>-1995</v>
      </c>
      <c r="G36" s="432"/>
      <c r="H36" s="433"/>
      <c r="I36" s="431"/>
      <c r="J36" s="433"/>
      <c r="K36" s="431"/>
      <c r="L36" s="433"/>
      <c r="M36" s="436">
        <f t="shared" si="5"/>
        <v>-1995</v>
      </c>
    </row>
    <row r="37" spans="1:13">
      <c r="A37" s="11" t="s">
        <v>615</v>
      </c>
      <c r="B37" s="430"/>
      <c r="C37" s="431">
        <f t="shared" si="6"/>
        <v>-111165</v>
      </c>
      <c r="D37" s="432"/>
      <c r="E37" s="432"/>
      <c r="F37" s="432"/>
      <c r="G37" s="432"/>
      <c r="H37" s="433"/>
      <c r="I37" s="431">
        <v>-111165</v>
      </c>
      <c r="J37" s="433"/>
      <c r="K37" s="431"/>
      <c r="L37" s="433"/>
      <c r="M37" s="436">
        <f t="shared" si="5"/>
        <v>-111165</v>
      </c>
    </row>
    <row r="38" spans="1:13">
      <c r="A38" s="11" t="s">
        <v>617</v>
      </c>
      <c r="B38" s="430"/>
      <c r="C38" s="431">
        <f t="shared" si="6"/>
        <v>-5436</v>
      </c>
      <c r="D38" s="432"/>
      <c r="E38" s="432"/>
      <c r="F38" s="432"/>
      <c r="G38" s="432"/>
      <c r="H38" s="433"/>
      <c r="I38" s="431"/>
      <c r="J38" s="433">
        <v>-5436</v>
      </c>
      <c r="K38" s="431"/>
      <c r="L38" s="433"/>
      <c r="M38" s="436">
        <f t="shared" si="5"/>
        <v>-5436</v>
      </c>
    </row>
    <row r="39" spans="1:13">
      <c r="A39" s="11" t="s">
        <v>618</v>
      </c>
      <c r="B39" s="430"/>
      <c r="C39" s="431">
        <f t="shared" si="6"/>
        <v>-1043</v>
      </c>
      <c r="D39" s="432"/>
      <c r="E39" s="432"/>
      <c r="F39" s="432"/>
      <c r="G39" s="432"/>
      <c r="H39" s="433"/>
      <c r="I39" s="431"/>
      <c r="J39" s="433"/>
      <c r="K39" s="431">
        <v>-1043</v>
      </c>
      <c r="L39" s="433"/>
      <c r="M39" s="436">
        <f t="shared" si="5"/>
        <v>-1043</v>
      </c>
    </row>
    <row r="40" spans="1:13">
      <c r="A40" s="11" t="s">
        <v>616</v>
      </c>
      <c r="B40" s="430"/>
      <c r="C40" s="431">
        <f t="shared" si="6"/>
        <v>1039</v>
      </c>
      <c r="D40" s="432"/>
      <c r="E40" s="432"/>
      <c r="F40" s="432"/>
      <c r="G40" s="432"/>
      <c r="H40" s="433"/>
      <c r="I40" s="431">
        <v>1039</v>
      </c>
      <c r="J40" s="433"/>
      <c r="K40" s="431"/>
      <c r="L40" s="433"/>
      <c r="M40" s="436">
        <f t="shared" si="5"/>
        <v>1039</v>
      </c>
    </row>
    <row r="41" spans="1:13">
      <c r="A41" s="429" t="s">
        <v>448</v>
      </c>
      <c r="B41" s="430"/>
      <c r="C41" s="431">
        <f t="shared" ref="C41:L41" si="7">SUM(C36:C40)</f>
        <v>-118600</v>
      </c>
      <c r="D41" s="431">
        <f t="shared" si="7"/>
        <v>0</v>
      </c>
      <c r="E41" s="431">
        <f t="shared" si="7"/>
        <v>0</v>
      </c>
      <c r="F41" s="431">
        <f t="shared" si="7"/>
        <v>-1995</v>
      </c>
      <c r="G41" s="431">
        <f t="shared" si="7"/>
        <v>0</v>
      </c>
      <c r="H41" s="431">
        <f t="shared" si="7"/>
        <v>0</v>
      </c>
      <c r="I41" s="431">
        <f t="shared" si="7"/>
        <v>-110126</v>
      </c>
      <c r="J41" s="431">
        <f t="shared" si="7"/>
        <v>-5436</v>
      </c>
      <c r="K41" s="431">
        <f t="shared" si="7"/>
        <v>-1043</v>
      </c>
      <c r="L41" s="431">
        <f t="shared" si="7"/>
        <v>0</v>
      </c>
      <c r="M41" s="436">
        <f t="shared" si="5"/>
        <v>-118600</v>
      </c>
    </row>
    <row r="42" spans="1:13">
      <c r="A42" s="15" t="s">
        <v>584</v>
      </c>
      <c r="B42" s="438"/>
      <c r="C42" s="431">
        <f t="shared" ref="C42:L42" si="8">SUM(C35,C41)</f>
        <v>58535</v>
      </c>
      <c r="D42" s="431">
        <f t="shared" si="8"/>
        <v>0</v>
      </c>
      <c r="E42" s="431">
        <f t="shared" si="8"/>
        <v>0</v>
      </c>
      <c r="F42" s="431">
        <f t="shared" si="8"/>
        <v>50415</v>
      </c>
      <c r="G42" s="431">
        <f t="shared" si="8"/>
        <v>0</v>
      </c>
      <c r="H42" s="431">
        <f t="shared" si="8"/>
        <v>0</v>
      </c>
      <c r="I42" s="431">
        <f t="shared" si="8"/>
        <v>2339</v>
      </c>
      <c r="J42" s="431">
        <f t="shared" si="8"/>
        <v>5781</v>
      </c>
      <c r="K42" s="431">
        <f t="shared" si="8"/>
        <v>0</v>
      </c>
      <c r="L42" s="431">
        <f t="shared" si="8"/>
        <v>0</v>
      </c>
      <c r="M42" s="436">
        <f t="shared" si="5"/>
        <v>58535</v>
      </c>
    </row>
    <row r="43" spans="1:13">
      <c r="A43" s="476" t="s">
        <v>420</v>
      </c>
      <c r="B43" s="446"/>
      <c r="C43" s="441"/>
      <c r="D43" s="447"/>
      <c r="E43" s="441"/>
      <c r="F43" s="448"/>
      <c r="G43" s="441"/>
      <c r="H43" s="448"/>
      <c r="I43" s="441"/>
      <c r="J43" s="449"/>
      <c r="K43" s="441"/>
      <c r="L43" s="447"/>
      <c r="M43" s="436"/>
    </row>
    <row r="44" spans="1:13">
      <c r="A44" s="450" t="s">
        <v>45</v>
      </c>
      <c r="B44" s="451" t="s">
        <v>168</v>
      </c>
      <c r="C44" s="431">
        <f>SUM(D44:L44)</f>
        <v>0</v>
      </c>
      <c r="D44" s="452"/>
      <c r="E44" s="434"/>
      <c r="F44" s="453"/>
      <c r="G44" s="434"/>
      <c r="H44" s="453"/>
      <c r="I44" s="434"/>
      <c r="J44" s="454"/>
      <c r="K44" s="434"/>
      <c r="L44" s="452"/>
      <c r="M44" s="436">
        <f t="shared" si="5"/>
        <v>0</v>
      </c>
    </row>
    <row r="45" spans="1:13">
      <c r="A45" s="450" t="s">
        <v>424</v>
      </c>
      <c r="B45" s="451"/>
      <c r="C45" s="431">
        <f t="shared" ref="C45:C49" si="9">SUM(D45:L45)</f>
        <v>9000</v>
      </c>
      <c r="D45" s="452">
        <v>1399</v>
      </c>
      <c r="E45" s="434">
        <v>599</v>
      </c>
      <c r="F45" s="453">
        <v>4842</v>
      </c>
      <c r="G45" s="434"/>
      <c r="H45" s="453"/>
      <c r="I45" s="455">
        <v>2160</v>
      </c>
      <c r="J45" s="454"/>
      <c r="K45" s="434"/>
      <c r="L45" s="452"/>
      <c r="M45" s="436">
        <f t="shared" si="5"/>
        <v>9000</v>
      </c>
    </row>
    <row r="46" spans="1:13">
      <c r="A46" s="450" t="s">
        <v>516</v>
      </c>
      <c r="B46" s="451"/>
      <c r="C46" s="431">
        <f t="shared" si="9"/>
        <v>-1979</v>
      </c>
      <c r="D46" s="452">
        <v>-1383</v>
      </c>
      <c r="E46" s="434">
        <v>-596</v>
      </c>
      <c r="F46" s="453"/>
      <c r="G46" s="434"/>
      <c r="H46" s="453"/>
      <c r="I46" s="455"/>
      <c r="J46" s="454"/>
      <c r="K46" s="434"/>
      <c r="L46" s="452"/>
      <c r="M46" s="436">
        <f t="shared" si="5"/>
        <v>-1979</v>
      </c>
    </row>
    <row r="47" spans="1:13">
      <c r="A47" s="450" t="s">
        <v>517</v>
      </c>
      <c r="B47" s="451"/>
      <c r="C47" s="431">
        <f t="shared" si="9"/>
        <v>0</v>
      </c>
      <c r="D47" s="452"/>
      <c r="E47" s="434"/>
      <c r="F47" s="453"/>
      <c r="G47" s="434"/>
      <c r="H47" s="453"/>
      <c r="I47" s="455"/>
      <c r="J47" s="454"/>
      <c r="K47" s="434"/>
      <c r="L47" s="452"/>
      <c r="M47" s="436">
        <f t="shared" si="5"/>
        <v>0</v>
      </c>
    </row>
    <row r="48" spans="1:13">
      <c r="A48" s="360" t="s">
        <v>689</v>
      </c>
      <c r="B48" s="451"/>
      <c r="C48" s="431">
        <f t="shared" si="9"/>
        <v>6494</v>
      </c>
      <c r="D48" s="452"/>
      <c r="E48" s="434"/>
      <c r="F48" s="453"/>
      <c r="G48" s="434"/>
      <c r="H48" s="453">
        <v>6494</v>
      </c>
      <c r="I48" s="455"/>
      <c r="J48" s="454"/>
      <c r="K48" s="434"/>
      <c r="L48" s="452"/>
      <c r="M48" s="436">
        <f t="shared" si="5"/>
        <v>6494</v>
      </c>
    </row>
    <row r="49" spans="1:17">
      <c r="A49" s="450" t="s">
        <v>518</v>
      </c>
      <c r="B49" s="451"/>
      <c r="C49" s="431">
        <f t="shared" si="9"/>
        <v>-4515</v>
      </c>
      <c r="D49" s="452"/>
      <c r="E49" s="434"/>
      <c r="F49" s="453">
        <v>-4515</v>
      </c>
      <c r="G49" s="434"/>
      <c r="H49" s="453"/>
      <c r="I49" s="455"/>
      <c r="J49" s="454"/>
      <c r="K49" s="434"/>
      <c r="L49" s="452"/>
      <c r="M49" s="436">
        <f t="shared" si="5"/>
        <v>-4515</v>
      </c>
    </row>
    <row r="50" spans="1:17">
      <c r="A50" s="450" t="s">
        <v>448</v>
      </c>
      <c r="B50" s="451"/>
      <c r="C50" s="431">
        <f>SUM(C46:C49)</f>
        <v>0</v>
      </c>
      <c r="D50" s="431">
        <f t="shared" ref="D50:L50" si="10">SUM(D46:D49)</f>
        <v>-1383</v>
      </c>
      <c r="E50" s="431">
        <f t="shared" si="10"/>
        <v>-596</v>
      </c>
      <c r="F50" s="431">
        <f t="shared" si="10"/>
        <v>-4515</v>
      </c>
      <c r="G50" s="431">
        <f t="shared" si="10"/>
        <v>0</v>
      </c>
      <c r="H50" s="431">
        <f t="shared" si="10"/>
        <v>6494</v>
      </c>
      <c r="I50" s="431">
        <f t="shared" si="10"/>
        <v>0</v>
      </c>
      <c r="J50" s="431">
        <f t="shared" si="10"/>
        <v>0</v>
      </c>
      <c r="K50" s="431">
        <f t="shared" si="10"/>
        <v>0</v>
      </c>
      <c r="L50" s="431">
        <f t="shared" si="10"/>
        <v>0</v>
      </c>
      <c r="M50" s="436">
        <f t="shared" si="5"/>
        <v>0</v>
      </c>
    </row>
    <row r="51" spans="1:17">
      <c r="A51" s="15" t="s">
        <v>584</v>
      </c>
      <c r="B51" s="456"/>
      <c r="C51" s="431">
        <f>SUM(C45,C50)</f>
        <v>9000</v>
      </c>
      <c r="D51" s="431">
        <f t="shared" ref="D51:L51" si="11">SUM(D45,D50)</f>
        <v>16</v>
      </c>
      <c r="E51" s="431">
        <f t="shared" si="11"/>
        <v>3</v>
      </c>
      <c r="F51" s="431">
        <f t="shared" si="11"/>
        <v>327</v>
      </c>
      <c r="G51" s="431">
        <f t="shared" si="11"/>
        <v>0</v>
      </c>
      <c r="H51" s="431">
        <f t="shared" si="11"/>
        <v>6494</v>
      </c>
      <c r="I51" s="431">
        <f t="shared" si="11"/>
        <v>2160</v>
      </c>
      <c r="J51" s="431">
        <f t="shared" si="11"/>
        <v>0</v>
      </c>
      <c r="K51" s="431">
        <f t="shared" si="11"/>
        <v>0</v>
      </c>
      <c r="L51" s="431">
        <f t="shared" si="11"/>
        <v>0</v>
      </c>
      <c r="M51" s="436">
        <f t="shared" si="5"/>
        <v>9000</v>
      </c>
    </row>
    <row r="52" spans="1:17">
      <c r="A52" s="457" t="s">
        <v>400</v>
      </c>
      <c r="B52" s="417"/>
      <c r="C52" s="423"/>
      <c r="D52" s="424"/>
      <c r="E52" s="425"/>
      <c r="F52" s="426"/>
      <c r="G52" s="425"/>
      <c r="H52" s="458"/>
      <c r="I52" s="425"/>
      <c r="J52" s="425"/>
      <c r="K52" s="426"/>
      <c r="L52" s="425"/>
      <c r="M52" s="436"/>
    </row>
    <row r="53" spans="1:17">
      <c r="A53" s="429" t="s">
        <v>45</v>
      </c>
      <c r="B53" s="430" t="s">
        <v>168</v>
      </c>
      <c r="C53" s="431">
        <f>SUM(D53:L53)</f>
        <v>66817</v>
      </c>
      <c r="D53" s="432"/>
      <c r="E53" s="431">
        <v>0</v>
      </c>
      <c r="F53" s="433">
        <v>0</v>
      </c>
      <c r="G53" s="431"/>
      <c r="H53" s="433">
        <v>49216</v>
      </c>
      <c r="I53" s="431">
        <v>0</v>
      </c>
      <c r="J53" s="431">
        <v>0</v>
      </c>
      <c r="K53" s="433">
        <v>0</v>
      </c>
      <c r="L53" s="431">
        <v>17601</v>
      </c>
      <c r="M53" s="436">
        <f t="shared" si="5"/>
        <v>66817</v>
      </c>
    </row>
    <row r="54" spans="1:17">
      <c r="A54" s="429" t="s">
        <v>424</v>
      </c>
      <c r="B54" s="430"/>
      <c r="C54" s="431">
        <f t="shared" ref="C54:C57" si="12">SUM(D54:L54)</f>
        <v>22529</v>
      </c>
      <c r="D54" s="432"/>
      <c r="E54" s="431"/>
      <c r="F54" s="433"/>
      <c r="G54" s="431"/>
      <c r="H54" s="433">
        <v>828</v>
      </c>
      <c r="I54" s="431"/>
      <c r="J54" s="431"/>
      <c r="K54" s="433"/>
      <c r="L54" s="431">
        <v>21701</v>
      </c>
      <c r="M54" s="436">
        <f t="shared" si="5"/>
        <v>22529</v>
      </c>
    </row>
    <row r="55" spans="1:17">
      <c r="A55" s="11" t="s">
        <v>519</v>
      </c>
      <c r="B55" s="430"/>
      <c r="C55" s="431">
        <f t="shared" si="12"/>
        <v>-805</v>
      </c>
      <c r="D55" s="432"/>
      <c r="E55" s="431"/>
      <c r="F55" s="433"/>
      <c r="G55" s="431"/>
      <c r="H55" s="433">
        <v>-805</v>
      </c>
      <c r="I55" s="431"/>
      <c r="J55" s="431"/>
      <c r="K55" s="433"/>
      <c r="L55" s="431"/>
      <c r="M55" s="436">
        <f t="shared" si="5"/>
        <v>-805</v>
      </c>
      <c r="Q55" s="428"/>
    </row>
    <row r="56" spans="1:17">
      <c r="A56" s="11" t="s">
        <v>595</v>
      </c>
      <c r="B56" s="430"/>
      <c r="C56" s="431">
        <f t="shared" si="12"/>
        <v>19543</v>
      </c>
      <c r="D56" s="432"/>
      <c r="E56" s="431"/>
      <c r="F56" s="433"/>
      <c r="G56" s="431"/>
      <c r="H56" s="433"/>
      <c r="I56" s="431"/>
      <c r="J56" s="431"/>
      <c r="K56" s="433"/>
      <c r="L56" s="431">
        <v>19543</v>
      </c>
      <c r="M56" s="436">
        <f t="shared" si="5"/>
        <v>19543</v>
      </c>
      <c r="Q56" s="428"/>
    </row>
    <row r="57" spans="1:17">
      <c r="A57" s="429" t="s">
        <v>448</v>
      </c>
      <c r="B57" s="430"/>
      <c r="C57" s="431">
        <f t="shared" si="12"/>
        <v>18738</v>
      </c>
      <c r="D57" s="431">
        <f t="shared" ref="D57:K57" si="13">SUM(D55)</f>
        <v>0</v>
      </c>
      <c r="E57" s="431">
        <f t="shared" si="13"/>
        <v>0</v>
      </c>
      <c r="F57" s="431">
        <f t="shared" si="13"/>
        <v>0</v>
      </c>
      <c r="G57" s="431">
        <f t="shared" si="13"/>
        <v>0</v>
      </c>
      <c r="H57" s="431">
        <f t="shared" si="13"/>
        <v>-805</v>
      </c>
      <c r="I57" s="431">
        <f t="shared" si="13"/>
        <v>0</v>
      </c>
      <c r="J57" s="431">
        <f t="shared" si="13"/>
        <v>0</v>
      </c>
      <c r="K57" s="431">
        <f t="shared" si="13"/>
        <v>0</v>
      </c>
      <c r="L57" s="431">
        <f>SUM(L56)</f>
        <v>19543</v>
      </c>
      <c r="M57" s="436">
        <f t="shared" si="5"/>
        <v>18738</v>
      </c>
    </row>
    <row r="58" spans="1:17">
      <c r="A58" s="15" t="s">
        <v>584</v>
      </c>
      <c r="B58" s="430"/>
      <c r="C58" s="442">
        <f>SUM(C54,C57)</f>
        <v>41267</v>
      </c>
      <c r="D58" s="442">
        <f t="shared" ref="D58:K58" si="14">SUM(D54,D57)</f>
        <v>0</v>
      </c>
      <c r="E58" s="442">
        <f t="shared" si="14"/>
        <v>0</v>
      </c>
      <c r="F58" s="442">
        <f t="shared" si="14"/>
        <v>0</v>
      </c>
      <c r="G58" s="442">
        <f t="shared" si="14"/>
        <v>0</v>
      </c>
      <c r="H58" s="442">
        <f t="shared" si="14"/>
        <v>23</v>
      </c>
      <c r="I58" s="442">
        <f t="shared" si="14"/>
        <v>0</v>
      </c>
      <c r="J58" s="442">
        <f t="shared" si="14"/>
        <v>0</v>
      </c>
      <c r="K58" s="442">
        <f t="shared" si="14"/>
        <v>0</v>
      </c>
      <c r="L58" s="442">
        <f>SUM(L54,L57)</f>
        <v>41244</v>
      </c>
      <c r="M58" s="436">
        <f t="shared" si="5"/>
        <v>41267</v>
      </c>
    </row>
    <row r="59" spans="1:17">
      <c r="A59" s="445" t="s">
        <v>401</v>
      </c>
      <c r="B59" s="416"/>
      <c r="C59" s="431"/>
      <c r="D59" s="432"/>
      <c r="E59" s="431"/>
      <c r="F59" s="459"/>
      <c r="G59" s="431"/>
      <c r="H59" s="459"/>
      <c r="I59" s="431"/>
      <c r="J59" s="435"/>
      <c r="K59" s="431"/>
      <c r="L59" s="433"/>
      <c r="M59" s="436"/>
    </row>
    <row r="60" spans="1:17">
      <c r="A60" s="429" t="s">
        <v>139</v>
      </c>
      <c r="B60" s="430" t="s">
        <v>168</v>
      </c>
      <c r="C60" s="431">
        <f>SUM(D60:L60)</f>
        <v>0</v>
      </c>
      <c r="D60" s="432"/>
      <c r="E60" s="431"/>
      <c r="F60" s="459"/>
      <c r="G60" s="431"/>
      <c r="H60" s="459"/>
      <c r="I60" s="431"/>
      <c r="J60" s="435"/>
      <c r="K60" s="431"/>
      <c r="L60" s="433"/>
      <c r="M60" s="436"/>
    </row>
    <row r="61" spans="1:17">
      <c r="A61" s="429" t="s">
        <v>424</v>
      </c>
      <c r="B61" s="430"/>
      <c r="C61" s="431">
        <f t="shared" ref="C61:C62" si="15">SUM(D61:L61)</f>
        <v>48868</v>
      </c>
      <c r="D61" s="432"/>
      <c r="E61" s="431"/>
      <c r="F61" s="459"/>
      <c r="G61" s="431"/>
      <c r="H61" s="459">
        <v>48868</v>
      </c>
      <c r="I61" s="431"/>
      <c r="J61" s="435"/>
      <c r="K61" s="431"/>
      <c r="L61" s="433"/>
      <c r="M61" s="436">
        <f t="shared" si="5"/>
        <v>48868</v>
      </c>
    </row>
    <row r="62" spans="1:17">
      <c r="A62" s="15" t="s">
        <v>584</v>
      </c>
      <c r="B62" s="430"/>
      <c r="C62" s="442">
        <f t="shared" si="15"/>
        <v>48868</v>
      </c>
      <c r="D62" s="432"/>
      <c r="E62" s="431"/>
      <c r="F62" s="459"/>
      <c r="G62" s="431"/>
      <c r="H62" s="459">
        <v>48868</v>
      </c>
      <c r="I62" s="431"/>
      <c r="J62" s="435"/>
      <c r="K62" s="431"/>
      <c r="L62" s="433"/>
      <c r="M62" s="436">
        <f t="shared" si="5"/>
        <v>48868</v>
      </c>
    </row>
    <row r="63" spans="1:17">
      <c r="A63" s="423" t="s">
        <v>402</v>
      </c>
      <c r="B63" s="416"/>
      <c r="C63" s="423"/>
      <c r="D63" s="424"/>
      <c r="E63" s="425"/>
      <c r="F63" s="426"/>
      <c r="G63" s="425"/>
      <c r="H63" s="426"/>
      <c r="I63" s="425"/>
      <c r="J63" s="427"/>
      <c r="K63" s="425"/>
      <c r="L63" s="426"/>
      <c r="M63" s="436">
        <f t="shared" si="5"/>
        <v>0</v>
      </c>
    </row>
    <row r="64" spans="1:17">
      <c r="A64" s="429" t="s">
        <v>167</v>
      </c>
      <c r="B64" s="430" t="s">
        <v>168</v>
      </c>
      <c r="C64" s="431">
        <f>SUM(D64:L64)</f>
        <v>124017</v>
      </c>
      <c r="D64" s="432"/>
      <c r="E64" s="431">
        <v>0</v>
      </c>
      <c r="F64" s="433">
        <v>0</v>
      </c>
      <c r="G64" s="431"/>
      <c r="H64" s="433">
        <v>124017</v>
      </c>
      <c r="I64" s="431">
        <v>0</v>
      </c>
      <c r="J64" s="435"/>
      <c r="K64" s="431">
        <v>0</v>
      </c>
      <c r="L64" s="433">
        <v>0</v>
      </c>
      <c r="M64" s="436">
        <f t="shared" si="5"/>
        <v>124017</v>
      </c>
    </row>
    <row r="65" spans="1:13">
      <c r="A65" s="429" t="s">
        <v>424</v>
      </c>
      <c r="B65" s="430"/>
      <c r="C65" s="431">
        <f t="shared" ref="C65:C66" si="16">SUM(D65:L65)</f>
        <v>150316</v>
      </c>
      <c r="D65" s="432"/>
      <c r="E65" s="431"/>
      <c r="F65" s="433"/>
      <c r="G65" s="431"/>
      <c r="H65" s="433">
        <v>150316</v>
      </c>
      <c r="I65" s="431"/>
      <c r="J65" s="435"/>
      <c r="K65" s="431"/>
      <c r="L65" s="433"/>
      <c r="M65" s="436">
        <f t="shared" si="5"/>
        <v>150316</v>
      </c>
    </row>
    <row r="66" spans="1:13" ht="14.25" customHeight="1">
      <c r="A66" s="11" t="s">
        <v>619</v>
      </c>
      <c r="B66" s="430"/>
      <c r="C66" s="431">
        <f t="shared" si="16"/>
        <v>-12600</v>
      </c>
      <c r="D66" s="432"/>
      <c r="E66" s="431"/>
      <c r="F66" s="433"/>
      <c r="G66" s="431"/>
      <c r="H66" s="433">
        <v>-12600</v>
      </c>
      <c r="I66" s="431"/>
      <c r="J66" s="435"/>
      <c r="K66" s="431"/>
      <c r="L66" s="433"/>
      <c r="M66" s="436">
        <f t="shared" si="5"/>
        <v>-12600</v>
      </c>
    </row>
    <row r="67" spans="1:13">
      <c r="A67" s="429" t="s">
        <v>454</v>
      </c>
      <c r="B67" s="430"/>
      <c r="C67" s="431">
        <f t="shared" ref="C67:L67" si="17">SUM(C66:C66)</f>
        <v>-12600</v>
      </c>
      <c r="D67" s="431">
        <f t="shared" si="17"/>
        <v>0</v>
      </c>
      <c r="E67" s="431">
        <f t="shared" si="17"/>
        <v>0</v>
      </c>
      <c r="F67" s="431">
        <f t="shared" si="17"/>
        <v>0</v>
      </c>
      <c r="G67" s="431">
        <f t="shared" si="17"/>
        <v>0</v>
      </c>
      <c r="H67" s="431">
        <f t="shared" si="17"/>
        <v>-12600</v>
      </c>
      <c r="I67" s="431">
        <f t="shared" si="17"/>
        <v>0</v>
      </c>
      <c r="J67" s="431">
        <f t="shared" si="17"/>
        <v>0</v>
      </c>
      <c r="K67" s="431">
        <f t="shared" si="17"/>
        <v>0</v>
      </c>
      <c r="L67" s="431">
        <f t="shared" si="17"/>
        <v>0</v>
      </c>
      <c r="M67" s="436">
        <f t="shared" si="5"/>
        <v>-12600</v>
      </c>
    </row>
    <row r="68" spans="1:13">
      <c r="A68" s="15" t="s">
        <v>584</v>
      </c>
      <c r="B68" s="430"/>
      <c r="C68" s="431">
        <f t="shared" ref="C68:L68" si="18">SUM(C65,C67)</f>
        <v>137716</v>
      </c>
      <c r="D68" s="431">
        <f t="shared" si="18"/>
        <v>0</v>
      </c>
      <c r="E68" s="431">
        <f t="shared" si="18"/>
        <v>0</v>
      </c>
      <c r="F68" s="431">
        <f t="shared" si="18"/>
        <v>0</v>
      </c>
      <c r="G68" s="431">
        <f t="shared" si="18"/>
        <v>0</v>
      </c>
      <c r="H68" s="431">
        <f t="shared" si="18"/>
        <v>137716</v>
      </c>
      <c r="I68" s="431">
        <f t="shared" si="18"/>
        <v>0</v>
      </c>
      <c r="J68" s="431">
        <f t="shared" si="18"/>
        <v>0</v>
      </c>
      <c r="K68" s="431">
        <f t="shared" si="18"/>
        <v>0</v>
      </c>
      <c r="L68" s="431">
        <f t="shared" si="18"/>
        <v>0</v>
      </c>
      <c r="M68" s="436">
        <f t="shared" si="5"/>
        <v>137716</v>
      </c>
    </row>
    <row r="69" spans="1:13">
      <c r="A69" s="445" t="s">
        <v>403</v>
      </c>
      <c r="B69" s="416"/>
      <c r="C69" s="423"/>
      <c r="D69" s="424"/>
      <c r="E69" s="425"/>
      <c r="F69" s="425"/>
      <c r="G69" s="424"/>
      <c r="H69" s="425"/>
      <c r="I69" s="424"/>
      <c r="J69" s="425"/>
      <c r="K69" s="424"/>
      <c r="L69" s="426"/>
      <c r="M69" s="436">
        <f t="shared" si="5"/>
        <v>0</v>
      </c>
    </row>
    <row r="70" spans="1:13">
      <c r="A70" s="429" t="s">
        <v>139</v>
      </c>
      <c r="B70" s="430" t="s">
        <v>168</v>
      </c>
      <c r="C70" s="431">
        <f>SUM(D70:L70)</f>
        <v>100242</v>
      </c>
      <c r="D70" s="432">
        <v>87032</v>
      </c>
      <c r="E70" s="431">
        <v>9720</v>
      </c>
      <c r="F70" s="431">
        <v>3490</v>
      </c>
      <c r="G70" s="432"/>
      <c r="H70" s="431">
        <v>0</v>
      </c>
      <c r="I70" s="432">
        <v>0</v>
      </c>
      <c r="J70" s="431"/>
      <c r="K70" s="432">
        <v>0</v>
      </c>
      <c r="L70" s="433"/>
      <c r="M70" s="436">
        <f t="shared" si="5"/>
        <v>100242</v>
      </c>
    </row>
    <row r="71" spans="1:13">
      <c r="A71" s="429" t="s">
        <v>435</v>
      </c>
      <c r="B71" s="430"/>
      <c r="C71" s="431">
        <f t="shared" ref="C71:C74" si="19">SUM(D71:L71)</f>
        <v>100642</v>
      </c>
      <c r="D71" s="432">
        <v>81799</v>
      </c>
      <c r="E71" s="431">
        <v>9720</v>
      </c>
      <c r="F71" s="431">
        <v>3490</v>
      </c>
      <c r="G71" s="432"/>
      <c r="H71" s="431"/>
      <c r="I71" s="432">
        <v>5633</v>
      </c>
      <c r="J71" s="431"/>
      <c r="K71" s="432"/>
      <c r="L71" s="433"/>
      <c r="M71" s="436">
        <f t="shared" si="5"/>
        <v>100642</v>
      </c>
    </row>
    <row r="72" spans="1:13">
      <c r="A72" s="11" t="s">
        <v>620</v>
      </c>
      <c r="B72" s="430"/>
      <c r="C72" s="431">
        <f t="shared" si="19"/>
        <v>-14480</v>
      </c>
      <c r="D72" s="432">
        <v>-12900</v>
      </c>
      <c r="E72" s="432">
        <v>-1580</v>
      </c>
      <c r="F72" s="431"/>
      <c r="G72" s="432"/>
      <c r="H72" s="431"/>
      <c r="I72" s="432"/>
      <c r="J72" s="431"/>
      <c r="K72" s="432"/>
      <c r="L72" s="433"/>
      <c r="M72" s="436">
        <f t="shared" si="5"/>
        <v>-14480</v>
      </c>
    </row>
    <row r="73" spans="1:13">
      <c r="A73" s="11" t="s">
        <v>621</v>
      </c>
      <c r="B73" s="430"/>
      <c r="C73" s="431">
        <f t="shared" si="19"/>
        <v>971</v>
      </c>
      <c r="D73" s="432"/>
      <c r="E73" s="432"/>
      <c r="F73" s="431"/>
      <c r="G73" s="432"/>
      <c r="H73" s="431"/>
      <c r="I73" s="432">
        <v>971</v>
      </c>
      <c r="J73" s="431"/>
      <c r="K73" s="432"/>
      <c r="L73" s="433"/>
      <c r="M73" s="436">
        <f t="shared" si="5"/>
        <v>971</v>
      </c>
    </row>
    <row r="74" spans="1:13">
      <c r="A74" s="11" t="s">
        <v>526</v>
      </c>
      <c r="B74" s="430"/>
      <c r="C74" s="431">
        <f t="shared" si="19"/>
        <v>1193</v>
      </c>
      <c r="D74" s="432"/>
      <c r="E74" s="432"/>
      <c r="F74" s="431">
        <v>1193</v>
      </c>
      <c r="G74" s="432"/>
      <c r="H74" s="431"/>
      <c r="I74" s="432"/>
      <c r="J74" s="431"/>
      <c r="K74" s="432"/>
      <c r="L74" s="433"/>
      <c r="M74" s="436">
        <f t="shared" si="5"/>
        <v>1193</v>
      </c>
    </row>
    <row r="75" spans="1:13">
      <c r="A75" s="429" t="s">
        <v>448</v>
      </c>
      <c r="B75" s="430"/>
      <c r="C75" s="431">
        <f>SUM(C72:C74)</f>
        <v>-12316</v>
      </c>
      <c r="D75" s="431">
        <f t="shared" ref="D75:L75" si="20">SUM(D72:D74)</f>
        <v>-12900</v>
      </c>
      <c r="E75" s="431">
        <f t="shared" si="20"/>
        <v>-1580</v>
      </c>
      <c r="F75" s="431">
        <f t="shared" si="20"/>
        <v>1193</v>
      </c>
      <c r="G75" s="431">
        <f t="shared" si="20"/>
        <v>0</v>
      </c>
      <c r="H75" s="431">
        <f t="shared" si="20"/>
        <v>0</v>
      </c>
      <c r="I75" s="431">
        <f t="shared" si="20"/>
        <v>971</v>
      </c>
      <c r="J75" s="431">
        <f t="shared" si="20"/>
        <v>0</v>
      </c>
      <c r="K75" s="431">
        <f t="shared" si="20"/>
        <v>0</v>
      </c>
      <c r="L75" s="431">
        <f t="shared" si="20"/>
        <v>0</v>
      </c>
      <c r="M75" s="436">
        <f t="shared" si="5"/>
        <v>-12316</v>
      </c>
    </row>
    <row r="76" spans="1:13">
      <c r="A76" s="15" t="s">
        <v>584</v>
      </c>
      <c r="B76" s="430"/>
      <c r="C76" s="431">
        <f>SUM(C71,C75)</f>
        <v>88326</v>
      </c>
      <c r="D76" s="431">
        <f t="shared" ref="D76:L76" si="21">SUM(D71,D75)</f>
        <v>68899</v>
      </c>
      <c r="E76" s="431">
        <f t="shared" si="21"/>
        <v>8140</v>
      </c>
      <c r="F76" s="431">
        <f t="shared" si="21"/>
        <v>4683</v>
      </c>
      <c r="G76" s="431">
        <f t="shared" si="21"/>
        <v>0</v>
      </c>
      <c r="H76" s="431">
        <f t="shared" si="21"/>
        <v>0</v>
      </c>
      <c r="I76" s="431">
        <f t="shared" si="21"/>
        <v>6604</v>
      </c>
      <c r="J76" s="431">
        <f t="shared" si="21"/>
        <v>0</v>
      </c>
      <c r="K76" s="431">
        <f t="shared" si="21"/>
        <v>0</v>
      </c>
      <c r="L76" s="431">
        <f t="shared" si="21"/>
        <v>0</v>
      </c>
      <c r="M76" s="436">
        <f t="shared" si="5"/>
        <v>88326</v>
      </c>
    </row>
    <row r="77" spans="1:13" s="460" customFormat="1">
      <c r="A77" s="423" t="s">
        <v>421</v>
      </c>
      <c r="B77" s="416"/>
      <c r="C77" s="423"/>
      <c r="D77" s="424"/>
      <c r="E77" s="425"/>
      <c r="F77" s="426" t="s">
        <v>297</v>
      </c>
      <c r="G77" s="425"/>
      <c r="H77" s="426"/>
      <c r="I77" s="425"/>
      <c r="J77" s="427"/>
      <c r="K77" s="425"/>
      <c r="L77" s="426"/>
      <c r="M77" s="436">
        <f t="shared" si="5"/>
        <v>0</v>
      </c>
    </row>
    <row r="78" spans="1:13" s="460" customFormat="1">
      <c r="A78" s="429" t="s">
        <v>45</v>
      </c>
      <c r="B78" s="430" t="s">
        <v>168</v>
      </c>
      <c r="C78" s="431">
        <f>SUM(D78:L78)</f>
        <v>7035</v>
      </c>
      <c r="D78" s="432"/>
      <c r="E78" s="431">
        <v>0</v>
      </c>
      <c r="F78" s="433">
        <v>7035</v>
      </c>
      <c r="G78" s="431"/>
      <c r="H78" s="433">
        <v>0</v>
      </c>
      <c r="I78" s="431">
        <v>0</v>
      </c>
      <c r="J78" s="435"/>
      <c r="K78" s="431"/>
      <c r="L78" s="433">
        <v>0</v>
      </c>
      <c r="M78" s="436">
        <f t="shared" si="5"/>
        <v>7035</v>
      </c>
    </row>
    <row r="79" spans="1:13" s="460" customFormat="1">
      <c r="A79" s="429" t="s">
        <v>424</v>
      </c>
      <c r="B79" s="430"/>
      <c r="C79" s="431">
        <f>SUM(D79:L79)</f>
        <v>7035</v>
      </c>
      <c r="D79" s="432"/>
      <c r="E79" s="431"/>
      <c r="F79" s="433">
        <v>7035</v>
      </c>
      <c r="G79" s="431"/>
      <c r="H79" s="433"/>
      <c r="I79" s="431"/>
      <c r="J79" s="435"/>
      <c r="K79" s="431"/>
      <c r="L79" s="433"/>
      <c r="M79" s="436">
        <f t="shared" si="5"/>
        <v>7035</v>
      </c>
    </row>
    <row r="80" spans="1:13" s="460" customFormat="1">
      <c r="A80" s="11" t="s">
        <v>622</v>
      </c>
      <c r="B80" s="430"/>
      <c r="C80" s="431">
        <f t="shared" ref="C80:C81" si="22">SUM(D80:L80)</f>
        <v>-500</v>
      </c>
      <c r="D80" s="433"/>
      <c r="E80" s="431"/>
      <c r="F80" s="433">
        <v>-500</v>
      </c>
      <c r="G80" s="431"/>
      <c r="H80" s="433"/>
      <c r="I80" s="431"/>
      <c r="J80" s="433"/>
      <c r="K80" s="431"/>
      <c r="L80" s="433"/>
      <c r="M80" s="436">
        <f t="shared" si="5"/>
        <v>-500</v>
      </c>
    </row>
    <row r="81" spans="1:18" s="460" customFormat="1">
      <c r="A81" s="429" t="s">
        <v>448</v>
      </c>
      <c r="B81" s="430"/>
      <c r="C81" s="431">
        <f t="shared" si="22"/>
        <v>-500</v>
      </c>
      <c r="D81" s="433"/>
      <c r="E81" s="431"/>
      <c r="F81" s="433">
        <v>-500</v>
      </c>
      <c r="G81" s="431"/>
      <c r="H81" s="433"/>
      <c r="I81" s="431"/>
      <c r="J81" s="433"/>
      <c r="K81" s="431"/>
      <c r="L81" s="433"/>
      <c r="M81" s="436">
        <f t="shared" si="5"/>
        <v>-500</v>
      </c>
    </row>
    <row r="82" spans="1:18" s="460" customFormat="1">
      <c r="A82" s="15" t="s">
        <v>584</v>
      </c>
      <c r="B82" s="430"/>
      <c r="C82" s="431">
        <f>SUM(D82:L82)</f>
        <v>6535</v>
      </c>
      <c r="D82" s="433"/>
      <c r="E82" s="431"/>
      <c r="F82" s="433">
        <f>SUM(F79,F81)</f>
        <v>6535</v>
      </c>
      <c r="G82" s="431"/>
      <c r="H82" s="433"/>
      <c r="I82" s="431"/>
      <c r="J82" s="433"/>
      <c r="K82" s="431"/>
      <c r="L82" s="433"/>
      <c r="M82" s="436">
        <f t="shared" si="5"/>
        <v>6535</v>
      </c>
    </row>
    <row r="83" spans="1:18" s="460" customFormat="1">
      <c r="A83" s="423" t="s">
        <v>405</v>
      </c>
      <c r="B83" s="416"/>
      <c r="C83" s="423"/>
      <c r="D83" s="426"/>
      <c r="E83" s="425"/>
      <c r="F83" s="426"/>
      <c r="G83" s="425"/>
      <c r="H83" s="426"/>
      <c r="I83" s="425"/>
      <c r="J83" s="426"/>
      <c r="K83" s="425"/>
      <c r="L83" s="424"/>
      <c r="M83" s="436">
        <f t="shared" si="5"/>
        <v>0</v>
      </c>
    </row>
    <row r="84" spans="1:18" s="460" customFormat="1">
      <c r="A84" s="429" t="s">
        <v>45</v>
      </c>
      <c r="B84" s="430" t="s">
        <v>168</v>
      </c>
      <c r="C84" s="431">
        <f>SUM(D84:L84)</f>
        <v>99500</v>
      </c>
      <c r="D84" s="433"/>
      <c r="E84" s="431">
        <v>0</v>
      </c>
      <c r="F84" s="433">
        <v>0</v>
      </c>
      <c r="G84" s="431"/>
      <c r="H84" s="433">
        <v>0</v>
      </c>
      <c r="I84" s="431">
        <v>25000</v>
      </c>
      <c r="J84" s="433">
        <v>74500</v>
      </c>
      <c r="K84" s="431">
        <v>0</v>
      </c>
      <c r="L84" s="432">
        <v>0</v>
      </c>
      <c r="M84" s="436">
        <f t="shared" si="5"/>
        <v>99500</v>
      </c>
    </row>
    <row r="85" spans="1:18" s="460" customFormat="1">
      <c r="A85" s="429" t="s">
        <v>435</v>
      </c>
      <c r="B85" s="430"/>
      <c r="C85" s="431">
        <f t="shared" ref="C85:C86" si="23">SUM(D85:L85)</f>
        <v>119455</v>
      </c>
      <c r="D85" s="433"/>
      <c r="E85" s="431"/>
      <c r="F85" s="433"/>
      <c r="G85" s="431"/>
      <c r="H85" s="433"/>
      <c r="I85" s="431">
        <v>25000</v>
      </c>
      <c r="J85" s="433">
        <v>94455</v>
      </c>
      <c r="K85" s="431"/>
      <c r="L85" s="432"/>
      <c r="M85" s="436">
        <f t="shared" si="5"/>
        <v>119455</v>
      </c>
    </row>
    <row r="86" spans="1:18" s="460" customFormat="1">
      <c r="A86" s="11" t="s">
        <v>623</v>
      </c>
      <c r="B86" s="430"/>
      <c r="C86" s="431">
        <f t="shared" si="23"/>
        <v>-15094</v>
      </c>
      <c r="D86" s="433"/>
      <c r="E86" s="431"/>
      <c r="F86" s="433"/>
      <c r="G86" s="431"/>
      <c r="H86" s="433"/>
      <c r="I86" s="431">
        <v>-15094</v>
      </c>
      <c r="J86" s="433"/>
      <c r="K86" s="431"/>
      <c r="L86" s="432"/>
      <c r="M86" s="436">
        <f t="shared" si="5"/>
        <v>-15094</v>
      </c>
    </row>
    <row r="87" spans="1:18" s="460" customFormat="1">
      <c r="A87" s="429" t="s">
        <v>448</v>
      </c>
      <c r="B87" s="430"/>
      <c r="C87" s="431">
        <f>SUM(C86:C86)</f>
        <v>-15094</v>
      </c>
      <c r="D87" s="431">
        <f t="shared" ref="D87:L87" si="24">SUM(D86:D86)</f>
        <v>0</v>
      </c>
      <c r="E87" s="431">
        <f t="shared" si="24"/>
        <v>0</v>
      </c>
      <c r="F87" s="431">
        <f t="shared" si="24"/>
        <v>0</v>
      </c>
      <c r="G87" s="431">
        <f t="shared" si="24"/>
        <v>0</v>
      </c>
      <c r="H87" s="431">
        <f t="shared" si="24"/>
        <v>0</v>
      </c>
      <c r="I87" s="431">
        <f>SUM(I86:I86)</f>
        <v>-15094</v>
      </c>
      <c r="J87" s="431">
        <f t="shared" si="24"/>
        <v>0</v>
      </c>
      <c r="K87" s="431">
        <f t="shared" si="24"/>
        <v>0</v>
      </c>
      <c r="L87" s="431">
        <f t="shared" si="24"/>
        <v>0</v>
      </c>
      <c r="M87" s="436">
        <f t="shared" si="5"/>
        <v>-15094</v>
      </c>
    </row>
    <row r="88" spans="1:18" s="460" customFormat="1">
      <c r="A88" s="15" t="s">
        <v>584</v>
      </c>
      <c r="B88" s="438"/>
      <c r="C88" s="431">
        <f t="shared" ref="C88:L88" si="25">SUM(C85,C87)</f>
        <v>104361</v>
      </c>
      <c r="D88" s="431">
        <f t="shared" si="25"/>
        <v>0</v>
      </c>
      <c r="E88" s="431">
        <f t="shared" si="25"/>
        <v>0</v>
      </c>
      <c r="F88" s="431">
        <f t="shared" si="25"/>
        <v>0</v>
      </c>
      <c r="G88" s="431">
        <f t="shared" si="25"/>
        <v>0</v>
      </c>
      <c r="H88" s="431">
        <f t="shared" si="25"/>
        <v>0</v>
      </c>
      <c r="I88" s="431">
        <f t="shared" si="25"/>
        <v>9906</v>
      </c>
      <c r="J88" s="431">
        <f t="shared" si="25"/>
        <v>94455</v>
      </c>
      <c r="K88" s="431">
        <f t="shared" si="25"/>
        <v>0</v>
      </c>
      <c r="L88" s="431">
        <f t="shared" si="25"/>
        <v>0</v>
      </c>
      <c r="M88" s="436">
        <f t="shared" si="5"/>
        <v>104361</v>
      </c>
      <c r="R88" s="461"/>
    </row>
    <row r="89" spans="1:18">
      <c r="A89" s="423" t="s">
        <v>406</v>
      </c>
      <c r="B89" s="416"/>
      <c r="C89" s="423"/>
      <c r="D89" s="426"/>
      <c r="E89" s="425"/>
      <c r="F89" s="426"/>
      <c r="G89" s="425"/>
      <c r="H89" s="426"/>
      <c r="I89" s="425"/>
      <c r="J89" s="427"/>
      <c r="K89" s="425"/>
      <c r="L89" s="424"/>
      <c r="M89" s="436">
        <f t="shared" si="5"/>
        <v>0</v>
      </c>
    </row>
    <row r="90" spans="1:18">
      <c r="A90" s="429" t="s">
        <v>45</v>
      </c>
      <c r="B90" s="430" t="s">
        <v>168</v>
      </c>
      <c r="C90" s="431">
        <f>SUM(D90:L90)</f>
        <v>35455</v>
      </c>
      <c r="D90" s="432"/>
      <c r="E90" s="431">
        <v>0</v>
      </c>
      <c r="F90" s="433">
        <v>35455</v>
      </c>
      <c r="G90" s="431"/>
      <c r="H90" s="433">
        <v>0</v>
      </c>
      <c r="I90" s="431">
        <v>0</v>
      </c>
      <c r="J90" s="435">
        <v>0</v>
      </c>
      <c r="K90" s="431"/>
      <c r="L90" s="432">
        <v>0</v>
      </c>
      <c r="M90" s="436">
        <f t="shared" si="5"/>
        <v>35455</v>
      </c>
    </row>
    <row r="91" spans="1:18">
      <c r="A91" s="429" t="s">
        <v>424</v>
      </c>
      <c r="B91" s="430"/>
      <c r="C91" s="431">
        <f>SUM(D91:L91)</f>
        <v>35455</v>
      </c>
      <c r="D91" s="433"/>
      <c r="E91" s="431"/>
      <c r="F91" s="433">
        <v>35455</v>
      </c>
      <c r="G91" s="431"/>
      <c r="H91" s="433"/>
      <c r="I91" s="431"/>
      <c r="J91" s="435"/>
      <c r="K91" s="431"/>
      <c r="L91" s="432"/>
      <c r="M91" s="436">
        <f t="shared" si="5"/>
        <v>35455</v>
      </c>
    </row>
    <row r="92" spans="1:18">
      <c r="A92" s="11" t="s">
        <v>624</v>
      </c>
      <c r="B92" s="430"/>
      <c r="C92" s="431">
        <f t="shared" ref="C92:C93" si="26">SUM(D92:L92)</f>
        <v>9248</v>
      </c>
      <c r="D92" s="433"/>
      <c r="E92" s="431"/>
      <c r="F92" s="433">
        <v>9248</v>
      </c>
      <c r="G92" s="431"/>
      <c r="H92" s="433"/>
      <c r="I92" s="431"/>
      <c r="J92" s="433"/>
      <c r="K92" s="431"/>
      <c r="L92" s="432"/>
      <c r="M92" s="436">
        <f t="shared" si="5"/>
        <v>9248</v>
      </c>
    </row>
    <row r="93" spans="1:18">
      <c r="A93" s="429" t="s">
        <v>448</v>
      </c>
      <c r="B93" s="430"/>
      <c r="C93" s="431">
        <f t="shared" si="26"/>
        <v>9248</v>
      </c>
      <c r="D93" s="433"/>
      <c r="E93" s="431"/>
      <c r="F93" s="433">
        <f>SUM(F92)</f>
        <v>9248</v>
      </c>
      <c r="G93" s="431"/>
      <c r="H93" s="433"/>
      <c r="I93" s="431"/>
      <c r="J93" s="433"/>
      <c r="K93" s="431"/>
      <c r="L93" s="432"/>
      <c r="M93" s="436">
        <f t="shared" si="5"/>
        <v>9248</v>
      </c>
    </row>
    <row r="94" spans="1:18">
      <c r="A94" s="15" t="s">
        <v>584</v>
      </c>
      <c r="B94" s="438"/>
      <c r="C94" s="442">
        <f>SUM(D94:L94)</f>
        <v>44703</v>
      </c>
      <c r="D94" s="443"/>
      <c r="E94" s="442"/>
      <c r="F94" s="443">
        <f>SUM(F91,F93)</f>
        <v>44703</v>
      </c>
      <c r="G94" s="442"/>
      <c r="H94" s="443"/>
      <c r="I94" s="442"/>
      <c r="J94" s="443"/>
      <c r="K94" s="442"/>
      <c r="L94" s="462"/>
      <c r="M94" s="436">
        <f t="shared" si="5"/>
        <v>44703</v>
      </c>
    </row>
    <row r="95" spans="1:18">
      <c r="A95" s="457" t="s">
        <v>407</v>
      </c>
      <c r="B95" s="430"/>
      <c r="C95" s="431"/>
      <c r="D95" s="433"/>
      <c r="E95" s="431"/>
      <c r="F95" s="433"/>
      <c r="G95" s="431"/>
      <c r="H95" s="433"/>
      <c r="I95" s="431"/>
      <c r="J95" s="433"/>
      <c r="K95" s="431"/>
      <c r="L95" s="433"/>
      <c r="M95" s="436">
        <f t="shared" si="5"/>
        <v>0</v>
      </c>
    </row>
    <row r="96" spans="1:18">
      <c r="A96" s="429" t="s">
        <v>45</v>
      </c>
      <c r="B96" s="430" t="s">
        <v>169</v>
      </c>
      <c r="C96" s="431">
        <f>SUM(D96:L96)</f>
        <v>35312</v>
      </c>
      <c r="D96" s="433"/>
      <c r="E96" s="431"/>
      <c r="F96" s="433">
        <v>2362</v>
      </c>
      <c r="G96" s="431"/>
      <c r="H96" s="433">
        <v>12500</v>
      </c>
      <c r="I96" s="431">
        <v>20000</v>
      </c>
      <c r="J96" s="433"/>
      <c r="K96" s="431">
        <v>450</v>
      </c>
      <c r="L96" s="433"/>
      <c r="M96" s="436">
        <f t="shared" si="5"/>
        <v>35312</v>
      </c>
    </row>
    <row r="97" spans="1:16">
      <c r="A97" s="429" t="s">
        <v>435</v>
      </c>
      <c r="B97" s="430"/>
      <c r="C97" s="431">
        <f t="shared" ref="C97:C98" si="27">SUM(D97:L97)</f>
        <v>324660</v>
      </c>
      <c r="D97" s="433"/>
      <c r="E97" s="431"/>
      <c r="F97" s="433">
        <v>2362</v>
      </c>
      <c r="G97" s="431"/>
      <c r="H97" s="433">
        <v>234253</v>
      </c>
      <c r="I97" s="431">
        <v>87595</v>
      </c>
      <c r="J97" s="433"/>
      <c r="K97" s="431">
        <v>450</v>
      </c>
      <c r="L97" s="433"/>
      <c r="M97" s="436">
        <f t="shared" si="5"/>
        <v>324660</v>
      </c>
    </row>
    <row r="98" spans="1:16">
      <c r="A98" s="11" t="s">
        <v>625</v>
      </c>
      <c r="B98" s="430"/>
      <c r="C98" s="431">
        <f t="shared" si="27"/>
        <v>-450</v>
      </c>
      <c r="D98" s="433"/>
      <c r="E98" s="431"/>
      <c r="F98" s="433"/>
      <c r="G98" s="431"/>
      <c r="H98" s="433"/>
      <c r="I98" s="431"/>
      <c r="J98" s="433"/>
      <c r="K98" s="431">
        <v>-450</v>
      </c>
      <c r="L98" s="433"/>
      <c r="M98" s="436">
        <f t="shared" si="5"/>
        <v>-450</v>
      </c>
    </row>
    <row r="99" spans="1:16">
      <c r="A99" s="429" t="s">
        <v>448</v>
      </c>
      <c r="B99" s="430"/>
      <c r="C99" s="431">
        <f t="shared" ref="C99:L99" si="28">SUM(C98:C98)</f>
        <v>-450</v>
      </c>
      <c r="D99" s="431">
        <f t="shared" si="28"/>
        <v>0</v>
      </c>
      <c r="E99" s="431">
        <f t="shared" si="28"/>
        <v>0</v>
      </c>
      <c r="F99" s="431">
        <f t="shared" si="28"/>
        <v>0</v>
      </c>
      <c r="G99" s="431">
        <f t="shared" si="28"/>
        <v>0</v>
      </c>
      <c r="H99" s="431">
        <f t="shared" si="28"/>
        <v>0</v>
      </c>
      <c r="I99" s="431">
        <f t="shared" si="28"/>
        <v>0</v>
      </c>
      <c r="J99" s="431">
        <f t="shared" si="28"/>
        <v>0</v>
      </c>
      <c r="K99" s="431">
        <f t="shared" si="28"/>
        <v>-450</v>
      </c>
      <c r="L99" s="431">
        <f t="shared" si="28"/>
        <v>0</v>
      </c>
      <c r="M99" s="436">
        <f t="shared" si="5"/>
        <v>-450</v>
      </c>
    </row>
    <row r="100" spans="1:16">
      <c r="A100" s="15" t="s">
        <v>584</v>
      </c>
      <c r="B100" s="430"/>
      <c r="C100" s="431">
        <f t="shared" ref="C100:L100" si="29">SUM(C97,C99)</f>
        <v>324210</v>
      </c>
      <c r="D100" s="431">
        <f t="shared" si="29"/>
        <v>0</v>
      </c>
      <c r="E100" s="431">
        <f t="shared" si="29"/>
        <v>0</v>
      </c>
      <c r="F100" s="431">
        <f t="shared" si="29"/>
        <v>2362</v>
      </c>
      <c r="G100" s="431">
        <f t="shared" si="29"/>
        <v>0</v>
      </c>
      <c r="H100" s="431">
        <f t="shared" si="29"/>
        <v>234253</v>
      </c>
      <c r="I100" s="431">
        <f t="shared" si="29"/>
        <v>87595</v>
      </c>
      <c r="J100" s="431">
        <f t="shared" si="29"/>
        <v>0</v>
      </c>
      <c r="K100" s="431">
        <f t="shared" si="29"/>
        <v>0</v>
      </c>
      <c r="L100" s="431">
        <f t="shared" si="29"/>
        <v>0</v>
      </c>
      <c r="M100" s="436">
        <f t="shared" si="5"/>
        <v>324210</v>
      </c>
    </row>
    <row r="101" spans="1:16">
      <c r="A101" s="439" t="s">
        <v>408</v>
      </c>
      <c r="B101" s="463"/>
      <c r="C101" s="439"/>
      <c r="D101" s="426"/>
      <c r="E101" s="425"/>
      <c r="F101" s="426"/>
      <c r="G101" s="425"/>
      <c r="H101" s="426"/>
      <c r="I101" s="425"/>
      <c r="J101" s="427"/>
      <c r="K101" s="425"/>
      <c r="L101" s="426"/>
      <c r="M101" s="436">
        <f t="shared" si="5"/>
        <v>0</v>
      </c>
    </row>
    <row r="102" spans="1:16">
      <c r="A102" s="429" t="s">
        <v>45</v>
      </c>
      <c r="B102" s="430" t="s">
        <v>168</v>
      </c>
      <c r="C102" s="431">
        <f>SUM(D102:L102)</f>
        <v>16401</v>
      </c>
      <c r="D102" s="432"/>
      <c r="E102" s="431">
        <v>0</v>
      </c>
      <c r="F102" s="433">
        <v>16401</v>
      </c>
      <c r="G102" s="455"/>
      <c r="H102" s="433">
        <v>0</v>
      </c>
      <c r="I102" s="431">
        <v>0</v>
      </c>
      <c r="J102" s="435">
        <v>0</v>
      </c>
      <c r="K102" s="431"/>
      <c r="L102" s="433">
        <v>0</v>
      </c>
      <c r="M102" s="436">
        <f t="shared" si="5"/>
        <v>16401</v>
      </c>
    </row>
    <row r="103" spans="1:16">
      <c r="A103" s="429" t="s">
        <v>424</v>
      </c>
      <c r="B103" s="430"/>
      <c r="C103" s="431">
        <f>SUM(D103:L103)</f>
        <v>16401</v>
      </c>
      <c r="D103" s="433"/>
      <c r="E103" s="431"/>
      <c r="F103" s="433">
        <v>16401</v>
      </c>
      <c r="G103" s="455"/>
      <c r="H103" s="433"/>
      <c r="I103" s="431"/>
      <c r="J103" s="435"/>
      <c r="K103" s="431"/>
      <c r="L103" s="433"/>
      <c r="M103" s="436">
        <f t="shared" si="5"/>
        <v>16401</v>
      </c>
    </row>
    <row r="104" spans="1:16">
      <c r="A104" s="11" t="s">
        <v>626</v>
      </c>
      <c r="B104" s="430"/>
      <c r="C104" s="431">
        <f t="shared" ref="C104:C105" si="30">SUM(D104:L104)</f>
        <v>-8400</v>
      </c>
      <c r="D104" s="433"/>
      <c r="E104" s="431"/>
      <c r="F104" s="433">
        <v>-8400</v>
      </c>
      <c r="G104" s="455"/>
      <c r="H104" s="433"/>
      <c r="I104" s="431"/>
      <c r="J104" s="435"/>
      <c r="K104" s="431"/>
      <c r="L104" s="433"/>
      <c r="M104" s="436">
        <f t="shared" si="5"/>
        <v>-8400</v>
      </c>
    </row>
    <row r="105" spans="1:16">
      <c r="A105" s="429" t="s">
        <v>448</v>
      </c>
      <c r="B105" s="430"/>
      <c r="C105" s="431">
        <f t="shared" si="30"/>
        <v>-8400</v>
      </c>
      <c r="D105" s="433"/>
      <c r="E105" s="431"/>
      <c r="F105" s="433">
        <v>-8400</v>
      </c>
      <c r="G105" s="455"/>
      <c r="H105" s="433"/>
      <c r="I105" s="431"/>
      <c r="J105" s="435"/>
      <c r="K105" s="431"/>
      <c r="L105" s="433"/>
      <c r="M105" s="436">
        <f t="shared" si="5"/>
        <v>-8400</v>
      </c>
    </row>
    <row r="106" spans="1:16">
      <c r="A106" s="15" t="s">
        <v>584</v>
      </c>
      <c r="B106" s="430"/>
      <c r="C106" s="431">
        <f>SUM(D106:L106)</f>
        <v>8001</v>
      </c>
      <c r="D106" s="433"/>
      <c r="E106" s="431"/>
      <c r="F106" s="433">
        <f>SUM(F103,F105)</f>
        <v>8001</v>
      </c>
      <c r="G106" s="455"/>
      <c r="H106" s="433"/>
      <c r="I106" s="431"/>
      <c r="J106" s="435"/>
      <c r="K106" s="431"/>
      <c r="L106" s="433"/>
      <c r="M106" s="436">
        <f t="shared" si="5"/>
        <v>8001</v>
      </c>
    </row>
    <row r="107" spans="1:16">
      <c r="A107" s="464" t="s">
        <v>409</v>
      </c>
      <c r="B107" s="463"/>
      <c r="C107" s="439"/>
      <c r="D107" s="426"/>
      <c r="E107" s="425"/>
      <c r="F107" s="426"/>
      <c r="G107" s="425"/>
      <c r="H107" s="426"/>
      <c r="I107" s="425"/>
      <c r="J107" s="427"/>
      <c r="K107" s="425"/>
      <c r="L107" s="426"/>
      <c r="M107" s="436">
        <f t="shared" si="5"/>
        <v>0</v>
      </c>
    </row>
    <row r="108" spans="1:16">
      <c r="A108" s="429" t="s">
        <v>33</v>
      </c>
      <c r="B108" s="430" t="s">
        <v>168</v>
      </c>
      <c r="C108" s="431">
        <f>SUM(D108:L108)</f>
        <v>6039</v>
      </c>
      <c r="D108" s="432"/>
      <c r="E108" s="431">
        <v>0</v>
      </c>
      <c r="F108" s="433">
        <v>6039</v>
      </c>
      <c r="G108" s="455"/>
      <c r="H108" s="433">
        <v>0</v>
      </c>
      <c r="I108" s="431">
        <v>0</v>
      </c>
      <c r="J108" s="435">
        <v>0</v>
      </c>
      <c r="K108" s="431"/>
      <c r="L108" s="433">
        <v>0</v>
      </c>
      <c r="M108" s="436">
        <f t="shared" si="5"/>
        <v>6039</v>
      </c>
      <c r="P108" s="428"/>
    </row>
    <row r="109" spans="1:16">
      <c r="A109" s="429" t="s">
        <v>436</v>
      </c>
      <c r="B109" s="430"/>
      <c r="C109" s="431">
        <f t="shared" ref="C109:C110" si="31">SUM(D109:L109)</f>
        <v>6839</v>
      </c>
      <c r="D109" s="433"/>
      <c r="E109" s="431"/>
      <c r="F109" s="433">
        <v>6839</v>
      </c>
      <c r="G109" s="455"/>
      <c r="H109" s="433"/>
      <c r="I109" s="431"/>
      <c r="J109" s="435"/>
      <c r="K109" s="431"/>
      <c r="L109" s="433"/>
      <c r="M109" s="436">
        <f t="shared" si="5"/>
        <v>6839</v>
      </c>
      <c r="P109" s="428"/>
    </row>
    <row r="110" spans="1:16">
      <c r="A110" s="15" t="s">
        <v>584</v>
      </c>
      <c r="B110" s="430"/>
      <c r="C110" s="431">
        <f t="shared" si="31"/>
        <v>6839</v>
      </c>
      <c r="D110" s="433"/>
      <c r="E110" s="431"/>
      <c r="F110" s="433">
        <v>6839</v>
      </c>
      <c r="G110" s="455"/>
      <c r="H110" s="433"/>
      <c r="I110" s="431"/>
      <c r="J110" s="435"/>
      <c r="K110" s="431"/>
      <c r="L110" s="433"/>
      <c r="M110" s="436">
        <f t="shared" si="5"/>
        <v>6839</v>
      </c>
    </row>
    <row r="111" spans="1:16">
      <c r="A111" s="439" t="s">
        <v>410</v>
      </c>
      <c r="B111" s="463"/>
      <c r="C111" s="439"/>
      <c r="D111" s="426"/>
      <c r="E111" s="425"/>
      <c r="F111" s="426"/>
      <c r="G111" s="425"/>
      <c r="H111" s="426"/>
      <c r="I111" s="425"/>
      <c r="J111" s="427"/>
      <c r="K111" s="425"/>
      <c r="L111" s="426"/>
      <c r="M111" s="436">
        <f t="shared" si="5"/>
        <v>0</v>
      </c>
    </row>
    <row r="112" spans="1:16">
      <c r="A112" s="429" t="s">
        <v>33</v>
      </c>
      <c r="B112" s="430" t="s">
        <v>168</v>
      </c>
      <c r="C112" s="431">
        <f>SUM(D112:L112)</f>
        <v>4000</v>
      </c>
      <c r="D112" s="432"/>
      <c r="E112" s="431">
        <v>0</v>
      </c>
      <c r="F112" s="433">
        <v>0</v>
      </c>
      <c r="G112" s="431"/>
      <c r="H112" s="433"/>
      <c r="I112" s="431">
        <v>0</v>
      </c>
      <c r="J112" s="435">
        <v>4000</v>
      </c>
      <c r="K112" s="431">
        <v>0</v>
      </c>
      <c r="L112" s="433"/>
      <c r="M112" s="436">
        <f t="shared" si="5"/>
        <v>4000</v>
      </c>
    </row>
    <row r="113" spans="1:14">
      <c r="A113" s="429" t="s">
        <v>436</v>
      </c>
      <c r="B113" s="430"/>
      <c r="C113" s="431">
        <f t="shared" ref="C113:C115" si="32">SUM(D113:L113)</f>
        <v>7800</v>
      </c>
      <c r="D113" s="433"/>
      <c r="E113" s="431"/>
      <c r="F113" s="433"/>
      <c r="G113" s="431"/>
      <c r="H113" s="433"/>
      <c r="I113" s="431"/>
      <c r="J113" s="435">
        <v>7800</v>
      </c>
      <c r="K113" s="431"/>
      <c r="L113" s="433"/>
      <c r="M113" s="436">
        <f t="shared" si="5"/>
        <v>7800</v>
      </c>
    </row>
    <row r="114" spans="1:14">
      <c r="A114" s="11" t="s">
        <v>628</v>
      </c>
      <c r="B114" s="430"/>
      <c r="C114" s="431">
        <f t="shared" si="32"/>
        <v>-1975</v>
      </c>
      <c r="D114" s="433"/>
      <c r="E114" s="431"/>
      <c r="F114" s="433">
        <v>4185</v>
      </c>
      <c r="G114" s="431"/>
      <c r="H114" s="433"/>
      <c r="I114" s="431"/>
      <c r="J114" s="435">
        <v>-6160</v>
      </c>
      <c r="K114" s="431"/>
      <c r="L114" s="433"/>
      <c r="M114" s="436">
        <f t="shared" si="5"/>
        <v>-1975</v>
      </c>
    </row>
    <row r="115" spans="1:14">
      <c r="A115" s="11" t="s">
        <v>627</v>
      </c>
      <c r="B115" s="430"/>
      <c r="C115" s="431">
        <f t="shared" si="32"/>
        <v>382</v>
      </c>
      <c r="D115" s="433"/>
      <c r="E115" s="431"/>
      <c r="F115" s="433"/>
      <c r="G115" s="431"/>
      <c r="H115" s="433"/>
      <c r="I115" s="431">
        <v>382</v>
      </c>
      <c r="J115" s="435"/>
      <c r="K115" s="431"/>
      <c r="L115" s="433"/>
      <c r="M115" s="436">
        <f t="shared" si="5"/>
        <v>382</v>
      </c>
    </row>
    <row r="116" spans="1:14">
      <c r="A116" s="11" t="s">
        <v>432</v>
      </c>
      <c r="B116" s="430"/>
      <c r="C116" s="431">
        <f>SUM(C114:C115)</f>
        <v>-1593</v>
      </c>
      <c r="D116" s="433"/>
      <c r="E116" s="431"/>
      <c r="F116" s="433">
        <v>4185</v>
      </c>
      <c r="G116" s="431"/>
      <c r="H116" s="433"/>
      <c r="I116" s="431">
        <v>382</v>
      </c>
      <c r="J116" s="435">
        <f>SUM(J114)</f>
        <v>-6160</v>
      </c>
      <c r="K116" s="431"/>
      <c r="L116" s="433"/>
      <c r="M116" s="436">
        <f t="shared" si="5"/>
        <v>-1593</v>
      </c>
    </row>
    <row r="117" spans="1:14">
      <c r="A117" s="15" t="s">
        <v>584</v>
      </c>
      <c r="B117" s="430"/>
      <c r="C117" s="431">
        <f>SUM(C113,C116)</f>
        <v>6207</v>
      </c>
      <c r="D117" s="433"/>
      <c r="E117" s="431"/>
      <c r="F117" s="433">
        <v>4185</v>
      </c>
      <c r="G117" s="431"/>
      <c r="H117" s="433"/>
      <c r="I117" s="431">
        <v>382</v>
      </c>
      <c r="J117" s="435">
        <f>SUM(J113,J116)</f>
        <v>1640</v>
      </c>
      <c r="K117" s="431"/>
      <c r="L117" s="433"/>
      <c r="M117" s="436">
        <f t="shared" si="5"/>
        <v>6207</v>
      </c>
    </row>
    <row r="118" spans="1:14">
      <c r="A118" s="439" t="s">
        <v>411</v>
      </c>
      <c r="B118" s="463"/>
      <c r="C118" s="439"/>
      <c r="D118" s="426"/>
      <c r="E118" s="425"/>
      <c r="F118" s="426"/>
      <c r="G118" s="425"/>
      <c r="H118" s="426"/>
      <c r="I118" s="425"/>
      <c r="J118" s="427"/>
      <c r="K118" s="425"/>
      <c r="L118" s="424"/>
      <c r="M118" s="436">
        <f t="shared" si="5"/>
        <v>0</v>
      </c>
    </row>
    <row r="119" spans="1:14">
      <c r="A119" s="429" t="s">
        <v>33</v>
      </c>
      <c r="B119" s="430" t="s">
        <v>168</v>
      </c>
      <c r="C119" s="431">
        <f>SUM(D119:L119)</f>
        <v>35207</v>
      </c>
      <c r="D119" s="432"/>
      <c r="E119" s="431">
        <v>0</v>
      </c>
      <c r="F119" s="433">
        <v>29207</v>
      </c>
      <c r="G119" s="431">
        <v>0</v>
      </c>
      <c r="H119" s="433">
        <v>0</v>
      </c>
      <c r="I119" s="431">
        <v>6000</v>
      </c>
      <c r="J119" s="435">
        <v>0</v>
      </c>
      <c r="K119" s="431">
        <v>0</v>
      </c>
      <c r="L119" s="432">
        <v>0</v>
      </c>
      <c r="M119" s="436">
        <f t="shared" si="5"/>
        <v>35207</v>
      </c>
    </row>
    <row r="120" spans="1:14">
      <c r="A120" s="429" t="s">
        <v>424</v>
      </c>
      <c r="B120" s="430"/>
      <c r="C120" s="431">
        <f>SUM(D120:L120)</f>
        <v>37207</v>
      </c>
      <c r="D120" s="433"/>
      <c r="E120" s="431"/>
      <c r="F120" s="433">
        <v>31207</v>
      </c>
      <c r="G120" s="431"/>
      <c r="H120" s="433"/>
      <c r="I120" s="431">
        <v>6000</v>
      </c>
      <c r="J120" s="435"/>
      <c r="K120" s="431"/>
      <c r="L120" s="431"/>
      <c r="M120" s="436">
        <f t="shared" si="5"/>
        <v>37207</v>
      </c>
      <c r="N120" s="428"/>
    </row>
    <row r="121" spans="1:14">
      <c r="A121" s="11" t="s">
        <v>629</v>
      </c>
      <c r="B121" s="430"/>
      <c r="C121" s="431">
        <f>SUM(D121:L121)</f>
        <v>-400</v>
      </c>
      <c r="D121" s="433"/>
      <c r="E121" s="431"/>
      <c r="F121" s="433">
        <v>2600</v>
      </c>
      <c r="G121" s="431"/>
      <c r="H121" s="433"/>
      <c r="I121" s="431">
        <v>-3000</v>
      </c>
      <c r="J121" s="435"/>
      <c r="K121" s="431"/>
      <c r="L121" s="433"/>
      <c r="M121" s="436">
        <f t="shared" si="5"/>
        <v>-400</v>
      </c>
      <c r="N121" s="428"/>
    </row>
    <row r="122" spans="1:14">
      <c r="A122" s="429" t="s">
        <v>446</v>
      </c>
      <c r="B122" s="430"/>
      <c r="C122" s="431">
        <f t="shared" ref="C122:L122" si="33">SUM(C121)</f>
        <v>-400</v>
      </c>
      <c r="D122" s="431">
        <f t="shared" si="33"/>
        <v>0</v>
      </c>
      <c r="E122" s="431">
        <f t="shared" si="33"/>
        <v>0</v>
      </c>
      <c r="F122" s="431">
        <f t="shared" si="33"/>
        <v>2600</v>
      </c>
      <c r="G122" s="431">
        <f t="shared" si="33"/>
        <v>0</v>
      </c>
      <c r="H122" s="431">
        <f t="shared" si="33"/>
        <v>0</v>
      </c>
      <c r="I122" s="431">
        <f t="shared" si="33"/>
        <v>-3000</v>
      </c>
      <c r="J122" s="431">
        <f t="shared" si="33"/>
        <v>0</v>
      </c>
      <c r="K122" s="431">
        <f t="shared" si="33"/>
        <v>0</v>
      </c>
      <c r="L122" s="431">
        <f t="shared" si="33"/>
        <v>0</v>
      </c>
      <c r="M122" s="436">
        <f t="shared" si="5"/>
        <v>-400</v>
      </c>
      <c r="N122" s="428"/>
    </row>
    <row r="123" spans="1:14">
      <c r="A123" s="15" t="s">
        <v>584</v>
      </c>
      <c r="B123" s="438"/>
      <c r="C123" s="442">
        <f t="shared" ref="C123:L123" si="34">SUM(C120,C122)</f>
        <v>36807</v>
      </c>
      <c r="D123" s="442">
        <f t="shared" si="34"/>
        <v>0</v>
      </c>
      <c r="E123" s="442">
        <f t="shared" si="34"/>
        <v>0</v>
      </c>
      <c r="F123" s="442">
        <f t="shared" si="34"/>
        <v>33807</v>
      </c>
      <c r="G123" s="442">
        <f t="shared" si="34"/>
        <v>0</v>
      </c>
      <c r="H123" s="442">
        <f t="shared" si="34"/>
        <v>0</v>
      </c>
      <c r="I123" s="442">
        <f t="shared" si="34"/>
        <v>3000</v>
      </c>
      <c r="J123" s="442">
        <f t="shared" si="34"/>
        <v>0</v>
      </c>
      <c r="K123" s="442">
        <f t="shared" si="34"/>
        <v>0</v>
      </c>
      <c r="L123" s="442">
        <f t="shared" si="34"/>
        <v>0</v>
      </c>
      <c r="M123" s="436">
        <f t="shared" si="5"/>
        <v>36807</v>
      </c>
    </row>
    <row r="124" spans="1:14">
      <c r="A124" s="465" t="s">
        <v>412</v>
      </c>
      <c r="B124" s="466"/>
      <c r="C124" s="465"/>
      <c r="D124" s="433"/>
      <c r="E124" s="431"/>
      <c r="F124" s="433"/>
      <c r="G124" s="431"/>
      <c r="H124" s="433"/>
      <c r="I124" s="431"/>
      <c r="J124" s="435"/>
      <c r="K124" s="431"/>
      <c r="L124" s="433"/>
      <c r="M124" s="436">
        <f t="shared" si="5"/>
        <v>0</v>
      </c>
    </row>
    <row r="125" spans="1:14">
      <c r="A125" s="429" t="s">
        <v>33</v>
      </c>
      <c r="B125" s="430" t="s">
        <v>168</v>
      </c>
      <c r="C125" s="431">
        <f>SUM(D125:L125)</f>
        <v>42313</v>
      </c>
      <c r="D125" s="432"/>
      <c r="E125" s="431">
        <v>0</v>
      </c>
      <c r="F125" s="433">
        <v>42313</v>
      </c>
      <c r="G125" s="431">
        <v>0</v>
      </c>
      <c r="H125" s="433">
        <v>0</v>
      </c>
      <c r="I125" s="431">
        <v>0</v>
      </c>
      <c r="J125" s="435">
        <v>0</v>
      </c>
      <c r="K125" s="431">
        <v>0</v>
      </c>
      <c r="L125" s="433">
        <v>0</v>
      </c>
      <c r="M125" s="436">
        <f t="shared" si="5"/>
        <v>42313</v>
      </c>
    </row>
    <row r="126" spans="1:14">
      <c r="A126" s="429" t="s">
        <v>436</v>
      </c>
      <c r="B126" s="430"/>
      <c r="C126" s="431">
        <f t="shared" ref="C126:C128" si="35">SUM(D126:L126)</f>
        <v>50063</v>
      </c>
      <c r="D126" s="433"/>
      <c r="E126" s="431"/>
      <c r="F126" s="433">
        <v>44563</v>
      </c>
      <c r="G126" s="431"/>
      <c r="H126" s="433"/>
      <c r="I126" s="431">
        <v>5500</v>
      </c>
      <c r="J126" s="435"/>
      <c r="K126" s="431"/>
      <c r="L126" s="433"/>
      <c r="M126" s="436">
        <f t="shared" si="5"/>
        <v>50063</v>
      </c>
    </row>
    <row r="127" spans="1:14">
      <c r="A127" s="11" t="s">
        <v>630</v>
      </c>
      <c r="B127" s="430"/>
      <c r="C127" s="431">
        <f t="shared" si="35"/>
        <v>-4563</v>
      </c>
      <c r="D127" s="433"/>
      <c r="E127" s="431"/>
      <c r="F127" s="433">
        <v>-4563</v>
      </c>
      <c r="G127" s="431"/>
      <c r="H127" s="433"/>
      <c r="I127" s="431"/>
      <c r="J127" s="435"/>
      <c r="K127" s="431"/>
      <c r="L127" s="433"/>
      <c r="M127" s="436">
        <f t="shared" si="5"/>
        <v>-4563</v>
      </c>
    </row>
    <row r="128" spans="1:14">
      <c r="A128" s="11" t="s">
        <v>631</v>
      </c>
      <c r="B128" s="430"/>
      <c r="C128" s="431">
        <f t="shared" si="35"/>
        <v>-2100</v>
      </c>
      <c r="D128" s="433"/>
      <c r="E128" s="431"/>
      <c r="F128" s="433"/>
      <c r="G128" s="431"/>
      <c r="H128" s="433"/>
      <c r="I128" s="431">
        <v>-2100</v>
      </c>
      <c r="J128" s="435"/>
      <c r="K128" s="431"/>
      <c r="L128" s="433"/>
      <c r="M128" s="436">
        <f t="shared" si="5"/>
        <v>-2100</v>
      </c>
    </row>
    <row r="129" spans="1:14">
      <c r="A129" s="429" t="s">
        <v>432</v>
      </c>
      <c r="B129" s="430"/>
      <c r="C129" s="431">
        <f>SUM(C127:C128)</f>
        <v>-6663</v>
      </c>
      <c r="D129" s="431">
        <f t="shared" ref="D129:L129" si="36">SUM(D127:D128)</f>
        <v>0</v>
      </c>
      <c r="E129" s="431">
        <f t="shared" si="36"/>
        <v>0</v>
      </c>
      <c r="F129" s="431">
        <f t="shared" si="36"/>
        <v>-4563</v>
      </c>
      <c r="G129" s="431">
        <f t="shared" si="36"/>
        <v>0</v>
      </c>
      <c r="H129" s="431">
        <f t="shared" si="36"/>
        <v>0</v>
      </c>
      <c r="I129" s="431">
        <f t="shared" si="36"/>
        <v>-2100</v>
      </c>
      <c r="J129" s="431">
        <f t="shared" si="36"/>
        <v>0</v>
      </c>
      <c r="K129" s="431">
        <f t="shared" si="36"/>
        <v>0</v>
      </c>
      <c r="L129" s="431">
        <f t="shared" si="36"/>
        <v>0</v>
      </c>
      <c r="M129" s="436">
        <f t="shared" si="5"/>
        <v>-6663</v>
      </c>
    </row>
    <row r="130" spans="1:14">
      <c r="A130" s="15" t="s">
        <v>584</v>
      </c>
      <c r="B130" s="430"/>
      <c r="C130" s="431">
        <f>SUM(C126,C129)</f>
        <v>43400</v>
      </c>
      <c r="D130" s="431">
        <f t="shared" ref="D130:L130" si="37">SUM(D126,D129)</f>
        <v>0</v>
      </c>
      <c r="E130" s="431">
        <f t="shared" si="37"/>
        <v>0</v>
      </c>
      <c r="F130" s="431">
        <f t="shared" si="37"/>
        <v>40000</v>
      </c>
      <c r="G130" s="431">
        <f t="shared" si="37"/>
        <v>0</v>
      </c>
      <c r="H130" s="431">
        <f t="shared" si="37"/>
        <v>0</v>
      </c>
      <c r="I130" s="431">
        <f t="shared" si="37"/>
        <v>3400</v>
      </c>
      <c r="J130" s="431">
        <f t="shared" si="37"/>
        <v>0</v>
      </c>
      <c r="K130" s="431">
        <f t="shared" si="37"/>
        <v>0</v>
      </c>
      <c r="L130" s="431">
        <f t="shared" si="37"/>
        <v>0</v>
      </c>
      <c r="M130" s="436">
        <f t="shared" si="5"/>
        <v>43400</v>
      </c>
      <c r="N130" s="428"/>
    </row>
    <row r="131" spans="1:14">
      <c r="A131" s="439" t="s">
        <v>413</v>
      </c>
      <c r="B131" s="463"/>
      <c r="C131" s="439"/>
      <c r="D131" s="426"/>
      <c r="E131" s="425"/>
      <c r="F131" s="426"/>
      <c r="G131" s="425"/>
      <c r="H131" s="426"/>
      <c r="I131" s="425"/>
      <c r="J131" s="426"/>
      <c r="K131" s="425"/>
      <c r="L131" s="426"/>
      <c r="M131" s="436">
        <f t="shared" si="5"/>
        <v>0</v>
      </c>
      <c r="N131" s="428"/>
    </row>
    <row r="132" spans="1:14">
      <c r="A132" s="429" t="s">
        <v>33</v>
      </c>
      <c r="B132" s="430" t="s">
        <v>168</v>
      </c>
      <c r="C132" s="431">
        <f>SUM(D132:L132)</f>
        <v>280054</v>
      </c>
      <c r="D132" s="433">
        <v>7298</v>
      </c>
      <c r="E132" s="431">
        <v>2116</v>
      </c>
      <c r="F132" s="433">
        <v>71267</v>
      </c>
      <c r="G132" s="431"/>
      <c r="H132" s="433">
        <v>147263</v>
      </c>
      <c r="I132" s="431">
        <v>35810</v>
      </c>
      <c r="J132" s="433"/>
      <c r="K132" s="431">
        <v>16300</v>
      </c>
      <c r="L132" s="433">
        <v>0</v>
      </c>
      <c r="M132" s="436">
        <f t="shared" si="5"/>
        <v>280054</v>
      </c>
    </row>
    <row r="133" spans="1:14">
      <c r="A133" s="429" t="s">
        <v>436</v>
      </c>
      <c r="B133" s="430"/>
      <c r="C133" s="431">
        <f t="shared" ref="C133:C150" si="38">SUM(D133:L133)</f>
        <v>327183</v>
      </c>
      <c r="D133" s="433">
        <v>8275</v>
      </c>
      <c r="E133" s="431">
        <v>2999</v>
      </c>
      <c r="F133" s="433">
        <v>110839</v>
      </c>
      <c r="G133" s="431"/>
      <c r="H133" s="453">
        <v>101397</v>
      </c>
      <c r="I133" s="431">
        <v>53483</v>
      </c>
      <c r="J133" s="433">
        <v>17155</v>
      </c>
      <c r="K133" s="431">
        <v>16300</v>
      </c>
      <c r="L133" s="433">
        <v>16735</v>
      </c>
      <c r="M133" s="436">
        <f t="shared" si="5"/>
        <v>327183</v>
      </c>
    </row>
    <row r="134" spans="1:14">
      <c r="A134" s="11" t="s">
        <v>632</v>
      </c>
      <c r="B134" s="430"/>
      <c r="C134" s="431">
        <f t="shared" si="38"/>
        <v>-1785</v>
      </c>
      <c r="D134" s="433">
        <v>-1825</v>
      </c>
      <c r="E134" s="431">
        <v>40</v>
      </c>
      <c r="F134" s="433"/>
      <c r="G134" s="431"/>
      <c r="H134" s="433"/>
      <c r="I134" s="431"/>
      <c r="J134" s="433"/>
      <c r="K134" s="431"/>
      <c r="L134" s="433"/>
      <c r="M134" s="436">
        <f t="shared" si="5"/>
        <v>-1785</v>
      </c>
    </row>
    <row r="135" spans="1:14">
      <c r="A135" s="345" t="s">
        <v>630</v>
      </c>
      <c r="B135" s="430"/>
      <c r="C135" s="431">
        <f t="shared" si="38"/>
        <v>-3000</v>
      </c>
      <c r="D135" s="433"/>
      <c r="E135" s="431"/>
      <c r="F135" s="453">
        <v>-3000</v>
      </c>
      <c r="G135" s="431"/>
      <c r="H135" s="433"/>
      <c r="I135" s="434"/>
      <c r="J135" s="433"/>
      <c r="K135" s="431"/>
      <c r="L135" s="433"/>
      <c r="M135" s="436">
        <f t="shared" si="5"/>
        <v>-3000</v>
      </c>
    </row>
    <row r="136" spans="1:14">
      <c r="A136" s="345" t="s">
        <v>758</v>
      </c>
      <c r="B136" s="430"/>
      <c r="C136" s="431">
        <f t="shared" si="38"/>
        <v>-2900</v>
      </c>
      <c r="D136" s="433"/>
      <c r="E136" s="431"/>
      <c r="F136" s="453">
        <v>-2900</v>
      </c>
      <c r="G136" s="431"/>
      <c r="H136" s="433"/>
      <c r="I136" s="434"/>
      <c r="J136" s="433"/>
      <c r="K136" s="431"/>
      <c r="L136" s="433"/>
      <c r="M136" s="436">
        <f t="shared" si="5"/>
        <v>-2900</v>
      </c>
    </row>
    <row r="137" spans="1:14">
      <c r="A137" s="345" t="s">
        <v>759</v>
      </c>
      <c r="B137" s="430"/>
      <c r="C137" s="431">
        <f t="shared" si="38"/>
        <v>-3500</v>
      </c>
      <c r="D137" s="433"/>
      <c r="E137" s="431"/>
      <c r="F137" s="453">
        <v>-3500</v>
      </c>
      <c r="G137" s="431"/>
      <c r="H137" s="433"/>
      <c r="I137" s="434"/>
      <c r="J137" s="433"/>
      <c r="K137" s="431"/>
      <c r="L137" s="433"/>
      <c r="M137" s="436">
        <f t="shared" si="5"/>
        <v>-3500</v>
      </c>
    </row>
    <row r="138" spans="1:14">
      <c r="A138" s="345" t="s">
        <v>760</v>
      </c>
      <c r="B138" s="430"/>
      <c r="C138" s="431">
        <f t="shared" si="38"/>
        <v>-1000</v>
      </c>
      <c r="D138" s="433"/>
      <c r="E138" s="431"/>
      <c r="F138" s="453">
        <v>-1000</v>
      </c>
      <c r="G138" s="431"/>
      <c r="H138" s="433"/>
      <c r="I138" s="434"/>
      <c r="J138" s="433"/>
      <c r="K138" s="431"/>
      <c r="L138" s="433"/>
      <c r="M138" s="436">
        <f t="shared" si="5"/>
        <v>-1000</v>
      </c>
    </row>
    <row r="139" spans="1:14">
      <c r="A139" s="345" t="s">
        <v>757</v>
      </c>
      <c r="B139" s="430"/>
      <c r="C139" s="431">
        <f t="shared" si="38"/>
        <v>-1800</v>
      </c>
      <c r="D139" s="433"/>
      <c r="E139" s="431"/>
      <c r="F139" s="453">
        <v>-1800</v>
      </c>
      <c r="G139" s="431"/>
      <c r="H139" s="433"/>
      <c r="I139" s="434"/>
      <c r="J139" s="433"/>
      <c r="K139" s="431"/>
      <c r="L139" s="433"/>
      <c r="M139" s="436">
        <f t="shared" si="5"/>
        <v>-1800</v>
      </c>
    </row>
    <row r="140" spans="1:14">
      <c r="A140" s="345" t="s">
        <v>754</v>
      </c>
      <c r="B140" s="430"/>
      <c r="C140" s="431">
        <f t="shared" si="38"/>
        <v>-500</v>
      </c>
      <c r="D140" s="433"/>
      <c r="E140" s="431"/>
      <c r="F140" s="453"/>
      <c r="G140" s="431"/>
      <c r="H140" s="433"/>
      <c r="I140" s="434">
        <v>-500</v>
      </c>
      <c r="J140" s="433"/>
      <c r="K140" s="431"/>
      <c r="L140" s="433"/>
      <c r="M140" s="436">
        <f t="shared" si="5"/>
        <v>-500</v>
      </c>
    </row>
    <row r="141" spans="1:14">
      <c r="A141" s="360" t="s">
        <v>753</v>
      </c>
      <c r="B141" s="430"/>
      <c r="C141" s="431">
        <f t="shared" si="38"/>
        <v>-1236</v>
      </c>
      <c r="D141" s="433"/>
      <c r="E141" s="431"/>
      <c r="F141" s="453"/>
      <c r="G141" s="431"/>
      <c r="H141" s="433"/>
      <c r="I141" s="434">
        <v>-1236</v>
      </c>
      <c r="J141" s="433"/>
      <c r="K141" s="431"/>
      <c r="L141" s="433"/>
      <c r="M141" s="436">
        <f t="shared" si="5"/>
        <v>-1236</v>
      </c>
    </row>
    <row r="142" spans="1:14">
      <c r="A142" s="360" t="s">
        <v>756</v>
      </c>
      <c r="B142" s="430"/>
      <c r="C142" s="431">
        <f t="shared" si="38"/>
        <v>-1100</v>
      </c>
      <c r="D142" s="433"/>
      <c r="E142" s="431"/>
      <c r="F142" s="453"/>
      <c r="G142" s="431"/>
      <c r="H142" s="433"/>
      <c r="I142" s="434">
        <v>-1100</v>
      </c>
      <c r="J142" s="433"/>
      <c r="K142" s="431"/>
      <c r="L142" s="433"/>
      <c r="M142" s="436">
        <f t="shared" si="5"/>
        <v>-1100</v>
      </c>
    </row>
    <row r="143" spans="1:14">
      <c r="A143" s="360" t="s">
        <v>755</v>
      </c>
      <c r="B143" s="430"/>
      <c r="C143" s="431">
        <f t="shared" si="38"/>
        <v>-1200</v>
      </c>
      <c r="D143" s="433"/>
      <c r="E143" s="431"/>
      <c r="F143" s="453"/>
      <c r="G143" s="431"/>
      <c r="H143" s="433"/>
      <c r="I143" s="434">
        <v>-1200</v>
      </c>
      <c r="J143" s="433"/>
      <c r="K143" s="431"/>
      <c r="L143" s="433"/>
      <c r="M143" s="436">
        <f t="shared" si="5"/>
        <v>-1200</v>
      </c>
    </row>
    <row r="144" spans="1:14">
      <c r="A144" s="11" t="s">
        <v>718</v>
      </c>
      <c r="B144" s="430"/>
      <c r="C144" s="431">
        <f t="shared" si="38"/>
        <v>-2000</v>
      </c>
      <c r="D144" s="433"/>
      <c r="E144" s="431"/>
      <c r="F144" s="453"/>
      <c r="G144" s="431"/>
      <c r="H144" s="433"/>
      <c r="I144" s="431"/>
      <c r="J144" s="453">
        <v>-2000</v>
      </c>
      <c r="K144" s="431"/>
      <c r="L144" s="433"/>
      <c r="M144" s="436">
        <f t="shared" si="5"/>
        <v>-2000</v>
      </c>
    </row>
    <row r="145" spans="1:13">
      <c r="A145" s="11" t="s">
        <v>762</v>
      </c>
      <c r="B145" s="430"/>
      <c r="C145" s="431">
        <f t="shared" si="38"/>
        <v>18600</v>
      </c>
      <c r="D145" s="433"/>
      <c r="E145" s="431"/>
      <c r="F145" s="453"/>
      <c r="G145" s="431"/>
      <c r="H145" s="433"/>
      <c r="I145" s="431"/>
      <c r="J145" s="453">
        <v>18600</v>
      </c>
      <c r="K145" s="431"/>
      <c r="L145" s="433"/>
      <c r="M145" s="436">
        <f t="shared" si="5"/>
        <v>18600</v>
      </c>
    </row>
    <row r="146" spans="1:13">
      <c r="A146" s="11" t="s">
        <v>633</v>
      </c>
      <c r="B146" s="430"/>
      <c r="C146" s="431">
        <f t="shared" si="38"/>
        <v>-800</v>
      </c>
      <c r="D146" s="433"/>
      <c r="E146" s="431"/>
      <c r="F146" s="453"/>
      <c r="G146" s="431"/>
      <c r="H146" s="433"/>
      <c r="I146" s="431"/>
      <c r="J146" s="433"/>
      <c r="K146" s="431">
        <v>-800</v>
      </c>
      <c r="L146" s="433"/>
      <c r="M146" s="436">
        <f t="shared" si="5"/>
        <v>-800</v>
      </c>
    </row>
    <row r="147" spans="1:13">
      <c r="A147" s="11" t="s">
        <v>634</v>
      </c>
      <c r="B147" s="430"/>
      <c r="C147" s="431">
        <f t="shared" si="38"/>
        <v>-16735</v>
      </c>
      <c r="D147" s="433"/>
      <c r="E147" s="431"/>
      <c r="F147" s="453"/>
      <c r="G147" s="431"/>
      <c r="H147" s="433"/>
      <c r="I147" s="431"/>
      <c r="J147" s="433"/>
      <c r="K147" s="431"/>
      <c r="L147" s="433">
        <v>-16735</v>
      </c>
      <c r="M147" s="436">
        <f t="shared" si="5"/>
        <v>-16735</v>
      </c>
    </row>
    <row r="148" spans="1:13">
      <c r="A148" s="11" t="s">
        <v>768</v>
      </c>
      <c r="B148" s="467"/>
      <c r="C148" s="431">
        <f t="shared" si="38"/>
        <v>-5000</v>
      </c>
      <c r="D148" s="433"/>
      <c r="E148" s="431"/>
      <c r="F148" s="453"/>
      <c r="G148" s="431"/>
      <c r="H148" s="433">
        <v>-5000</v>
      </c>
      <c r="I148" s="431"/>
      <c r="J148" s="433"/>
      <c r="K148" s="431"/>
      <c r="L148" s="433"/>
      <c r="M148" s="436">
        <f t="shared" si="5"/>
        <v>-5000</v>
      </c>
    </row>
    <row r="149" spans="1:13">
      <c r="A149" s="11" t="s">
        <v>752</v>
      </c>
      <c r="B149" s="467"/>
      <c r="C149" s="431">
        <f t="shared" si="38"/>
        <v>-3000</v>
      </c>
      <c r="D149" s="433"/>
      <c r="E149" s="431"/>
      <c r="F149" s="433"/>
      <c r="G149" s="431"/>
      <c r="H149" s="433"/>
      <c r="I149" s="431"/>
      <c r="J149" s="433">
        <v>-3000</v>
      </c>
      <c r="K149" s="434"/>
      <c r="L149" s="433"/>
      <c r="M149" s="436">
        <f t="shared" si="5"/>
        <v>-3000</v>
      </c>
    </row>
    <row r="150" spans="1:13">
      <c r="A150" s="11" t="s">
        <v>719</v>
      </c>
      <c r="B150" s="467"/>
      <c r="C150" s="431">
        <f t="shared" si="38"/>
        <v>-10555</v>
      </c>
      <c r="D150" s="433"/>
      <c r="E150" s="431"/>
      <c r="F150" s="433"/>
      <c r="G150" s="431"/>
      <c r="H150" s="433"/>
      <c r="I150" s="431"/>
      <c r="J150" s="433">
        <v>-10555</v>
      </c>
      <c r="K150" s="434"/>
      <c r="L150" s="433"/>
      <c r="M150" s="436">
        <f t="shared" si="5"/>
        <v>-10555</v>
      </c>
    </row>
    <row r="151" spans="1:13">
      <c r="A151" s="429" t="s">
        <v>432</v>
      </c>
      <c r="B151" s="430"/>
      <c r="C151" s="431">
        <f t="shared" ref="C151:L151" si="39">SUM(C134:C150)</f>
        <v>-37511</v>
      </c>
      <c r="D151" s="431">
        <f t="shared" si="39"/>
        <v>-1825</v>
      </c>
      <c r="E151" s="431">
        <f t="shared" si="39"/>
        <v>40</v>
      </c>
      <c r="F151" s="431">
        <f t="shared" si="39"/>
        <v>-12200</v>
      </c>
      <c r="G151" s="431">
        <f t="shared" si="39"/>
        <v>0</v>
      </c>
      <c r="H151" s="431">
        <f t="shared" si="39"/>
        <v>-5000</v>
      </c>
      <c r="I151" s="431">
        <f t="shared" si="39"/>
        <v>-4036</v>
      </c>
      <c r="J151" s="431">
        <f t="shared" si="39"/>
        <v>3045</v>
      </c>
      <c r="K151" s="431">
        <f t="shared" si="39"/>
        <v>-800</v>
      </c>
      <c r="L151" s="431">
        <f t="shared" si="39"/>
        <v>-16735</v>
      </c>
      <c r="M151" s="436">
        <f t="shared" si="5"/>
        <v>-37511</v>
      </c>
    </row>
    <row r="152" spans="1:13">
      <c r="A152" s="15" t="s">
        <v>584</v>
      </c>
      <c r="B152" s="438"/>
      <c r="C152" s="431">
        <f t="shared" ref="C152:L152" si="40">SUM(C133,C151)</f>
        <v>289672</v>
      </c>
      <c r="D152" s="431">
        <f t="shared" si="40"/>
        <v>6450</v>
      </c>
      <c r="E152" s="431">
        <f t="shared" si="40"/>
        <v>3039</v>
      </c>
      <c r="F152" s="431">
        <f t="shared" si="40"/>
        <v>98639</v>
      </c>
      <c r="G152" s="431">
        <f t="shared" si="40"/>
        <v>0</v>
      </c>
      <c r="H152" s="431">
        <f t="shared" si="40"/>
        <v>96397</v>
      </c>
      <c r="I152" s="431">
        <f t="shared" si="40"/>
        <v>49447</v>
      </c>
      <c r="J152" s="431">
        <f t="shared" si="40"/>
        <v>20200</v>
      </c>
      <c r="K152" s="431">
        <f t="shared" si="40"/>
        <v>15500</v>
      </c>
      <c r="L152" s="431">
        <f t="shared" si="40"/>
        <v>0</v>
      </c>
      <c r="M152" s="436">
        <f t="shared" si="5"/>
        <v>289672</v>
      </c>
    </row>
    <row r="153" spans="1:13">
      <c r="A153" s="423" t="s">
        <v>414</v>
      </c>
      <c r="B153" s="417"/>
      <c r="C153" s="468"/>
      <c r="D153" s="425"/>
      <c r="E153" s="426"/>
      <c r="F153" s="425"/>
      <c r="G153" s="426"/>
      <c r="H153" s="427"/>
      <c r="I153" s="425"/>
      <c r="J153" s="425"/>
      <c r="K153" s="426"/>
      <c r="L153" s="425"/>
      <c r="M153" s="436">
        <f t="shared" si="5"/>
        <v>0</v>
      </c>
    </row>
    <row r="154" spans="1:13">
      <c r="A154" s="429" t="s">
        <v>33</v>
      </c>
      <c r="B154" s="430" t="s">
        <v>168</v>
      </c>
      <c r="C154" s="435">
        <f>SUM(D154:L154)</f>
        <v>10095</v>
      </c>
      <c r="D154" s="431"/>
      <c r="E154" s="433"/>
      <c r="F154" s="431">
        <v>9822</v>
      </c>
      <c r="G154" s="433"/>
      <c r="H154" s="435">
        <v>273</v>
      </c>
      <c r="I154" s="431"/>
      <c r="J154" s="431">
        <v>0</v>
      </c>
      <c r="K154" s="433"/>
      <c r="L154" s="431"/>
      <c r="M154" s="436">
        <f t="shared" si="5"/>
        <v>10095</v>
      </c>
    </row>
    <row r="155" spans="1:13">
      <c r="A155" s="429" t="s">
        <v>436</v>
      </c>
      <c r="B155" s="430"/>
      <c r="C155" s="435">
        <f>SUM(D155:L155)</f>
        <v>9822</v>
      </c>
      <c r="D155" s="431"/>
      <c r="E155" s="433"/>
      <c r="F155" s="431">
        <v>9822</v>
      </c>
      <c r="G155" s="433"/>
      <c r="H155" s="435">
        <v>0</v>
      </c>
      <c r="I155" s="431"/>
      <c r="J155" s="431"/>
      <c r="K155" s="433"/>
      <c r="L155" s="431"/>
      <c r="M155" s="436">
        <f t="shared" si="5"/>
        <v>9822</v>
      </c>
    </row>
    <row r="156" spans="1:13">
      <c r="A156" s="11" t="s">
        <v>635</v>
      </c>
      <c r="B156" s="430"/>
      <c r="C156" s="435">
        <f>SUM(D156:L156)</f>
        <v>560</v>
      </c>
      <c r="D156" s="431"/>
      <c r="E156" s="433"/>
      <c r="F156" s="431">
        <v>560</v>
      </c>
      <c r="G156" s="433"/>
      <c r="H156" s="435"/>
      <c r="I156" s="431"/>
      <c r="J156" s="431"/>
      <c r="K156" s="433"/>
      <c r="L156" s="431"/>
      <c r="M156" s="436">
        <f t="shared" si="5"/>
        <v>560</v>
      </c>
    </row>
    <row r="157" spans="1:13">
      <c r="A157" s="11" t="s">
        <v>636</v>
      </c>
      <c r="B157" s="430"/>
      <c r="C157" s="435">
        <f>SUM(D157:L157)</f>
        <v>250</v>
      </c>
      <c r="D157" s="435"/>
      <c r="E157" s="433"/>
      <c r="F157" s="435">
        <v>250</v>
      </c>
      <c r="G157" s="433"/>
      <c r="H157" s="435"/>
      <c r="I157" s="431"/>
      <c r="J157" s="435"/>
      <c r="K157" s="433"/>
      <c r="L157" s="435"/>
      <c r="M157" s="436">
        <f t="shared" si="5"/>
        <v>250</v>
      </c>
    </row>
    <row r="158" spans="1:13">
      <c r="A158" s="429" t="s">
        <v>532</v>
      </c>
      <c r="B158" s="430"/>
      <c r="C158" s="435">
        <f>SUM(C156:C157)</f>
        <v>810</v>
      </c>
      <c r="D158" s="435">
        <f t="shared" ref="D158:L158" si="41">SUM(D156)</f>
        <v>0</v>
      </c>
      <c r="E158" s="435">
        <f t="shared" si="41"/>
        <v>0</v>
      </c>
      <c r="F158" s="435">
        <f>SUM(F156:F157)</f>
        <v>810</v>
      </c>
      <c r="G158" s="435">
        <f t="shared" si="41"/>
        <v>0</v>
      </c>
      <c r="H158" s="435">
        <f t="shared" si="41"/>
        <v>0</v>
      </c>
      <c r="I158" s="431">
        <f t="shared" si="41"/>
        <v>0</v>
      </c>
      <c r="J158" s="435">
        <f t="shared" si="41"/>
        <v>0</v>
      </c>
      <c r="K158" s="435">
        <f t="shared" si="41"/>
        <v>0</v>
      </c>
      <c r="L158" s="435">
        <f t="shared" si="41"/>
        <v>0</v>
      </c>
      <c r="M158" s="436">
        <f t="shared" si="5"/>
        <v>810</v>
      </c>
    </row>
    <row r="159" spans="1:13">
      <c r="A159" s="15" t="s">
        <v>584</v>
      </c>
      <c r="B159" s="430"/>
      <c r="C159" s="435">
        <f>SUM(C155,C158)</f>
        <v>10632</v>
      </c>
      <c r="D159" s="435">
        <f t="shared" ref="D159:L159" si="42">SUM(D155,D158)</f>
        <v>0</v>
      </c>
      <c r="E159" s="435">
        <f t="shared" si="42"/>
        <v>0</v>
      </c>
      <c r="F159" s="435">
        <f t="shared" si="42"/>
        <v>10632</v>
      </c>
      <c r="G159" s="435">
        <f t="shared" si="42"/>
        <v>0</v>
      </c>
      <c r="H159" s="435">
        <f t="shared" si="42"/>
        <v>0</v>
      </c>
      <c r="I159" s="442">
        <f t="shared" si="42"/>
        <v>0</v>
      </c>
      <c r="J159" s="435">
        <f t="shared" si="42"/>
        <v>0</v>
      </c>
      <c r="K159" s="435">
        <f t="shared" si="42"/>
        <v>0</v>
      </c>
      <c r="L159" s="435">
        <f t="shared" si="42"/>
        <v>0</v>
      </c>
      <c r="M159" s="436">
        <f t="shared" si="5"/>
        <v>10632</v>
      </c>
    </row>
    <row r="160" spans="1:13">
      <c r="A160" s="468" t="s">
        <v>415</v>
      </c>
      <c r="B160" s="416"/>
      <c r="C160" s="469"/>
      <c r="D160" s="425"/>
      <c r="E160" s="426"/>
      <c r="F160" s="425"/>
      <c r="G160" s="426"/>
      <c r="H160" s="425"/>
      <c r="I160" s="426"/>
      <c r="J160" s="425"/>
      <c r="K160" s="426"/>
      <c r="L160" s="425"/>
      <c r="M160" s="436">
        <f t="shared" si="5"/>
        <v>0</v>
      </c>
    </row>
    <row r="161" spans="1:13">
      <c r="A161" s="470" t="s">
        <v>33</v>
      </c>
      <c r="B161" s="430" t="s">
        <v>168</v>
      </c>
      <c r="C161" s="431">
        <f>SUM(D161:L161)</f>
        <v>170297</v>
      </c>
      <c r="D161" s="431"/>
      <c r="E161" s="433"/>
      <c r="F161" s="431">
        <v>3697</v>
      </c>
      <c r="G161" s="433"/>
      <c r="H161" s="431"/>
      <c r="I161" s="433">
        <v>166600</v>
      </c>
      <c r="J161" s="431">
        <v>0</v>
      </c>
      <c r="K161" s="433"/>
      <c r="L161" s="431"/>
      <c r="M161" s="436">
        <f t="shared" si="5"/>
        <v>170297</v>
      </c>
    </row>
    <row r="162" spans="1:13">
      <c r="A162" s="470" t="s">
        <v>436</v>
      </c>
      <c r="B162" s="430"/>
      <c r="C162" s="431">
        <f t="shared" ref="C162:C170" si="43">SUM(D162:L162)</f>
        <v>200707</v>
      </c>
      <c r="D162" s="431"/>
      <c r="E162" s="433"/>
      <c r="F162" s="431">
        <v>4410</v>
      </c>
      <c r="G162" s="433"/>
      <c r="H162" s="431"/>
      <c r="I162" s="433">
        <v>167800</v>
      </c>
      <c r="J162" s="431">
        <v>28497</v>
      </c>
      <c r="K162" s="433"/>
      <c r="L162" s="431"/>
      <c r="M162" s="436">
        <f t="shared" si="5"/>
        <v>200707</v>
      </c>
    </row>
    <row r="163" spans="1:13">
      <c r="A163" s="30" t="s">
        <v>637</v>
      </c>
      <c r="B163" s="430"/>
      <c r="C163" s="431">
        <f t="shared" si="43"/>
        <v>-1590</v>
      </c>
      <c r="D163" s="431"/>
      <c r="E163" s="433"/>
      <c r="F163" s="431">
        <v>-1590</v>
      </c>
      <c r="G163" s="433"/>
      <c r="H163" s="431"/>
      <c r="I163" s="453"/>
      <c r="J163" s="431"/>
      <c r="K163" s="433"/>
      <c r="L163" s="431"/>
      <c r="M163" s="436">
        <f t="shared" si="5"/>
        <v>-1590</v>
      </c>
    </row>
    <row r="164" spans="1:13">
      <c r="A164" s="30" t="s">
        <v>638</v>
      </c>
      <c r="B164" s="430"/>
      <c r="C164" s="431">
        <f t="shared" si="43"/>
        <v>-114228</v>
      </c>
      <c r="D164" s="431"/>
      <c r="E164" s="433"/>
      <c r="F164" s="431"/>
      <c r="G164" s="433"/>
      <c r="H164" s="431"/>
      <c r="I164" s="453">
        <v>-114228</v>
      </c>
      <c r="J164" s="431"/>
      <c r="K164" s="433"/>
      <c r="L164" s="431"/>
      <c r="M164" s="436">
        <f t="shared" si="5"/>
        <v>-114228</v>
      </c>
    </row>
    <row r="165" spans="1:13">
      <c r="A165" s="598" t="s">
        <v>640</v>
      </c>
      <c r="B165" s="430"/>
      <c r="C165" s="431">
        <f t="shared" si="43"/>
        <v>-28497</v>
      </c>
      <c r="D165" s="431"/>
      <c r="E165" s="433"/>
      <c r="F165" s="431"/>
      <c r="G165" s="433"/>
      <c r="H165" s="431"/>
      <c r="I165" s="453"/>
      <c r="J165" s="431">
        <v>-28497</v>
      </c>
      <c r="K165" s="433"/>
      <c r="L165" s="431"/>
      <c r="M165" s="436">
        <f t="shared" si="5"/>
        <v>-28497</v>
      </c>
    </row>
    <row r="166" spans="1:13">
      <c r="A166" s="30" t="s">
        <v>714</v>
      </c>
      <c r="B166" s="430"/>
      <c r="C166" s="431">
        <f t="shared" si="43"/>
        <v>-280</v>
      </c>
      <c r="D166" s="431"/>
      <c r="E166" s="433"/>
      <c r="F166" s="431"/>
      <c r="G166" s="433"/>
      <c r="H166" s="431"/>
      <c r="I166" s="453">
        <v>-280</v>
      </c>
      <c r="J166" s="431"/>
      <c r="K166" s="433"/>
      <c r="L166" s="431"/>
      <c r="M166" s="436">
        <f t="shared" si="5"/>
        <v>-280</v>
      </c>
    </row>
    <row r="167" spans="1:13">
      <c r="A167" s="30" t="s">
        <v>761</v>
      </c>
      <c r="B167" s="430"/>
      <c r="C167" s="431">
        <f t="shared" si="43"/>
        <v>-288</v>
      </c>
      <c r="D167" s="431"/>
      <c r="E167" s="433"/>
      <c r="F167" s="431"/>
      <c r="G167" s="433"/>
      <c r="H167" s="431"/>
      <c r="I167" s="453">
        <v>-288</v>
      </c>
      <c r="J167" s="431"/>
      <c r="K167" s="433"/>
      <c r="L167" s="431"/>
      <c r="M167" s="436">
        <f t="shared" si="5"/>
        <v>-288</v>
      </c>
    </row>
    <row r="168" spans="1:13">
      <c r="A168" s="30" t="s">
        <v>715</v>
      </c>
      <c r="B168" s="430"/>
      <c r="C168" s="431">
        <f t="shared" si="43"/>
        <v>-10000</v>
      </c>
      <c r="D168" s="431"/>
      <c r="E168" s="433"/>
      <c r="F168" s="431"/>
      <c r="G168" s="433"/>
      <c r="H168" s="431"/>
      <c r="I168" s="453">
        <v>-10000</v>
      </c>
      <c r="J168" s="431"/>
      <c r="K168" s="433"/>
      <c r="L168" s="431"/>
      <c r="M168" s="436">
        <f t="shared" si="5"/>
        <v>-10000</v>
      </c>
    </row>
    <row r="169" spans="1:13">
      <c r="A169" s="30" t="s">
        <v>642</v>
      </c>
      <c r="B169" s="430"/>
      <c r="C169" s="431">
        <f t="shared" si="43"/>
        <v>442</v>
      </c>
      <c r="D169" s="431">
        <v>284</v>
      </c>
      <c r="E169" s="433">
        <v>158</v>
      </c>
      <c r="F169" s="431"/>
      <c r="G169" s="433"/>
      <c r="H169" s="431"/>
      <c r="I169" s="453"/>
      <c r="J169" s="431"/>
      <c r="K169" s="433"/>
      <c r="L169" s="431"/>
      <c r="M169" s="436">
        <f t="shared" si="5"/>
        <v>442</v>
      </c>
    </row>
    <row r="170" spans="1:13">
      <c r="A170" s="30" t="s">
        <v>639</v>
      </c>
      <c r="B170" s="430"/>
      <c r="C170" s="431">
        <f t="shared" si="43"/>
        <v>228</v>
      </c>
      <c r="D170" s="431"/>
      <c r="E170" s="433"/>
      <c r="F170" s="431"/>
      <c r="G170" s="433"/>
      <c r="H170" s="431"/>
      <c r="I170" s="453"/>
      <c r="J170" s="431">
        <v>228</v>
      </c>
      <c r="K170" s="433"/>
      <c r="L170" s="431"/>
      <c r="M170" s="436">
        <f t="shared" si="5"/>
        <v>228</v>
      </c>
    </row>
    <row r="171" spans="1:13">
      <c r="A171" s="470" t="s">
        <v>432</v>
      </c>
      <c r="B171" s="430"/>
      <c r="C171" s="431">
        <f>SUM(C163:C170)</f>
        <v>-154213</v>
      </c>
      <c r="D171" s="431">
        <f>SUM(D169)</f>
        <v>284</v>
      </c>
      <c r="E171" s="431">
        <f>SUM(E169)</f>
        <v>158</v>
      </c>
      <c r="F171" s="431">
        <f t="shared" ref="F171:H171" si="44">SUM(F163:F164)</f>
        <v>-1590</v>
      </c>
      <c r="G171" s="431">
        <f t="shared" si="44"/>
        <v>0</v>
      </c>
      <c r="H171" s="431">
        <f t="shared" si="44"/>
        <v>0</v>
      </c>
      <c r="I171" s="431">
        <f>SUM(I163:I170)</f>
        <v>-124796</v>
      </c>
      <c r="J171" s="431">
        <f t="shared" ref="J171:L171" si="45">SUM(J163:J170)</f>
        <v>-28269</v>
      </c>
      <c r="K171" s="431">
        <f t="shared" si="45"/>
        <v>0</v>
      </c>
      <c r="L171" s="431">
        <f t="shared" si="45"/>
        <v>0</v>
      </c>
      <c r="M171" s="436">
        <f t="shared" si="5"/>
        <v>-154213</v>
      </c>
    </row>
    <row r="172" spans="1:13">
      <c r="A172" s="15" t="s">
        <v>584</v>
      </c>
      <c r="B172" s="438"/>
      <c r="C172" s="442">
        <f t="shared" ref="C172:L172" si="46">SUM(C162,C171)</f>
        <v>46494</v>
      </c>
      <c r="D172" s="442">
        <f t="shared" si="46"/>
        <v>284</v>
      </c>
      <c r="E172" s="442">
        <f t="shared" si="46"/>
        <v>158</v>
      </c>
      <c r="F172" s="442">
        <f t="shared" si="46"/>
        <v>2820</v>
      </c>
      <c r="G172" s="442">
        <f t="shared" si="46"/>
        <v>0</v>
      </c>
      <c r="H172" s="442">
        <f t="shared" si="46"/>
        <v>0</v>
      </c>
      <c r="I172" s="442">
        <f t="shared" si="46"/>
        <v>43004</v>
      </c>
      <c r="J172" s="442">
        <f t="shared" si="46"/>
        <v>228</v>
      </c>
      <c r="K172" s="442">
        <f t="shared" si="46"/>
        <v>0</v>
      </c>
      <c r="L172" s="442">
        <f t="shared" si="46"/>
        <v>0</v>
      </c>
      <c r="M172" s="436">
        <f t="shared" si="5"/>
        <v>46494</v>
      </c>
    </row>
    <row r="173" spans="1:13">
      <c r="A173" s="457" t="s">
        <v>416</v>
      </c>
      <c r="B173" s="417"/>
      <c r="C173" s="457"/>
      <c r="D173" s="432"/>
      <c r="E173" s="431"/>
      <c r="F173" s="433"/>
      <c r="G173" s="431"/>
      <c r="H173" s="433"/>
      <c r="I173" s="431"/>
      <c r="J173" s="433"/>
      <c r="K173" s="431"/>
      <c r="L173" s="432"/>
      <c r="M173" s="436">
        <f t="shared" si="5"/>
        <v>0</v>
      </c>
    </row>
    <row r="174" spans="1:13">
      <c r="A174" s="429" t="s">
        <v>33</v>
      </c>
      <c r="B174" s="430" t="s">
        <v>168</v>
      </c>
      <c r="C174" s="431">
        <f>SUM(D174:L174)</f>
        <v>2769</v>
      </c>
      <c r="D174" s="432"/>
      <c r="E174" s="431">
        <v>0</v>
      </c>
      <c r="F174" s="433">
        <v>2769</v>
      </c>
      <c r="G174" s="431"/>
      <c r="H174" s="433"/>
      <c r="I174" s="431"/>
      <c r="J174" s="433"/>
      <c r="K174" s="431">
        <v>0</v>
      </c>
      <c r="L174" s="432">
        <v>0</v>
      </c>
      <c r="M174" s="436">
        <f t="shared" si="5"/>
        <v>2769</v>
      </c>
    </row>
    <row r="175" spans="1:13">
      <c r="A175" s="429" t="s">
        <v>435</v>
      </c>
      <c r="B175" s="430"/>
      <c r="C175" s="431">
        <f>SUM(D175:L175)</f>
        <v>2769</v>
      </c>
      <c r="D175" s="433"/>
      <c r="E175" s="431"/>
      <c r="F175" s="433">
        <v>2769</v>
      </c>
      <c r="G175" s="431"/>
      <c r="H175" s="433"/>
      <c r="I175" s="431"/>
      <c r="J175" s="433"/>
      <c r="K175" s="431"/>
      <c r="L175" s="432"/>
      <c r="M175" s="436">
        <f t="shared" si="5"/>
        <v>2769</v>
      </c>
    </row>
    <row r="176" spans="1:13">
      <c r="A176" s="11" t="s">
        <v>645</v>
      </c>
      <c r="B176" s="430"/>
      <c r="C176" s="431">
        <f t="shared" ref="C176:C177" si="47">SUM(D176:L176)</f>
        <v>160</v>
      </c>
      <c r="D176" s="433"/>
      <c r="E176" s="431"/>
      <c r="F176" s="433">
        <v>160</v>
      </c>
      <c r="G176" s="431"/>
      <c r="H176" s="433"/>
      <c r="I176" s="431"/>
      <c r="J176" s="433"/>
      <c r="K176" s="431"/>
      <c r="L176" s="432"/>
      <c r="M176" s="436">
        <f t="shared" si="5"/>
        <v>160</v>
      </c>
    </row>
    <row r="177" spans="1:13">
      <c r="A177" s="11" t="s">
        <v>432</v>
      </c>
      <c r="B177" s="430"/>
      <c r="C177" s="431">
        <f t="shared" si="47"/>
        <v>160</v>
      </c>
      <c r="D177" s="433"/>
      <c r="E177" s="431"/>
      <c r="F177" s="433">
        <v>160</v>
      </c>
      <c r="G177" s="431"/>
      <c r="H177" s="433"/>
      <c r="I177" s="431"/>
      <c r="J177" s="433"/>
      <c r="K177" s="431"/>
      <c r="L177" s="432"/>
      <c r="M177" s="436">
        <f t="shared" si="5"/>
        <v>160</v>
      </c>
    </row>
    <row r="178" spans="1:13">
      <c r="A178" s="15" t="s">
        <v>584</v>
      </c>
      <c r="B178" s="430"/>
      <c r="C178" s="431">
        <f>SUM(D178:L178)</f>
        <v>2929</v>
      </c>
      <c r="D178" s="433"/>
      <c r="E178" s="431"/>
      <c r="F178" s="433">
        <f>SUM(F175,F177)</f>
        <v>2929</v>
      </c>
      <c r="G178" s="431"/>
      <c r="H178" s="433"/>
      <c r="I178" s="431"/>
      <c r="J178" s="433"/>
      <c r="K178" s="431"/>
      <c r="L178" s="432"/>
      <c r="M178" s="436">
        <f t="shared" si="5"/>
        <v>2929</v>
      </c>
    </row>
    <row r="179" spans="1:13">
      <c r="A179" s="13" t="s">
        <v>641</v>
      </c>
      <c r="B179" s="416"/>
      <c r="C179" s="423"/>
      <c r="D179" s="426"/>
      <c r="E179" s="425"/>
      <c r="F179" s="426"/>
      <c r="G179" s="425"/>
      <c r="H179" s="426"/>
      <c r="I179" s="425"/>
      <c r="J179" s="427"/>
      <c r="K179" s="425"/>
      <c r="L179" s="424"/>
      <c r="M179" s="436">
        <f t="shared" si="5"/>
        <v>0</v>
      </c>
    </row>
    <row r="180" spans="1:13">
      <c r="A180" s="429" t="s">
        <v>33</v>
      </c>
      <c r="B180" s="430" t="s">
        <v>169</v>
      </c>
      <c r="C180" s="431">
        <f>SUM(D180:L180)</f>
        <v>0</v>
      </c>
      <c r="D180" s="432"/>
      <c r="E180" s="431">
        <v>0</v>
      </c>
      <c r="F180" s="433">
        <v>0</v>
      </c>
      <c r="G180" s="431">
        <v>0</v>
      </c>
      <c r="H180" s="433">
        <v>0</v>
      </c>
      <c r="I180" s="431">
        <v>0</v>
      </c>
      <c r="J180" s="435">
        <v>0</v>
      </c>
      <c r="K180" s="431">
        <v>0</v>
      </c>
      <c r="L180" s="432">
        <v>0</v>
      </c>
      <c r="M180" s="436">
        <f t="shared" si="5"/>
        <v>0</v>
      </c>
    </row>
    <row r="181" spans="1:13" ht="13.5" customHeight="1">
      <c r="A181" s="429" t="s">
        <v>436</v>
      </c>
      <c r="B181" s="430"/>
      <c r="C181" s="431">
        <f>SUM(D181:L181)</f>
        <v>0</v>
      </c>
      <c r="D181" s="432"/>
      <c r="E181" s="431"/>
      <c r="F181" s="433"/>
      <c r="G181" s="431"/>
      <c r="H181" s="433"/>
      <c r="I181" s="431"/>
      <c r="J181" s="435"/>
      <c r="K181" s="431"/>
      <c r="L181" s="432"/>
      <c r="M181" s="436">
        <f t="shared" si="5"/>
        <v>0</v>
      </c>
    </row>
    <row r="182" spans="1:13" ht="13.5" customHeight="1">
      <c r="A182" s="11" t="s">
        <v>643</v>
      </c>
      <c r="B182" s="430"/>
      <c r="C182" s="431">
        <f t="shared" ref="C182:C183" si="48">SUM(D182:L182)</f>
        <v>5377</v>
      </c>
      <c r="D182" s="432"/>
      <c r="E182" s="432"/>
      <c r="F182" s="433"/>
      <c r="G182" s="431"/>
      <c r="H182" s="433">
        <v>5377</v>
      </c>
      <c r="I182" s="431"/>
      <c r="J182" s="435"/>
      <c r="K182" s="431"/>
      <c r="L182" s="432"/>
      <c r="M182" s="436">
        <f t="shared" si="5"/>
        <v>5377</v>
      </c>
    </row>
    <row r="183" spans="1:13" ht="13.5" customHeight="1">
      <c r="A183" s="11" t="s">
        <v>644</v>
      </c>
      <c r="B183" s="430"/>
      <c r="C183" s="431">
        <f t="shared" si="48"/>
        <v>250</v>
      </c>
      <c r="D183" s="432">
        <v>250</v>
      </c>
      <c r="E183" s="432"/>
      <c r="F183" s="433"/>
      <c r="G183" s="431"/>
      <c r="H183" s="433"/>
      <c r="I183" s="431"/>
      <c r="J183" s="435"/>
      <c r="K183" s="431"/>
      <c r="L183" s="432"/>
      <c r="M183" s="436">
        <f t="shared" si="5"/>
        <v>250</v>
      </c>
    </row>
    <row r="184" spans="1:13" ht="13.5" customHeight="1">
      <c r="A184" s="470" t="s">
        <v>432</v>
      </c>
      <c r="B184" s="430"/>
      <c r="C184" s="431">
        <f>SUM(C182:C183)</f>
        <v>5627</v>
      </c>
      <c r="D184" s="432">
        <f>SUM(D183)</f>
        <v>250</v>
      </c>
      <c r="E184" s="432"/>
      <c r="F184" s="433"/>
      <c r="G184" s="431"/>
      <c r="H184" s="433">
        <f>SUM(H182)</f>
        <v>5377</v>
      </c>
      <c r="I184" s="431"/>
      <c r="J184" s="435"/>
      <c r="K184" s="431"/>
      <c r="L184" s="432"/>
      <c r="M184" s="436">
        <f t="shared" si="5"/>
        <v>5627</v>
      </c>
    </row>
    <row r="185" spans="1:13">
      <c r="A185" s="15" t="s">
        <v>584</v>
      </c>
      <c r="B185" s="438"/>
      <c r="C185" s="442">
        <f>SUM(D185:L185)</f>
        <v>5627</v>
      </c>
      <c r="D185" s="462">
        <f>SUM(D184)</f>
        <v>250</v>
      </c>
      <c r="E185" s="462">
        <f t="shared" ref="E185:L185" si="49">SUM(E184)</f>
        <v>0</v>
      </c>
      <c r="F185" s="462">
        <f t="shared" si="49"/>
        <v>0</v>
      </c>
      <c r="G185" s="462">
        <f t="shared" si="49"/>
        <v>0</v>
      </c>
      <c r="H185" s="462">
        <f t="shared" si="49"/>
        <v>5377</v>
      </c>
      <c r="I185" s="462">
        <f t="shared" si="49"/>
        <v>0</v>
      </c>
      <c r="J185" s="462">
        <f t="shared" si="49"/>
        <v>0</v>
      </c>
      <c r="K185" s="462">
        <f t="shared" si="49"/>
        <v>0</v>
      </c>
      <c r="L185" s="462">
        <f t="shared" si="49"/>
        <v>0</v>
      </c>
      <c r="M185" s="436">
        <f t="shared" si="5"/>
        <v>5627</v>
      </c>
    </row>
    <row r="186" spans="1:13">
      <c r="A186" s="465" t="s">
        <v>417</v>
      </c>
      <c r="B186" s="466"/>
      <c r="C186" s="457">
        <v>0</v>
      </c>
      <c r="D186" s="431"/>
      <c r="E186" s="432"/>
      <c r="F186" s="431"/>
      <c r="G186" s="432"/>
      <c r="H186" s="459"/>
      <c r="I186" s="431"/>
      <c r="J186" s="435"/>
      <c r="K186" s="425"/>
      <c r="L186" s="432">
        <v>0</v>
      </c>
      <c r="M186" s="436">
        <f t="shared" si="5"/>
        <v>0</v>
      </c>
    </row>
    <row r="187" spans="1:13">
      <c r="A187" s="429" t="s">
        <v>33</v>
      </c>
      <c r="B187" s="430" t="s">
        <v>168</v>
      </c>
      <c r="C187" s="431">
        <f>SUM(D187:L187)</f>
        <v>57116</v>
      </c>
      <c r="D187" s="431">
        <v>5177</v>
      </c>
      <c r="E187" s="432">
        <v>1036</v>
      </c>
      <c r="F187" s="431">
        <v>42803</v>
      </c>
      <c r="G187" s="432"/>
      <c r="H187" s="433">
        <v>0</v>
      </c>
      <c r="I187" s="431">
        <v>3100</v>
      </c>
      <c r="J187" s="433">
        <v>5000</v>
      </c>
      <c r="K187" s="431">
        <v>0</v>
      </c>
      <c r="L187" s="432">
        <v>0</v>
      </c>
      <c r="M187" s="436">
        <f t="shared" si="5"/>
        <v>57116</v>
      </c>
    </row>
    <row r="188" spans="1:13">
      <c r="A188" s="429" t="s">
        <v>509</v>
      </c>
      <c r="B188" s="430"/>
      <c r="C188" s="431">
        <f t="shared" ref="C188:C195" si="50">SUM(D188:L188)</f>
        <v>75350</v>
      </c>
      <c r="D188" s="431">
        <v>5177</v>
      </c>
      <c r="E188" s="432">
        <v>1036</v>
      </c>
      <c r="F188" s="431">
        <v>51513</v>
      </c>
      <c r="G188" s="432"/>
      <c r="H188" s="433"/>
      <c r="I188" s="431">
        <v>4220</v>
      </c>
      <c r="J188" s="433">
        <v>13404</v>
      </c>
      <c r="K188" s="431"/>
      <c r="L188" s="432"/>
      <c r="M188" s="436">
        <f t="shared" si="5"/>
        <v>75350</v>
      </c>
    </row>
    <row r="189" spans="1:13">
      <c r="A189" s="11" t="s">
        <v>646</v>
      </c>
      <c r="B189" s="430"/>
      <c r="C189" s="431">
        <f t="shared" si="50"/>
        <v>-4661</v>
      </c>
      <c r="D189" s="431">
        <v>-4125</v>
      </c>
      <c r="E189" s="432">
        <v>-536</v>
      </c>
      <c r="F189" s="431"/>
      <c r="G189" s="432"/>
      <c r="H189" s="433"/>
      <c r="I189" s="431"/>
      <c r="J189" s="433"/>
      <c r="K189" s="431"/>
      <c r="L189" s="432"/>
      <c r="M189" s="436">
        <f t="shared" si="5"/>
        <v>-4661</v>
      </c>
    </row>
    <row r="190" spans="1:13">
      <c r="A190" s="11" t="s">
        <v>647</v>
      </c>
      <c r="B190" s="430"/>
      <c r="C190" s="431">
        <f t="shared" si="50"/>
        <v>-11580</v>
      </c>
      <c r="D190" s="431"/>
      <c r="E190" s="432"/>
      <c r="F190" s="431">
        <v>-11580</v>
      </c>
      <c r="G190" s="432"/>
      <c r="H190" s="433"/>
      <c r="I190" s="431"/>
      <c r="J190" s="433"/>
      <c r="K190" s="431"/>
      <c r="L190" s="432"/>
      <c r="M190" s="436">
        <f t="shared" si="5"/>
        <v>-11580</v>
      </c>
    </row>
    <row r="191" spans="1:13">
      <c r="A191" s="11" t="s">
        <v>650</v>
      </c>
      <c r="B191" s="430"/>
      <c r="C191" s="431">
        <f t="shared" si="50"/>
        <v>-8000</v>
      </c>
      <c r="D191" s="431"/>
      <c r="E191" s="432"/>
      <c r="F191" s="431"/>
      <c r="G191" s="432"/>
      <c r="H191" s="433"/>
      <c r="I191" s="431"/>
      <c r="J191" s="433">
        <v>-8000</v>
      </c>
      <c r="K191" s="431"/>
      <c r="L191" s="432"/>
      <c r="M191" s="436">
        <f t="shared" si="5"/>
        <v>-8000</v>
      </c>
    </row>
    <row r="192" spans="1:13">
      <c r="A192" s="11" t="s">
        <v>720</v>
      </c>
      <c r="B192" s="430"/>
      <c r="C192" s="431">
        <f t="shared" si="50"/>
        <v>-534</v>
      </c>
      <c r="D192" s="431"/>
      <c r="E192" s="432"/>
      <c r="F192" s="431"/>
      <c r="G192" s="432"/>
      <c r="H192" s="433"/>
      <c r="I192" s="431"/>
      <c r="J192" s="433">
        <v>-534</v>
      </c>
      <c r="K192" s="431"/>
      <c r="L192" s="432"/>
      <c r="M192" s="436">
        <f t="shared" si="5"/>
        <v>-534</v>
      </c>
    </row>
    <row r="193" spans="1:13">
      <c r="A193" s="11" t="s">
        <v>716</v>
      </c>
      <c r="B193" s="430"/>
      <c r="C193" s="431">
        <f t="shared" si="50"/>
        <v>-100</v>
      </c>
      <c r="D193" s="431"/>
      <c r="E193" s="432"/>
      <c r="F193" s="431"/>
      <c r="G193" s="432"/>
      <c r="H193" s="433"/>
      <c r="I193" s="431">
        <v>-100</v>
      </c>
      <c r="J193" s="433"/>
      <c r="K193" s="431"/>
      <c r="L193" s="432"/>
      <c r="M193" s="436">
        <f t="shared" si="5"/>
        <v>-100</v>
      </c>
    </row>
    <row r="194" spans="1:13">
      <c r="A194" s="11" t="s">
        <v>648</v>
      </c>
      <c r="B194" s="430"/>
      <c r="C194" s="431">
        <f t="shared" si="50"/>
        <v>-3000</v>
      </c>
      <c r="D194" s="431"/>
      <c r="E194" s="432"/>
      <c r="F194" s="431"/>
      <c r="G194" s="432"/>
      <c r="H194" s="433"/>
      <c r="I194" s="431">
        <v>-3000</v>
      </c>
      <c r="J194" s="433"/>
      <c r="K194" s="431"/>
      <c r="L194" s="432"/>
      <c r="M194" s="436">
        <f t="shared" si="5"/>
        <v>-3000</v>
      </c>
    </row>
    <row r="195" spans="1:13">
      <c r="A195" s="345" t="s">
        <v>649</v>
      </c>
      <c r="B195" s="430"/>
      <c r="C195" s="431">
        <f t="shared" si="50"/>
        <v>742</v>
      </c>
      <c r="D195" s="431"/>
      <c r="E195" s="432"/>
      <c r="F195" s="431"/>
      <c r="G195" s="432"/>
      <c r="H195" s="433"/>
      <c r="I195" s="431">
        <v>742</v>
      </c>
      <c r="J195" s="433"/>
      <c r="K195" s="431"/>
      <c r="L195" s="432"/>
      <c r="M195" s="436">
        <f t="shared" si="5"/>
        <v>742</v>
      </c>
    </row>
    <row r="196" spans="1:13">
      <c r="A196" s="429" t="s">
        <v>510</v>
      </c>
      <c r="B196" s="430"/>
      <c r="C196" s="431">
        <f>SUM(C189:C195)</f>
        <v>-27133</v>
      </c>
      <c r="D196" s="431">
        <f t="shared" ref="D196:L196" si="51">SUM(D189:D195)</f>
        <v>-4125</v>
      </c>
      <c r="E196" s="431">
        <f t="shared" si="51"/>
        <v>-536</v>
      </c>
      <c r="F196" s="431">
        <f t="shared" si="51"/>
        <v>-11580</v>
      </c>
      <c r="G196" s="431">
        <f t="shared" si="51"/>
        <v>0</v>
      </c>
      <c r="H196" s="431">
        <f t="shared" si="51"/>
        <v>0</v>
      </c>
      <c r="I196" s="431">
        <f t="shared" si="51"/>
        <v>-2358</v>
      </c>
      <c r="J196" s="431">
        <f t="shared" si="51"/>
        <v>-8534</v>
      </c>
      <c r="K196" s="431">
        <f t="shared" si="51"/>
        <v>0</v>
      </c>
      <c r="L196" s="431">
        <f t="shared" si="51"/>
        <v>0</v>
      </c>
      <c r="M196" s="436">
        <f t="shared" si="5"/>
        <v>-27133</v>
      </c>
    </row>
    <row r="197" spans="1:13">
      <c r="A197" s="15" t="s">
        <v>584</v>
      </c>
      <c r="B197" s="438"/>
      <c r="C197" s="442">
        <f>SUM(C188,C196)</f>
        <v>48217</v>
      </c>
      <c r="D197" s="442">
        <f t="shared" ref="D197:L197" si="52">SUM(D188,D196)</f>
        <v>1052</v>
      </c>
      <c r="E197" s="442">
        <f t="shared" si="52"/>
        <v>500</v>
      </c>
      <c r="F197" s="442">
        <f t="shared" si="52"/>
        <v>39933</v>
      </c>
      <c r="G197" s="442">
        <f t="shared" si="52"/>
        <v>0</v>
      </c>
      <c r="H197" s="442">
        <f t="shared" si="52"/>
        <v>0</v>
      </c>
      <c r="I197" s="442">
        <f t="shared" si="52"/>
        <v>1862</v>
      </c>
      <c r="J197" s="442">
        <f t="shared" si="52"/>
        <v>4870</v>
      </c>
      <c r="K197" s="442">
        <f t="shared" si="52"/>
        <v>0</v>
      </c>
      <c r="L197" s="442">
        <f t="shared" si="52"/>
        <v>0</v>
      </c>
      <c r="M197" s="436">
        <f t="shared" si="5"/>
        <v>48217</v>
      </c>
    </row>
    <row r="198" spans="1:13">
      <c r="A198" s="465" t="s">
        <v>418</v>
      </c>
      <c r="B198" s="466"/>
      <c r="C198" s="465"/>
      <c r="D198" s="426"/>
      <c r="E198" s="425"/>
      <c r="F198" s="426"/>
      <c r="G198" s="425"/>
      <c r="H198" s="426"/>
      <c r="I198" s="425"/>
      <c r="J198" s="426"/>
      <c r="K198" s="425"/>
      <c r="L198" s="424"/>
      <c r="M198" s="436">
        <f t="shared" si="5"/>
        <v>0</v>
      </c>
    </row>
    <row r="199" spans="1:13">
      <c r="A199" s="429" t="s">
        <v>33</v>
      </c>
      <c r="B199" s="430" t="s">
        <v>169</v>
      </c>
      <c r="C199" s="431">
        <f>SUM(D199:L199)</f>
        <v>3952</v>
      </c>
      <c r="D199" s="432"/>
      <c r="E199" s="431">
        <v>0</v>
      </c>
      <c r="F199" s="433">
        <v>0</v>
      </c>
      <c r="G199" s="431"/>
      <c r="H199" s="433">
        <v>3952</v>
      </c>
      <c r="I199" s="431">
        <v>0</v>
      </c>
      <c r="J199" s="433">
        <v>0</v>
      </c>
      <c r="K199" s="431">
        <v>0</v>
      </c>
      <c r="L199" s="432">
        <v>0</v>
      </c>
      <c r="M199" s="436">
        <f t="shared" si="5"/>
        <v>3952</v>
      </c>
    </row>
    <row r="200" spans="1:13">
      <c r="A200" s="429" t="s">
        <v>509</v>
      </c>
      <c r="B200" s="467"/>
      <c r="C200" s="431">
        <f t="shared" ref="C200:C201" si="53">SUM(D200:L200)</f>
        <v>4862</v>
      </c>
      <c r="D200" s="432"/>
      <c r="E200" s="431"/>
      <c r="F200" s="433"/>
      <c r="G200" s="431"/>
      <c r="H200" s="433">
        <v>4862</v>
      </c>
      <c r="I200" s="431"/>
      <c r="J200" s="433"/>
      <c r="K200" s="431"/>
      <c r="L200" s="432"/>
      <c r="M200" s="436">
        <f t="shared" si="5"/>
        <v>4862</v>
      </c>
    </row>
    <row r="201" spans="1:13">
      <c r="A201" s="11" t="s">
        <v>651</v>
      </c>
      <c r="B201" s="467"/>
      <c r="C201" s="431">
        <f t="shared" si="53"/>
        <v>-500</v>
      </c>
      <c r="D201" s="432"/>
      <c r="E201" s="431"/>
      <c r="F201" s="433"/>
      <c r="G201" s="431"/>
      <c r="H201" s="433">
        <v>-500</v>
      </c>
      <c r="I201" s="431"/>
      <c r="J201" s="433"/>
      <c r="K201" s="431"/>
      <c r="L201" s="432"/>
      <c r="M201" s="436">
        <f t="shared" si="5"/>
        <v>-500</v>
      </c>
    </row>
    <row r="202" spans="1:13">
      <c r="A202" s="429" t="s">
        <v>432</v>
      </c>
      <c r="B202" s="467"/>
      <c r="C202" s="431">
        <f t="shared" ref="C202:L202" si="54">SUM(C201:C201)</f>
        <v>-500</v>
      </c>
      <c r="D202" s="431">
        <f t="shared" si="54"/>
        <v>0</v>
      </c>
      <c r="E202" s="431">
        <f t="shared" si="54"/>
        <v>0</v>
      </c>
      <c r="F202" s="431">
        <f t="shared" si="54"/>
        <v>0</v>
      </c>
      <c r="G202" s="431">
        <f t="shared" si="54"/>
        <v>0</v>
      </c>
      <c r="H202" s="431">
        <f t="shared" si="54"/>
        <v>-500</v>
      </c>
      <c r="I202" s="431">
        <f t="shared" si="54"/>
        <v>0</v>
      </c>
      <c r="J202" s="431">
        <f t="shared" si="54"/>
        <v>0</v>
      </c>
      <c r="K202" s="431">
        <f t="shared" si="54"/>
        <v>0</v>
      </c>
      <c r="L202" s="431">
        <f t="shared" si="54"/>
        <v>0</v>
      </c>
      <c r="M202" s="436">
        <f t="shared" si="5"/>
        <v>-500</v>
      </c>
    </row>
    <row r="203" spans="1:13">
      <c r="A203" s="15" t="s">
        <v>584</v>
      </c>
      <c r="B203" s="467"/>
      <c r="C203" s="431">
        <f t="shared" ref="C203:L203" si="55">SUM(C200,C202)</f>
        <v>4362</v>
      </c>
      <c r="D203" s="431">
        <f t="shared" si="55"/>
        <v>0</v>
      </c>
      <c r="E203" s="431">
        <f t="shared" si="55"/>
        <v>0</v>
      </c>
      <c r="F203" s="431">
        <f t="shared" si="55"/>
        <v>0</v>
      </c>
      <c r="G203" s="431">
        <f t="shared" si="55"/>
        <v>0</v>
      </c>
      <c r="H203" s="431">
        <f t="shared" si="55"/>
        <v>4362</v>
      </c>
      <c r="I203" s="431">
        <f t="shared" si="55"/>
        <v>0</v>
      </c>
      <c r="J203" s="431">
        <f t="shared" si="55"/>
        <v>0</v>
      </c>
      <c r="K203" s="431">
        <f t="shared" si="55"/>
        <v>0</v>
      </c>
      <c r="L203" s="431">
        <f t="shared" si="55"/>
        <v>0</v>
      </c>
      <c r="M203" s="436">
        <f t="shared" si="5"/>
        <v>4362</v>
      </c>
    </row>
    <row r="204" spans="1:13">
      <c r="A204" s="439" t="s">
        <v>419</v>
      </c>
      <c r="B204" s="471"/>
      <c r="C204" s="439"/>
      <c r="D204" s="424"/>
      <c r="E204" s="425"/>
      <c r="F204" s="426"/>
      <c r="G204" s="425"/>
      <c r="H204" s="426"/>
      <c r="I204" s="425"/>
      <c r="J204" s="427"/>
      <c r="K204" s="425"/>
      <c r="L204" s="424"/>
      <c r="M204" s="436">
        <f t="shared" si="5"/>
        <v>0</v>
      </c>
    </row>
    <row r="205" spans="1:13">
      <c r="A205" s="429" t="s">
        <v>45</v>
      </c>
      <c r="B205" s="467" t="s">
        <v>168</v>
      </c>
      <c r="C205" s="431">
        <f>SUM(D205:L205)</f>
        <v>42767</v>
      </c>
      <c r="D205" s="432"/>
      <c r="E205" s="431">
        <v>0</v>
      </c>
      <c r="F205" s="433">
        <v>4267</v>
      </c>
      <c r="G205" s="431"/>
      <c r="H205" s="433">
        <v>0</v>
      </c>
      <c r="I205" s="431">
        <v>0</v>
      </c>
      <c r="J205" s="435">
        <v>38500</v>
      </c>
      <c r="K205" s="431">
        <v>0</v>
      </c>
      <c r="L205" s="432">
        <v>0</v>
      </c>
      <c r="M205" s="436">
        <f t="shared" si="5"/>
        <v>42767</v>
      </c>
    </row>
    <row r="206" spans="1:13">
      <c r="A206" s="429" t="s">
        <v>424</v>
      </c>
      <c r="B206" s="467"/>
      <c r="C206" s="431">
        <f t="shared" ref="C206:C207" si="56">SUM(D206:L206)</f>
        <v>48744</v>
      </c>
      <c r="D206" s="432"/>
      <c r="E206" s="431"/>
      <c r="F206" s="433">
        <v>4267</v>
      </c>
      <c r="G206" s="431"/>
      <c r="H206" s="433"/>
      <c r="I206" s="431">
        <v>4927</v>
      </c>
      <c r="J206" s="435">
        <v>39550</v>
      </c>
      <c r="K206" s="431"/>
      <c r="L206" s="432"/>
      <c r="M206" s="436">
        <f t="shared" si="5"/>
        <v>48744</v>
      </c>
    </row>
    <row r="207" spans="1:13">
      <c r="A207" s="11" t="s">
        <v>652</v>
      </c>
      <c r="B207" s="467"/>
      <c r="C207" s="431">
        <f t="shared" si="56"/>
        <v>1850</v>
      </c>
      <c r="D207" s="432"/>
      <c r="E207" s="432"/>
      <c r="F207" s="433">
        <v>1850</v>
      </c>
      <c r="G207" s="431"/>
      <c r="H207" s="433"/>
      <c r="I207" s="431"/>
      <c r="J207" s="433"/>
      <c r="K207" s="431"/>
      <c r="L207" s="432"/>
      <c r="M207" s="436">
        <f t="shared" si="5"/>
        <v>1850</v>
      </c>
    </row>
    <row r="208" spans="1:13">
      <c r="A208" s="11" t="s">
        <v>653</v>
      </c>
      <c r="B208" s="467"/>
      <c r="C208" s="431">
        <f>SUM(D208:L208)</f>
        <v>-2450</v>
      </c>
      <c r="D208" s="432"/>
      <c r="E208" s="432"/>
      <c r="F208" s="433"/>
      <c r="G208" s="431"/>
      <c r="H208" s="433"/>
      <c r="I208" s="431">
        <v>-2450</v>
      </c>
      <c r="J208" s="433"/>
      <c r="K208" s="431"/>
      <c r="L208" s="432"/>
      <c r="M208" s="436">
        <f t="shared" si="5"/>
        <v>-2450</v>
      </c>
    </row>
    <row r="209" spans="1:13">
      <c r="A209" s="11" t="s">
        <v>721</v>
      </c>
      <c r="B209" s="467"/>
      <c r="C209" s="431">
        <f t="shared" ref="C209:C210" si="57">SUM(D209:L209)</f>
        <v>-939</v>
      </c>
      <c r="D209" s="432"/>
      <c r="E209" s="432"/>
      <c r="F209" s="433"/>
      <c r="G209" s="431"/>
      <c r="H209" s="433"/>
      <c r="I209" s="431"/>
      <c r="J209" s="433">
        <v>-939</v>
      </c>
      <c r="K209" s="431"/>
      <c r="L209" s="432"/>
      <c r="M209" s="436">
        <f t="shared" si="5"/>
        <v>-939</v>
      </c>
    </row>
    <row r="210" spans="1:13">
      <c r="A210" s="11" t="s">
        <v>722</v>
      </c>
      <c r="B210" s="467"/>
      <c r="C210" s="431">
        <f t="shared" si="57"/>
        <v>457</v>
      </c>
      <c r="D210" s="432"/>
      <c r="E210" s="432"/>
      <c r="F210" s="433"/>
      <c r="G210" s="431"/>
      <c r="H210" s="433"/>
      <c r="I210" s="431"/>
      <c r="J210" s="433">
        <v>457</v>
      </c>
      <c r="K210" s="431"/>
      <c r="L210" s="432"/>
      <c r="M210" s="436">
        <f t="shared" si="5"/>
        <v>457</v>
      </c>
    </row>
    <row r="211" spans="1:13">
      <c r="A211" s="11" t="s">
        <v>654</v>
      </c>
      <c r="B211" s="467"/>
      <c r="C211" s="431">
        <f>SUM(D211:L211)</f>
        <v>-1050</v>
      </c>
      <c r="D211" s="432"/>
      <c r="E211" s="432"/>
      <c r="F211" s="433"/>
      <c r="G211" s="431"/>
      <c r="H211" s="433"/>
      <c r="I211" s="431"/>
      <c r="J211" s="433">
        <v>-1050</v>
      </c>
      <c r="K211" s="431"/>
      <c r="L211" s="432"/>
      <c r="M211" s="436">
        <f t="shared" si="5"/>
        <v>-1050</v>
      </c>
    </row>
    <row r="212" spans="1:13">
      <c r="A212" s="429" t="s">
        <v>448</v>
      </c>
      <c r="B212" s="507"/>
      <c r="C212" s="431">
        <f>SUM(C207:C211)</f>
        <v>-2132</v>
      </c>
      <c r="D212" s="431">
        <f t="shared" ref="D212:L212" si="58">SUM(D207:D208)</f>
        <v>0</v>
      </c>
      <c r="E212" s="431">
        <f t="shared" si="58"/>
        <v>0</v>
      </c>
      <c r="F212" s="431">
        <f t="shared" si="58"/>
        <v>1850</v>
      </c>
      <c r="G212" s="431">
        <f t="shared" si="58"/>
        <v>0</v>
      </c>
      <c r="H212" s="431">
        <f t="shared" si="58"/>
        <v>0</v>
      </c>
      <c r="I212" s="431">
        <f t="shared" si="58"/>
        <v>-2450</v>
      </c>
      <c r="J212" s="431">
        <f>SUM(J207:J211)</f>
        <v>-1532</v>
      </c>
      <c r="K212" s="431">
        <f t="shared" si="58"/>
        <v>0</v>
      </c>
      <c r="L212" s="431">
        <f t="shared" si="58"/>
        <v>0</v>
      </c>
      <c r="M212" s="436">
        <f t="shared" si="5"/>
        <v>-2132</v>
      </c>
    </row>
    <row r="213" spans="1:13">
      <c r="A213" s="15" t="s">
        <v>584</v>
      </c>
      <c r="B213" s="467"/>
      <c r="C213" s="431">
        <f>SUM(C206,C212)</f>
        <v>46612</v>
      </c>
      <c r="D213" s="431">
        <f t="shared" ref="D213:L213" si="59">SUM(D206,D212)</f>
        <v>0</v>
      </c>
      <c r="E213" s="431">
        <f t="shared" si="59"/>
        <v>0</v>
      </c>
      <c r="F213" s="431">
        <f t="shared" si="59"/>
        <v>6117</v>
      </c>
      <c r="G213" s="431">
        <f t="shared" si="59"/>
        <v>0</v>
      </c>
      <c r="H213" s="431">
        <f t="shared" si="59"/>
        <v>0</v>
      </c>
      <c r="I213" s="431">
        <f t="shared" si="59"/>
        <v>2477</v>
      </c>
      <c r="J213" s="431">
        <f t="shared" si="59"/>
        <v>38018</v>
      </c>
      <c r="K213" s="431">
        <f t="shared" si="59"/>
        <v>0</v>
      </c>
      <c r="L213" s="431">
        <f t="shared" si="59"/>
        <v>0</v>
      </c>
      <c r="M213" s="436">
        <f t="shared" si="5"/>
        <v>46612</v>
      </c>
    </row>
    <row r="214" spans="1:13">
      <c r="A214" s="439" t="s">
        <v>522</v>
      </c>
      <c r="B214" s="471"/>
      <c r="C214" s="439"/>
      <c r="D214" s="424"/>
      <c r="E214" s="425"/>
      <c r="F214" s="426"/>
      <c r="G214" s="425"/>
      <c r="H214" s="426"/>
      <c r="I214" s="425"/>
      <c r="J214" s="427"/>
      <c r="K214" s="425"/>
      <c r="L214" s="424"/>
      <c r="M214" s="436">
        <f t="shared" ref="M214:M218" si="60">SUM(D214:L214)</f>
        <v>0</v>
      </c>
    </row>
    <row r="215" spans="1:13">
      <c r="A215" s="429" t="s">
        <v>45</v>
      </c>
      <c r="B215" s="509" t="s">
        <v>169</v>
      </c>
      <c r="C215" s="431">
        <f>SUM(D215:L215)</f>
        <v>0</v>
      </c>
      <c r="D215" s="432"/>
      <c r="E215" s="431">
        <v>0</v>
      </c>
      <c r="F215" s="433">
        <v>0</v>
      </c>
      <c r="G215" s="431"/>
      <c r="H215" s="433">
        <v>0</v>
      </c>
      <c r="I215" s="431">
        <v>0</v>
      </c>
      <c r="J215" s="435">
        <v>0</v>
      </c>
      <c r="K215" s="431">
        <v>0</v>
      </c>
      <c r="L215" s="432">
        <v>0</v>
      </c>
      <c r="M215" s="436">
        <f t="shared" si="60"/>
        <v>0</v>
      </c>
    </row>
    <row r="216" spans="1:13">
      <c r="A216" s="429" t="s">
        <v>424</v>
      </c>
      <c r="B216" s="467"/>
      <c r="C216" s="431">
        <f t="shared" ref="C216:C218" si="61">SUM(D216:L216)</f>
        <v>151210</v>
      </c>
      <c r="D216" s="432"/>
      <c r="E216" s="431"/>
      <c r="F216" s="433">
        <v>0</v>
      </c>
      <c r="G216" s="431"/>
      <c r="H216" s="433">
        <v>150000</v>
      </c>
      <c r="I216" s="431">
        <v>0</v>
      </c>
      <c r="J216" s="435">
        <v>1210</v>
      </c>
      <c r="K216" s="431"/>
      <c r="L216" s="432"/>
      <c r="M216" s="436">
        <f t="shared" si="60"/>
        <v>151210</v>
      </c>
    </row>
    <row r="217" spans="1:13">
      <c r="A217" s="360" t="s">
        <v>655</v>
      </c>
      <c r="B217" s="467"/>
      <c r="C217" s="431">
        <f t="shared" si="61"/>
        <v>597</v>
      </c>
      <c r="D217" s="432"/>
      <c r="E217" s="432"/>
      <c r="F217" s="433">
        <v>597</v>
      </c>
      <c r="G217" s="431"/>
      <c r="H217" s="433"/>
      <c r="I217" s="431"/>
      <c r="J217" s="433"/>
      <c r="K217" s="431"/>
      <c r="L217" s="432"/>
      <c r="M217" s="436">
        <f t="shared" si="60"/>
        <v>597</v>
      </c>
    </row>
    <row r="218" spans="1:13">
      <c r="A218" s="599" t="s">
        <v>531</v>
      </c>
      <c r="B218" s="467"/>
      <c r="C218" s="431">
        <f t="shared" si="61"/>
        <v>-1210</v>
      </c>
      <c r="D218" s="432"/>
      <c r="E218" s="432"/>
      <c r="F218" s="433"/>
      <c r="G218" s="431"/>
      <c r="H218" s="433"/>
      <c r="I218" s="431"/>
      <c r="J218" s="433">
        <v>-1210</v>
      </c>
      <c r="K218" s="431"/>
      <c r="L218" s="432"/>
      <c r="M218" s="436">
        <f t="shared" si="60"/>
        <v>-1210</v>
      </c>
    </row>
    <row r="219" spans="1:13">
      <c r="A219" s="429" t="s">
        <v>448</v>
      </c>
      <c r="B219" s="467"/>
      <c r="C219" s="431">
        <f t="shared" ref="C219:L219" si="62">SUM(C217:C218)</f>
        <v>-613</v>
      </c>
      <c r="D219" s="431">
        <f t="shared" si="62"/>
        <v>0</v>
      </c>
      <c r="E219" s="431">
        <f t="shared" si="62"/>
        <v>0</v>
      </c>
      <c r="F219" s="431">
        <f t="shared" si="62"/>
        <v>597</v>
      </c>
      <c r="G219" s="431">
        <f t="shared" si="62"/>
        <v>0</v>
      </c>
      <c r="H219" s="431">
        <f t="shared" si="62"/>
        <v>0</v>
      </c>
      <c r="I219" s="431">
        <f t="shared" si="62"/>
        <v>0</v>
      </c>
      <c r="J219" s="431">
        <f t="shared" si="62"/>
        <v>-1210</v>
      </c>
      <c r="K219" s="431">
        <f t="shared" si="62"/>
        <v>0</v>
      </c>
      <c r="L219" s="431">
        <f t="shared" si="62"/>
        <v>0</v>
      </c>
      <c r="M219" s="436">
        <f t="shared" ref="M219:M231" si="63">SUM(D219:L219)</f>
        <v>-613</v>
      </c>
    </row>
    <row r="220" spans="1:13">
      <c r="A220" s="15" t="s">
        <v>584</v>
      </c>
      <c r="B220" s="467"/>
      <c r="C220" s="431">
        <f t="shared" ref="C220:L220" si="64">SUM(C216,C219)</f>
        <v>150597</v>
      </c>
      <c r="D220" s="431">
        <f t="shared" si="64"/>
        <v>0</v>
      </c>
      <c r="E220" s="431">
        <f t="shared" si="64"/>
        <v>0</v>
      </c>
      <c r="F220" s="431">
        <f t="shared" si="64"/>
        <v>597</v>
      </c>
      <c r="G220" s="431">
        <f t="shared" si="64"/>
        <v>0</v>
      </c>
      <c r="H220" s="431">
        <f t="shared" si="64"/>
        <v>150000</v>
      </c>
      <c r="I220" s="431">
        <f t="shared" si="64"/>
        <v>0</v>
      </c>
      <c r="J220" s="431">
        <f t="shared" si="64"/>
        <v>0</v>
      </c>
      <c r="K220" s="431">
        <f t="shared" si="64"/>
        <v>0</v>
      </c>
      <c r="L220" s="431">
        <f t="shared" si="64"/>
        <v>0</v>
      </c>
      <c r="M220" s="436">
        <f t="shared" si="63"/>
        <v>150597</v>
      </c>
    </row>
    <row r="221" spans="1:13">
      <c r="A221" s="439" t="s">
        <v>523</v>
      </c>
      <c r="B221" s="463"/>
      <c r="C221" s="423"/>
      <c r="D221" s="426"/>
      <c r="E221" s="425"/>
      <c r="F221" s="426"/>
      <c r="G221" s="425"/>
      <c r="H221" s="425"/>
      <c r="I221" s="472"/>
      <c r="J221" s="426"/>
      <c r="K221" s="425"/>
      <c r="L221" s="424"/>
      <c r="M221" s="436">
        <f t="shared" si="63"/>
        <v>0</v>
      </c>
    </row>
    <row r="222" spans="1:13">
      <c r="A222" s="429" t="s">
        <v>33</v>
      </c>
      <c r="B222" s="247" t="s">
        <v>169</v>
      </c>
      <c r="C222" s="431">
        <f>SUM(D222:L222)</f>
        <v>0</v>
      </c>
      <c r="D222" s="433"/>
      <c r="E222" s="431">
        <v>0</v>
      </c>
      <c r="F222" s="433">
        <v>0</v>
      </c>
      <c r="G222" s="431">
        <v>0</v>
      </c>
      <c r="H222" s="431">
        <v>0</v>
      </c>
      <c r="I222" s="455">
        <v>0</v>
      </c>
      <c r="J222" s="433">
        <v>0</v>
      </c>
      <c r="K222" s="431">
        <v>0</v>
      </c>
      <c r="L222" s="432">
        <v>0</v>
      </c>
      <c r="M222" s="436">
        <f t="shared" si="63"/>
        <v>0</v>
      </c>
    </row>
    <row r="223" spans="1:13">
      <c r="A223" s="429" t="s">
        <v>424</v>
      </c>
      <c r="B223" s="430"/>
      <c r="C223" s="431">
        <f>SUM(D223:L223)</f>
        <v>0</v>
      </c>
      <c r="D223" s="433"/>
      <c r="E223" s="431"/>
      <c r="F223" s="433"/>
      <c r="G223" s="431"/>
      <c r="H223" s="431"/>
      <c r="I223" s="455"/>
      <c r="J223" s="433"/>
      <c r="K223" s="431"/>
      <c r="L223" s="432"/>
      <c r="M223" s="436">
        <f t="shared" si="63"/>
        <v>0</v>
      </c>
    </row>
    <row r="224" spans="1:13">
      <c r="A224" s="15" t="s">
        <v>584</v>
      </c>
      <c r="B224" s="430"/>
      <c r="C224" s="431">
        <f>SUM(D224:L224)</f>
        <v>0</v>
      </c>
      <c r="D224" s="433"/>
      <c r="E224" s="431"/>
      <c r="F224" s="433"/>
      <c r="G224" s="431"/>
      <c r="H224" s="431"/>
      <c r="I224" s="455"/>
      <c r="J224" s="433"/>
      <c r="K224" s="431"/>
      <c r="L224" s="432"/>
      <c r="M224" s="436">
        <f t="shared" si="63"/>
        <v>0</v>
      </c>
    </row>
    <row r="225" spans="1:13">
      <c r="A225" s="251" t="s">
        <v>656</v>
      </c>
      <c r="B225" s="508"/>
      <c r="C225" s="439"/>
      <c r="D225" s="424"/>
      <c r="E225" s="425"/>
      <c r="F225" s="426"/>
      <c r="G225" s="425"/>
      <c r="H225" s="426"/>
      <c r="I225" s="425"/>
      <c r="J225" s="427"/>
      <c r="K225" s="425"/>
      <c r="L225" s="424"/>
      <c r="M225" s="436">
        <f t="shared" si="63"/>
        <v>0</v>
      </c>
    </row>
    <row r="226" spans="1:13">
      <c r="A226" s="470" t="s">
        <v>45</v>
      </c>
      <c r="B226" s="247" t="s">
        <v>169</v>
      </c>
      <c r="C226" s="431">
        <f>SUM(D226:L226)</f>
        <v>0</v>
      </c>
      <c r="D226" s="432"/>
      <c r="E226" s="431">
        <v>0</v>
      </c>
      <c r="F226" s="433">
        <v>0</v>
      </c>
      <c r="G226" s="431"/>
      <c r="H226" s="433">
        <v>0</v>
      </c>
      <c r="I226" s="431">
        <v>0</v>
      </c>
      <c r="J226" s="435"/>
      <c r="K226" s="431">
        <v>0</v>
      </c>
      <c r="L226" s="432">
        <v>0</v>
      </c>
      <c r="M226" s="436">
        <f t="shared" si="63"/>
        <v>0</v>
      </c>
    </row>
    <row r="227" spans="1:13">
      <c r="A227" s="470" t="s">
        <v>424</v>
      </c>
      <c r="B227" s="430"/>
      <c r="C227" s="431">
        <f>SUM(D227:L227)</f>
        <v>0</v>
      </c>
      <c r="D227" s="433"/>
      <c r="E227" s="431"/>
      <c r="F227" s="433">
        <v>0</v>
      </c>
      <c r="G227" s="431"/>
      <c r="H227" s="433"/>
      <c r="I227" s="431"/>
      <c r="J227" s="433"/>
      <c r="K227" s="431"/>
      <c r="L227" s="432"/>
      <c r="M227" s="436">
        <f t="shared" si="63"/>
        <v>0</v>
      </c>
    </row>
    <row r="228" spans="1:13">
      <c r="A228" s="30" t="s">
        <v>657</v>
      </c>
      <c r="B228" s="430"/>
      <c r="C228" s="431">
        <f t="shared" ref="C228:C229" si="65">SUM(D228:L228)</f>
        <v>61</v>
      </c>
      <c r="D228" s="433"/>
      <c r="E228" s="431"/>
      <c r="F228" s="433">
        <v>61</v>
      </c>
      <c r="G228" s="431"/>
      <c r="H228" s="433"/>
      <c r="I228" s="431"/>
      <c r="J228" s="433"/>
      <c r="K228" s="431"/>
      <c r="L228" s="432"/>
      <c r="M228" s="436">
        <f t="shared" si="63"/>
        <v>61</v>
      </c>
    </row>
    <row r="229" spans="1:13">
      <c r="A229" s="30" t="s">
        <v>658</v>
      </c>
      <c r="B229" s="430"/>
      <c r="C229" s="431">
        <f t="shared" si="65"/>
        <v>3858</v>
      </c>
      <c r="D229" s="433"/>
      <c r="E229" s="431"/>
      <c r="F229" s="433"/>
      <c r="G229" s="431"/>
      <c r="H229" s="433"/>
      <c r="I229" s="431">
        <v>3858</v>
      </c>
      <c r="J229" s="433"/>
      <c r="K229" s="431"/>
      <c r="L229" s="432"/>
      <c r="M229" s="436">
        <f t="shared" si="63"/>
        <v>3858</v>
      </c>
    </row>
    <row r="230" spans="1:13">
      <c r="A230" s="30" t="s">
        <v>446</v>
      </c>
      <c r="B230" s="430"/>
      <c r="C230" s="431">
        <f>SUM(C228:C229)</f>
        <v>3919</v>
      </c>
      <c r="D230" s="433"/>
      <c r="E230" s="431"/>
      <c r="F230" s="433">
        <f>SUM(F228:F229)</f>
        <v>61</v>
      </c>
      <c r="G230" s="433">
        <f t="shared" ref="G230:L230" si="66">SUM(G228:G229)</f>
        <v>0</v>
      </c>
      <c r="H230" s="433">
        <f t="shared" si="66"/>
        <v>0</v>
      </c>
      <c r="I230" s="433">
        <f t="shared" si="66"/>
        <v>3858</v>
      </c>
      <c r="J230" s="433">
        <f t="shared" si="66"/>
        <v>0</v>
      </c>
      <c r="K230" s="433">
        <f t="shared" si="66"/>
        <v>0</v>
      </c>
      <c r="L230" s="433">
        <f t="shared" si="66"/>
        <v>0</v>
      </c>
      <c r="M230" s="436">
        <f t="shared" si="63"/>
        <v>3919</v>
      </c>
    </row>
    <row r="231" spans="1:13">
      <c r="A231" s="15" t="s">
        <v>584</v>
      </c>
      <c r="B231" s="430"/>
      <c r="C231" s="431">
        <f>SUM(C227,C230)</f>
        <v>3919</v>
      </c>
      <c r="D231" s="433"/>
      <c r="E231" s="431"/>
      <c r="F231" s="433">
        <f>SUM(F227,F230)</f>
        <v>61</v>
      </c>
      <c r="G231" s="433">
        <f t="shared" ref="G231:L231" si="67">SUM(G227,G230)</f>
        <v>0</v>
      </c>
      <c r="H231" s="433">
        <f t="shared" si="67"/>
        <v>0</v>
      </c>
      <c r="I231" s="433">
        <f t="shared" si="67"/>
        <v>3858</v>
      </c>
      <c r="J231" s="433">
        <f t="shared" si="67"/>
        <v>0</v>
      </c>
      <c r="K231" s="433">
        <f t="shared" si="67"/>
        <v>0</v>
      </c>
      <c r="L231" s="433">
        <f t="shared" si="67"/>
        <v>0</v>
      </c>
      <c r="M231" s="436">
        <f t="shared" si="63"/>
        <v>3919</v>
      </c>
    </row>
    <row r="232" spans="1:13">
      <c r="A232" s="251" t="s">
        <v>660</v>
      </c>
      <c r="B232" s="508"/>
      <c r="C232" s="439"/>
      <c r="D232" s="424"/>
      <c r="E232" s="425"/>
      <c r="F232" s="426"/>
      <c r="G232" s="425"/>
      <c r="H232" s="426"/>
      <c r="I232" s="425"/>
      <c r="J232" s="427"/>
      <c r="K232" s="425"/>
      <c r="L232" s="424"/>
      <c r="M232" s="436">
        <f t="shared" si="5"/>
        <v>0</v>
      </c>
    </row>
    <row r="233" spans="1:13">
      <c r="A233" s="470" t="s">
        <v>45</v>
      </c>
      <c r="B233" s="430" t="s">
        <v>168</v>
      </c>
      <c r="C233" s="431">
        <f>SUM(D233:L233)</f>
        <v>2000</v>
      </c>
      <c r="D233" s="432"/>
      <c r="E233" s="431">
        <v>0</v>
      </c>
      <c r="F233" s="433">
        <v>2000</v>
      </c>
      <c r="G233" s="431"/>
      <c r="H233" s="433">
        <v>0</v>
      </c>
      <c r="I233" s="431">
        <v>0</v>
      </c>
      <c r="J233" s="435"/>
      <c r="K233" s="431">
        <v>0</v>
      </c>
      <c r="L233" s="432">
        <v>0</v>
      </c>
      <c r="M233" s="436">
        <f t="shared" si="5"/>
        <v>2000</v>
      </c>
    </row>
    <row r="234" spans="1:13">
      <c r="A234" s="470" t="s">
        <v>424</v>
      </c>
      <c r="B234" s="430"/>
      <c r="C234" s="431">
        <f>SUM(D234:L234)</f>
        <v>2000</v>
      </c>
      <c r="D234" s="433"/>
      <c r="E234" s="431"/>
      <c r="F234" s="433">
        <v>2000</v>
      </c>
      <c r="G234" s="431"/>
      <c r="H234" s="433"/>
      <c r="I234" s="431"/>
      <c r="J234" s="433"/>
      <c r="K234" s="431"/>
      <c r="L234" s="432"/>
      <c r="M234" s="436">
        <f t="shared" si="5"/>
        <v>2000</v>
      </c>
    </row>
    <row r="235" spans="1:13">
      <c r="A235" s="30" t="s">
        <v>659</v>
      </c>
      <c r="B235" s="430"/>
      <c r="C235" s="431">
        <f t="shared" ref="C235:C236" si="68">SUM(D235:L235)</f>
        <v>585</v>
      </c>
      <c r="D235" s="433"/>
      <c r="E235" s="431"/>
      <c r="F235" s="433">
        <v>585</v>
      </c>
      <c r="G235" s="431"/>
      <c r="H235" s="433"/>
      <c r="I235" s="431"/>
      <c r="J235" s="433"/>
      <c r="K235" s="431"/>
      <c r="L235" s="432"/>
      <c r="M235" s="436">
        <f t="shared" si="5"/>
        <v>585</v>
      </c>
    </row>
    <row r="236" spans="1:13">
      <c r="A236" s="30" t="s">
        <v>446</v>
      </c>
      <c r="B236" s="430"/>
      <c r="C236" s="431">
        <f t="shared" si="68"/>
        <v>585</v>
      </c>
      <c r="D236" s="433"/>
      <c r="E236" s="431"/>
      <c r="F236" s="433">
        <v>585</v>
      </c>
      <c r="G236" s="431"/>
      <c r="H236" s="433"/>
      <c r="I236" s="431"/>
      <c r="J236" s="433"/>
      <c r="K236" s="431"/>
      <c r="L236" s="432"/>
      <c r="M236" s="436">
        <f t="shared" si="5"/>
        <v>585</v>
      </c>
    </row>
    <row r="237" spans="1:13">
      <c r="A237" s="15" t="s">
        <v>584</v>
      </c>
      <c r="B237" s="438"/>
      <c r="C237" s="431">
        <f>SUM(D237:L237)</f>
        <v>2585</v>
      </c>
      <c r="D237" s="433"/>
      <c r="E237" s="431"/>
      <c r="F237" s="433">
        <f>SUM(F234,F236)</f>
        <v>2585</v>
      </c>
      <c r="G237" s="431"/>
      <c r="H237" s="433"/>
      <c r="I237" s="431"/>
      <c r="J237" s="433"/>
      <c r="K237" s="431"/>
      <c r="L237" s="432"/>
      <c r="M237" s="436">
        <f t="shared" si="5"/>
        <v>2585</v>
      </c>
    </row>
    <row r="238" spans="1:13">
      <c r="A238" s="206" t="s">
        <v>661</v>
      </c>
      <c r="B238" s="473"/>
      <c r="C238" s="474"/>
      <c r="D238" s="426"/>
      <c r="E238" s="425"/>
      <c r="F238" s="426"/>
      <c r="G238" s="425"/>
      <c r="H238" s="426"/>
      <c r="I238" s="472"/>
      <c r="J238" s="426"/>
      <c r="K238" s="425"/>
      <c r="L238" s="425"/>
      <c r="M238" s="436">
        <f t="shared" si="5"/>
        <v>0</v>
      </c>
    </row>
    <row r="239" spans="1:13">
      <c r="A239" s="470" t="s">
        <v>43</v>
      </c>
      <c r="B239" s="475" t="s">
        <v>169</v>
      </c>
      <c r="C239" s="431">
        <f>SUM(D239:L239)</f>
        <v>3693</v>
      </c>
      <c r="D239" s="433"/>
      <c r="E239" s="431">
        <v>0</v>
      </c>
      <c r="F239" s="433">
        <v>3693</v>
      </c>
      <c r="G239" s="431">
        <v>0</v>
      </c>
      <c r="H239" s="433">
        <v>0</v>
      </c>
      <c r="I239" s="455"/>
      <c r="J239" s="433"/>
      <c r="K239" s="431">
        <v>0</v>
      </c>
      <c r="L239" s="431">
        <v>0</v>
      </c>
      <c r="M239" s="436">
        <f t="shared" si="5"/>
        <v>3693</v>
      </c>
    </row>
    <row r="240" spans="1:13">
      <c r="A240" s="429" t="s">
        <v>424</v>
      </c>
      <c r="B240" s="475"/>
      <c r="C240" s="431">
        <f>SUM(D240:L240)</f>
        <v>3693</v>
      </c>
      <c r="D240" s="433"/>
      <c r="E240" s="431"/>
      <c r="F240" s="433">
        <v>193</v>
      </c>
      <c r="G240" s="431"/>
      <c r="H240" s="433"/>
      <c r="I240" s="455"/>
      <c r="J240" s="433">
        <v>3500</v>
      </c>
      <c r="K240" s="431"/>
      <c r="L240" s="433"/>
      <c r="M240" s="436">
        <f t="shared" si="5"/>
        <v>3693</v>
      </c>
    </row>
    <row r="241" spans="1:15">
      <c r="A241" s="30" t="s">
        <v>667</v>
      </c>
      <c r="B241" s="475"/>
      <c r="C241" s="431">
        <f>SUM(D241:L241)</f>
        <v>880</v>
      </c>
      <c r="D241" s="433"/>
      <c r="E241" s="431"/>
      <c r="F241" s="433">
        <v>880</v>
      </c>
      <c r="G241" s="431"/>
      <c r="H241" s="433"/>
      <c r="I241" s="455"/>
      <c r="J241" s="433"/>
      <c r="K241" s="431"/>
      <c r="L241" s="433"/>
      <c r="M241" s="436">
        <f t="shared" si="5"/>
        <v>880</v>
      </c>
    </row>
    <row r="242" spans="1:15">
      <c r="A242" s="470" t="s">
        <v>447</v>
      </c>
      <c r="B242" s="475"/>
      <c r="C242" s="431">
        <f>SUM(C241)</f>
        <v>880</v>
      </c>
      <c r="D242" s="431">
        <v>0</v>
      </c>
      <c r="E242" s="431">
        <v>0</v>
      </c>
      <c r="F242" s="431">
        <f>SUM(F241:F241)</f>
        <v>880</v>
      </c>
      <c r="G242" s="431"/>
      <c r="H242" s="431"/>
      <c r="I242" s="431"/>
      <c r="J242" s="431"/>
      <c r="K242" s="431"/>
      <c r="L242" s="431"/>
      <c r="M242" s="436">
        <f t="shared" si="5"/>
        <v>880</v>
      </c>
    </row>
    <row r="243" spans="1:15">
      <c r="A243" s="15" t="s">
        <v>584</v>
      </c>
      <c r="B243" s="475"/>
      <c r="C243" s="442">
        <f t="shared" ref="C243:L243" si="69">SUM(C240,C242)</f>
        <v>4573</v>
      </c>
      <c r="D243" s="442">
        <f t="shared" si="69"/>
        <v>0</v>
      </c>
      <c r="E243" s="442">
        <f t="shared" si="69"/>
        <v>0</v>
      </c>
      <c r="F243" s="442">
        <f t="shared" si="69"/>
        <v>1073</v>
      </c>
      <c r="G243" s="442">
        <f t="shared" si="69"/>
        <v>0</v>
      </c>
      <c r="H243" s="442">
        <f t="shared" si="69"/>
        <v>0</v>
      </c>
      <c r="I243" s="442">
        <f t="shared" si="69"/>
        <v>0</v>
      </c>
      <c r="J243" s="442">
        <f t="shared" si="69"/>
        <v>3500</v>
      </c>
      <c r="K243" s="442">
        <f t="shared" si="69"/>
        <v>0</v>
      </c>
      <c r="L243" s="442">
        <f t="shared" si="69"/>
        <v>0</v>
      </c>
      <c r="M243" s="436">
        <f t="shared" si="5"/>
        <v>4573</v>
      </c>
    </row>
    <row r="244" spans="1:15">
      <c r="A244" s="206" t="s">
        <v>662</v>
      </c>
      <c r="B244" s="440"/>
      <c r="C244" s="431"/>
      <c r="D244" s="433"/>
      <c r="E244" s="431"/>
      <c r="F244" s="427"/>
      <c r="G244" s="425"/>
      <c r="H244" s="426"/>
      <c r="I244" s="472"/>
      <c r="J244" s="426"/>
      <c r="K244" s="425"/>
      <c r="L244" s="426"/>
      <c r="M244" s="436">
        <f t="shared" si="5"/>
        <v>0</v>
      </c>
    </row>
    <row r="245" spans="1:15">
      <c r="A245" s="470" t="s">
        <v>43</v>
      </c>
      <c r="B245" s="430" t="s">
        <v>169</v>
      </c>
      <c r="C245" s="431">
        <f>SUM(D245:L245)</f>
        <v>86</v>
      </c>
      <c r="D245" s="433"/>
      <c r="E245" s="431"/>
      <c r="F245" s="435">
        <v>86</v>
      </c>
      <c r="G245" s="431"/>
      <c r="H245" s="433"/>
      <c r="I245" s="455"/>
      <c r="J245" s="433"/>
      <c r="K245" s="431"/>
      <c r="L245" s="433"/>
      <c r="M245" s="436">
        <f t="shared" si="5"/>
        <v>86</v>
      </c>
    </row>
    <row r="246" spans="1:15">
      <c r="A246" s="429" t="s">
        <v>424</v>
      </c>
      <c r="B246" s="430"/>
      <c r="C246" s="431">
        <f>SUM(D246:L246)</f>
        <v>86</v>
      </c>
      <c r="D246" s="433"/>
      <c r="E246" s="431"/>
      <c r="F246" s="433">
        <v>86</v>
      </c>
      <c r="G246" s="431"/>
      <c r="H246" s="433"/>
      <c r="I246" s="455"/>
      <c r="J246" s="433"/>
      <c r="K246" s="431"/>
      <c r="L246" s="433"/>
      <c r="M246" s="436">
        <f t="shared" si="5"/>
        <v>86</v>
      </c>
    </row>
    <row r="247" spans="1:15">
      <c r="A247" s="11" t="s">
        <v>668</v>
      </c>
      <c r="B247" s="430"/>
      <c r="C247" s="431">
        <f t="shared" ref="C247:C249" si="70">SUM(D247:L247)</f>
        <v>170</v>
      </c>
      <c r="D247" s="433"/>
      <c r="E247" s="431"/>
      <c r="F247" s="433">
        <v>170</v>
      </c>
      <c r="G247" s="431"/>
      <c r="H247" s="433"/>
      <c r="I247" s="455"/>
      <c r="J247" s="433"/>
      <c r="K247" s="431"/>
      <c r="L247" s="433"/>
      <c r="M247" s="436">
        <f t="shared" si="5"/>
        <v>170</v>
      </c>
    </row>
    <row r="248" spans="1:15">
      <c r="A248" s="30" t="s">
        <v>717</v>
      </c>
      <c r="B248" s="430"/>
      <c r="C248" s="431">
        <f t="shared" si="70"/>
        <v>26</v>
      </c>
      <c r="D248" s="433"/>
      <c r="E248" s="431"/>
      <c r="F248" s="433"/>
      <c r="G248" s="431"/>
      <c r="H248" s="433"/>
      <c r="I248" s="455">
        <v>26</v>
      </c>
      <c r="J248" s="433"/>
      <c r="K248" s="431"/>
      <c r="L248" s="433"/>
      <c r="M248" s="436">
        <f t="shared" si="5"/>
        <v>26</v>
      </c>
    </row>
    <row r="249" spans="1:15">
      <c r="A249" s="470" t="s">
        <v>447</v>
      </c>
      <c r="B249" s="430"/>
      <c r="C249" s="431">
        <f t="shared" si="70"/>
        <v>196</v>
      </c>
      <c r="D249" s="433"/>
      <c r="E249" s="431"/>
      <c r="F249" s="433">
        <v>170</v>
      </c>
      <c r="G249" s="431"/>
      <c r="H249" s="433"/>
      <c r="I249" s="455">
        <v>26</v>
      </c>
      <c r="J249" s="433"/>
      <c r="K249" s="431"/>
      <c r="L249" s="433"/>
      <c r="M249" s="436">
        <f t="shared" si="5"/>
        <v>196</v>
      </c>
    </row>
    <row r="250" spans="1:15">
      <c r="A250" s="15" t="s">
        <v>584</v>
      </c>
      <c r="B250" s="430"/>
      <c r="C250" s="431">
        <f>SUM(D250:L250)</f>
        <v>282</v>
      </c>
      <c r="D250" s="433"/>
      <c r="E250" s="431"/>
      <c r="F250" s="433">
        <f>SUM(F246,F249)</f>
        <v>256</v>
      </c>
      <c r="G250" s="431"/>
      <c r="H250" s="433"/>
      <c r="I250" s="455">
        <v>26</v>
      </c>
      <c r="J250" s="433"/>
      <c r="K250" s="431"/>
      <c r="L250" s="433"/>
      <c r="M250" s="436">
        <f t="shared" si="5"/>
        <v>282</v>
      </c>
    </row>
    <row r="251" spans="1:15" s="460" customFormat="1">
      <c r="A251" s="53" t="s">
        <v>663</v>
      </c>
      <c r="B251" s="463"/>
      <c r="C251" s="423"/>
      <c r="D251" s="426"/>
      <c r="E251" s="425"/>
      <c r="F251" s="426"/>
      <c r="G251" s="425"/>
      <c r="H251" s="425"/>
      <c r="I251" s="472"/>
      <c r="J251" s="426"/>
      <c r="K251" s="425"/>
      <c r="L251" s="424"/>
      <c r="M251" s="436">
        <f t="shared" si="5"/>
        <v>0</v>
      </c>
    </row>
    <row r="252" spans="1:15" s="460" customFormat="1">
      <c r="A252" s="429" t="s">
        <v>33</v>
      </c>
      <c r="B252" s="430" t="s">
        <v>169</v>
      </c>
      <c r="C252" s="431">
        <f>SUM(D252:L252)</f>
        <v>0</v>
      </c>
      <c r="D252" s="433"/>
      <c r="E252" s="431">
        <v>0</v>
      </c>
      <c r="F252" s="433">
        <v>0</v>
      </c>
      <c r="G252" s="431">
        <v>0</v>
      </c>
      <c r="H252" s="431">
        <v>0</v>
      </c>
      <c r="I252" s="455">
        <v>0</v>
      </c>
      <c r="J252" s="433">
        <v>0</v>
      </c>
      <c r="K252" s="431">
        <v>0</v>
      </c>
      <c r="L252" s="432">
        <v>0</v>
      </c>
      <c r="M252" s="436">
        <f t="shared" si="5"/>
        <v>0</v>
      </c>
    </row>
    <row r="253" spans="1:15" s="460" customFormat="1">
      <c r="A253" s="429" t="s">
        <v>424</v>
      </c>
      <c r="B253" s="430"/>
      <c r="C253" s="431">
        <f>SUM(D253:L253)</f>
        <v>0</v>
      </c>
      <c r="D253" s="433"/>
      <c r="E253" s="431"/>
      <c r="F253" s="433"/>
      <c r="G253" s="431"/>
      <c r="H253" s="431"/>
      <c r="I253" s="455"/>
      <c r="J253" s="433"/>
      <c r="K253" s="431"/>
      <c r="L253" s="432"/>
      <c r="M253" s="436"/>
    </row>
    <row r="254" spans="1:15" s="460" customFormat="1">
      <c r="A254" s="15" t="s">
        <v>584</v>
      </c>
      <c r="B254" s="430"/>
      <c r="C254" s="431">
        <f>SUM(D254:L254)</f>
        <v>0</v>
      </c>
      <c r="D254" s="433"/>
      <c r="E254" s="431"/>
      <c r="F254" s="433"/>
      <c r="G254" s="431"/>
      <c r="H254" s="431"/>
      <c r="I254" s="455"/>
      <c r="J254" s="433"/>
      <c r="K254" s="431"/>
      <c r="L254" s="432"/>
      <c r="M254" s="436"/>
    </row>
    <row r="255" spans="1:15" s="460" customFormat="1">
      <c r="A255" s="510" t="s">
        <v>664</v>
      </c>
      <c r="B255" s="440"/>
      <c r="C255" s="425"/>
      <c r="D255" s="426"/>
      <c r="E255" s="425"/>
      <c r="F255" s="426"/>
      <c r="G255" s="425"/>
      <c r="H255" s="425"/>
      <c r="I255" s="472"/>
      <c r="J255" s="426"/>
      <c r="K255" s="425"/>
      <c r="L255" s="424"/>
      <c r="M255" s="436">
        <f t="shared" si="5"/>
        <v>0</v>
      </c>
    </row>
    <row r="256" spans="1:15" s="460" customFormat="1">
      <c r="A256" s="429" t="s">
        <v>33</v>
      </c>
      <c r="B256" s="430" t="s">
        <v>168</v>
      </c>
      <c r="C256" s="431">
        <f>SUM(D256:L256)</f>
        <v>1209</v>
      </c>
      <c r="D256" s="433"/>
      <c r="E256" s="431"/>
      <c r="F256" s="433">
        <v>1209</v>
      </c>
      <c r="G256" s="431">
        <v>0</v>
      </c>
      <c r="H256" s="431"/>
      <c r="I256" s="455"/>
      <c r="J256" s="433"/>
      <c r="K256" s="431"/>
      <c r="L256" s="432"/>
      <c r="M256" s="436">
        <f t="shared" si="5"/>
        <v>1209</v>
      </c>
      <c r="O256" s="461"/>
    </row>
    <row r="257" spans="1:16" s="460" customFormat="1">
      <c r="A257" s="429" t="s">
        <v>424</v>
      </c>
      <c r="B257" s="430"/>
      <c r="C257" s="431">
        <f>SUM(D257:L257)</f>
        <v>1809</v>
      </c>
      <c r="D257" s="433"/>
      <c r="E257" s="431"/>
      <c r="F257" s="433">
        <v>1809</v>
      </c>
      <c r="G257" s="431"/>
      <c r="H257" s="431"/>
      <c r="I257" s="455"/>
      <c r="J257" s="433"/>
      <c r="K257" s="431"/>
      <c r="L257" s="432"/>
      <c r="M257" s="436">
        <f t="shared" si="5"/>
        <v>1809</v>
      </c>
      <c r="P257" s="461"/>
    </row>
    <row r="258" spans="1:16" s="460" customFormat="1">
      <c r="A258" s="429" t="s">
        <v>527</v>
      </c>
      <c r="B258" s="430"/>
      <c r="C258" s="431">
        <f>SUM(D258:L258)</f>
        <v>-290</v>
      </c>
      <c r="D258" s="433"/>
      <c r="E258" s="431"/>
      <c r="F258" s="433">
        <v>-290</v>
      </c>
      <c r="G258" s="431"/>
      <c r="H258" s="431"/>
      <c r="I258" s="455"/>
      <c r="J258" s="433"/>
      <c r="K258" s="431"/>
      <c r="L258" s="432"/>
      <c r="M258" s="436">
        <f t="shared" si="5"/>
        <v>-290</v>
      </c>
      <c r="P258" s="461"/>
    </row>
    <row r="259" spans="1:16" s="460" customFormat="1">
      <c r="A259" s="429" t="s">
        <v>448</v>
      </c>
      <c r="B259" s="430"/>
      <c r="C259" s="431">
        <f>SUM(C258)</f>
        <v>-290</v>
      </c>
      <c r="D259" s="431">
        <f t="shared" ref="D259:L259" si="71">SUM(D258)</f>
        <v>0</v>
      </c>
      <c r="E259" s="431">
        <f t="shared" si="71"/>
        <v>0</v>
      </c>
      <c r="F259" s="431">
        <f t="shared" si="71"/>
        <v>-290</v>
      </c>
      <c r="G259" s="431">
        <f t="shared" si="71"/>
        <v>0</v>
      </c>
      <c r="H259" s="431">
        <f t="shared" si="71"/>
        <v>0</v>
      </c>
      <c r="I259" s="431">
        <f t="shared" si="71"/>
        <v>0</v>
      </c>
      <c r="J259" s="431">
        <f t="shared" si="71"/>
        <v>0</v>
      </c>
      <c r="K259" s="431">
        <f t="shared" si="71"/>
        <v>0</v>
      </c>
      <c r="L259" s="431">
        <f t="shared" si="71"/>
        <v>0</v>
      </c>
      <c r="M259" s="436">
        <f t="shared" si="5"/>
        <v>-290</v>
      </c>
      <c r="P259" s="461"/>
    </row>
    <row r="260" spans="1:16" s="460" customFormat="1">
      <c r="A260" s="15" t="s">
        <v>584</v>
      </c>
      <c r="B260" s="438"/>
      <c r="C260" s="442">
        <f>SUM(C257,C259)</f>
        <v>1519</v>
      </c>
      <c r="D260" s="442">
        <f t="shared" ref="D260:L260" si="72">SUM(D257,D259)</f>
        <v>0</v>
      </c>
      <c r="E260" s="442">
        <f t="shared" si="72"/>
        <v>0</v>
      </c>
      <c r="F260" s="442">
        <f t="shared" si="72"/>
        <v>1519</v>
      </c>
      <c r="G260" s="442">
        <f t="shared" si="72"/>
        <v>0</v>
      </c>
      <c r="H260" s="442">
        <f t="shared" si="72"/>
        <v>0</v>
      </c>
      <c r="I260" s="442">
        <f t="shared" si="72"/>
        <v>0</v>
      </c>
      <c r="J260" s="442">
        <f t="shared" si="72"/>
        <v>0</v>
      </c>
      <c r="K260" s="442">
        <f t="shared" si="72"/>
        <v>0</v>
      </c>
      <c r="L260" s="442">
        <f t="shared" si="72"/>
        <v>0</v>
      </c>
      <c r="M260" s="436">
        <f t="shared" si="5"/>
        <v>1519</v>
      </c>
    </row>
    <row r="261" spans="1:16">
      <c r="A261" s="21" t="s">
        <v>665</v>
      </c>
      <c r="B261" s="417"/>
      <c r="C261" s="457"/>
      <c r="D261" s="433"/>
      <c r="E261" s="431"/>
      <c r="F261" s="433"/>
      <c r="G261" s="425"/>
      <c r="H261" s="425"/>
      <c r="I261" s="597"/>
      <c r="J261" s="425"/>
      <c r="K261" s="433"/>
      <c r="L261" s="425"/>
      <c r="M261" s="436">
        <f t="shared" si="5"/>
        <v>0</v>
      </c>
    </row>
    <row r="262" spans="1:16">
      <c r="A262" s="429" t="s">
        <v>33</v>
      </c>
      <c r="B262" s="430" t="s">
        <v>168</v>
      </c>
      <c r="C262" s="431">
        <f>SUM(D262:L262)</f>
        <v>4897</v>
      </c>
      <c r="D262" s="433"/>
      <c r="E262" s="431">
        <v>0</v>
      </c>
      <c r="F262" s="433">
        <v>2897</v>
      </c>
      <c r="G262" s="431">
        <v>0</v>
      </c>
      <c r="H262" s="431">
        <v>0</v>
      </c>
      <c r="I262" s="597">
        <v>0</v>
      </c>
      <c r="J262" s="431">
        <v>2000</v>
      </c>
      <c r="K262" s="433">
        <v>0</v>
      </c>
      <c r="L262" s="431">
        <v>0</v>
      </c>
      <c r="M262" s="436">
        <f t="shared" si="5"/>
        <v>4897</v>
      </c>
    </row>
    <row r="263" spans="1:16">
      <c r="A263" s="429" t="s">
        <v>424</v>
      </c>
      <c r="B263" s="430"/>
      <c r="C263" s="431">
        <f>SUM(D263:L263)</f>
        <v>4897</v>
      </c>
      <c r="D263" s="433"/>
      <c r="E263" s="431"/>
      <c r="F263" s="433">
        <v>2897</v>
      </c>
      <c r="G263" s="431"/>
      <c r="H263" s="431"/>
      <c r="I263" s="597"/>
      <c r="J263" s="431">
        <v>2000</v>
      </c>
      <c r="K263" s="433"/>
      <c r="L263" s="431"/>
      <c r="M263" s="436">
        <f t="shared" si="5"/>
        <v>4897</v>
      </c>
    </row>
    <row r="264" spans="1:16">
      <c r="A264" s="11" t="s">
        <v>672</v>
      </c>
      <c r="B264" s="430"/>
      <c r="C264" s="431">
        <f t="shared" ref="C264:C265" si="73">SUM(D264:L264)</f>
        <v>-2462</v>
      </c>
      <c r="D264" s="433"/>
      <c r="E264" s="431"/>
      <c r="F264" s="433">
        <v>-2462</v>
      </c>
      <c r="G264" s="431"/>
      <c r="H264" s="431"/>
      <c r="I264" s="597"/>
      <c r="J264" s="431"/>
      <c r="K264" s="433"/>
      <c r="L264" s="431"/>
      <c r="M264" s="436">
        <f t="shared" si="5"/>
        <v>-2462</v>
      </c>
    </row>
    <row r="265" spans="1:16">
      <c r="A265" s="11" t="s">
        <v>673</v>
      </c>
      <c r="B265" s="430"/>
      <c r="C265" s="431">
        <f t="shared" si="73"/>
        <v>-412</v>
      </c>
      <c r="D265" s="433"/>
      <c r="E265" s="431"/>
      <c r="F265" s="433"/>
      <c r="G265" s="431"/>
      <c r="H265" s="431"/>
      <c r="I265" s="597"/>
      <c r="J265" s="431">
        <v>-412</v>
      </c>
      <c r="K265" s="433"/>
      <c r="L265" s="431"/>
      <c r="M265" s="436">
        <f t="shared" si="5"/>
        <v>-412</v>
      </c>
    </row>
    <row r="266" spans="1:16">
      <c r="A266" s="429" t="s">
        <v>448</v>
      </c>
      <c r="B266" s="430"/>
      <c r="C266" s="431">
        <f>SUM(C264:C265)</f>
        <v>-2874</v>
      </c>
      <c r="D266" s="433"/>
      <c r="E266" s="431"/>
      <c r="F266" s="433">
        <f>SUM(F264:F265)</f>
        <v>-2462</v>
      </c>
      <c r="G266" s="431">
        <f t="shared" ref="G266:L266" si="74">SUM(G264:G265)</f>
        <v>0</v>
      </c>
      <c r="H266" s="431">
        <f t="shared" si="74"/>
        <v>0</v>
      </c>
      <c r="I266" s="433">
        <f t="shared" si="74"/>
        <v>0</v>
      </c>
      <c r="J266" s="431">
        <f t="shared" si="74"/>
        <v>-412</v>
      </c>
      <c r="K266" s="433">
        <f t="shared" si="74"/>
        <v>0</v>
      </c>
      <c r="L266" s="431">
        <f t="shared" si="74"/>
        <v>0</v>
      </c>
      <c r="M266" s="436">
        <f t="shared" si="5"/>
        <v>-2874</v>
      </c>
    </row>
    <row r="267" spans="1:16">
      <c r="A267" s="15" t="s">
        <v>584</v>
      </c>
      <c r="B267" s="430"/>
      <c r="C267" s="431">
        <f>SUM(C263,C266)</f>
        <v>2023</v>
      </c>
      <c r="D267" s="433"/>
      <c r="E267" s="431"/>
      <c r="F267" s="433">
        <f>SUM(F263,F266)</f>
        <v>435</v>
      </c>
      <c r="G267" s="442">
        <f t="shared" ref="G267:L267" si="75">SUM(G263,G266)</f>
        <v>0</v>
      </c>
      <c r="H267" s="442">
        <f t="shared" si="75"/>
        <v>0</v>
      </c>
      <c r="I267" s="433">
        <f t="shared" si="75"/>
        <v>0</v>
      </c>
      <c r="J267" s="442">
        <f t="shared" si="75"/>
        <v>1588</v>
      </c>
      <c r="K267" s="433">
        <f t="shared" si="75"/>
        <v>0</v>
      </c>
      <c r="L267" s="442">
        <f t="shared" si="75"/>
        <v>0</v>
      </c>
      <c r="M267" s="436">
        <f t="shared" si="5"/>
        <v>2023</v>
      </c>
    </row>
    <row r="268" spans="1:16">
      <c r="A268" s="13" t="s">
        <v>666</v>
      </c>
      <c r="B268" s="416"/>
      <c r="C268" s="423"/>
      <c r="D268" s="426"/>
      <c r="E268" s="425"/>
      <c r="F268" s="426"/>
      <c r="G268" s="425"/>
      <c r="H268" s="425"/>
      <c r="I268" s="425"/>
      <c r="J268" s="426"/>
      <c r="K268" s="425"/>
      <c r="L268" s="424"/>
      <c r="M268" s="436">
        <f t="shared" si="5"/>
        <v>0</v>
      </c>
    </row>
    <row r="269" spans="1:16">
      <c r="A269" s="429" t="s">
        <v>33</v>
      </c>
      <c r="B269" s="430" t="s">
        <v>168</v>
      </c>
      <c r="C269" s="431">
        <f>SUM(D269:L269)</f>
        <v>2744</v>
      </c>
      <c r="D269" s="433"/>
      <c r="E269" s="431">
        <v>0</v>
      </c>
      <c r="F269" s="433">
        <v>0</v>
      </c>
      <c r="G269" s="431">
        <v>2744</v>
      </c>
      <c r="H269" s="431">
        <v>0</v>
      </c>
      <c r="I269" s="431">
        <v>0</v>
      </c>
      <c r="J269" s="433">
        <v>0</v>
      </c>
      <c r="K269" s="431">
        <v>0</v>
      </c>
      <c r="L269" s="432">
        <v>0</v>
      </c>
      <c r="M269" s="436">
        <f t="shared" si="5"/>
        <v>2744</v>
      </c>
    </row>
    <row r="270" spans="1:16">
      <c r="A270" s="429" t="s">
        <v>424</v>
      </c>
      <c r="B270" s="430"/>
      <c r="C270" s="431">
        <f>SUM(D270:L270)</f>
        <v>2744</v>
      </c>
      <c r="D270" s="433"/>
      <c r="E270" s="431"/>
      <c r="F270" s="433"/>
      <c r="G270" s="431">
        <v>2744</v>
      </c>
      <c r="H270" s="431"/>
      <c r="I270" s="431"/>
      <c r="J270" s="433"/>
      <c r="K270" s="431"/>
      <c r="L270" s="432"/>
      <c r="M270" s="436">
        <f t="shared" si="5"/>
        <v>2744</v>
      </c>
    </row>
    <row r="271" spans="1:16">
      <c r="A271" s="11" t="s">
        <v>674</v>
      </c>
      <c r="B271" s="430"/>
      <c r="C271" s="431">
        <f t="shared" ref="C271:C272" si="76">SUM(D271:L271)</f>
        <v>-427</v>
      </c>
      <c r="D271" s="433"/>
      <c r="E271" s="431"/>
      <c r="F271" s="433"/>
      <c r="G271" s="431">
        <v>-427</v>
      </c>
      <c r="H271" s="431"/>
      <c r="I271" s="431"/>
      <c r="J271" s="433"/>
      <c r="K271" s="431"/>
      <c r="L271" s="432"/>
      <c r="M271" s="436">
        <f t="shared" si="5"/>
        <v>-427</v>
      </c>
    </row>
    <row r="272" spans="1:16">
      <c r="A272" s="429" t="s">
        <v>448</v>
      </c>
      <c r="B272" s="430"/>
      <c r="C272" s="431">
        <f t="shared" si="76"/>
        <v>-427</v>
      </c>
      <c r="D272" s="433"/>
      <c r="E272" s="431"/>
      <c r="F272" s="433"/>
      <c r="G272" s="431">
        <v>-427</v>
      </c>
      <c r="H272" s="431"/>
      <c r="I272" s="431"/>
      <c r="J272" s="433"/>
      <c r="K272" s="431"/>
      <c r="L272" s="432"/>
      <c r="M272" s="436">
        <f t="shared" si="5"/>
        <v>-427</v>
      </c>
    </row>
    <row r="273" spans="1:13">
      <c r="A273" s="15" t="s">
        <v>584</v>
      </c>
      <c r="B273" s="438"/>
      <c r="C273" s="442">
        <f>SUM(D273:L273)</f>
        <v>2317</v>
      </c>
      <c r="D273" s="443"/>
      <c r="E273" s="442"/>
      <c r="F273" s="443"/>
      <c r="G273" s="442">
        <f>SUM(G270,G272)</f>
        <v>2317</v>
      </c>
      <c r="H273" s="442"/>
      <c r="I273" s="442"/>
      <c r="J273" s="443"/>
      <c r="K273" s="442"/>
      <c r="L273" s="462"/>
      <c r="M273" s="436">
        <f t="shared" si="5"/>
        <v>2317</v>
      </c>
    </row>
    <row r="274" spans="1:13">
      <c r="A274" s="21" t="s">
        <v>670</v>
      </c>
      <c r="B274" s="417"/>
      <c r="C274" s="465"/>
      <c r="D274" s="433"/>
      <c r="E274" s="431"/>
      <c r="F274" s="433"/>
      <c r="G274" s="431"/>
      <c r="H274" s="431"/>
      <c r="I274" s="431"/>
      <c r="J274" s="433"/>
      <c r="K274" s="431"/>
      <c r="L274" s="432"/>
      <c r="M274" s="436">
        <f t="shared" si="5"/>
        <v>0</v>
      </c>
    </row>
    <row r="275" spans="1:13">
      <c r="A275" s="429" t="s">
        <v>33</v>
      </c>
      <c r="B275" s="430" t="s">
        <v>168</v>
      </c>
      <c r="C275" s="431">
        <f>SUM(D275:L275)</f>
        <v>3456</v>
      </c>
      <c r="D275" s="432"/>
      <c r="E275" s="431">
        <v>0</v>
      </c>
      <c r="F275" s="433">
        <v>3456</v>
      </c>
      <c r="G275" s="431">
        <v>0</v>
      </c>
      <c r="H275" s="431">
        <v>0</v>
      </c>
      <c r="I275" s="431">
        <v>0</v>
      </c>
      <c r="J275" s="433">
        <v>0</v>
      </c>
      <c r="K275" s="431">
        <v>0</v>
      </c>
      <c r="L275" s="432">
        <v>0</v>
      </c>
      <c r="M275" s="436">
        <f t="shared" si="5"/>
        <v>3456</v>
      </c>
    </row>
    <row r="276" spans="1:13">
      <c r="A276" s="429" t="s">
        <v>424</v>
      </c>
      <c r="B276" s="430"/>
      <c r="C276" s="431">
        <f>SUM(D276:L276)</f>
        <v>3456</v>
      </c>
      <c r="D276" s="433"/>
      <c r="E276" s="431"/>
      <c r="F276" s="433">
        <v>3456</v>
      </c>
      <c r="G276" s="431"/>
      <c r="H276" s="431"/>
      <c r="I276" s="431"/>
      <c r="J276" s="433"/>
      <c r="K276" s="431"/>
      <c r="L276" s="432"/>
      <c r="M276" s="436">
        <f t="shared" si="5"/>
        <v>3456</v>
      </c>
    </row>
    <row r="277" spans="1:13">
      <c r="A277" s="11" t="s">
        <v>675</v>
      </c>
      <c r="B277" s="430"/>
      <c r="C277" s="431">
        <f t="shared" ref="C277:C278" si="77">SUM(D277:L277)</f>
        <v>355</v>
      </c>
      <c r="D277" s="433"/>
      <c r="E277" s="431"/>
      <c r="F277" s="433">
        <v>355</v>
      </c>
      <c r="G277" s="431"/>
      <c r="H277" s="431"/>
      <c r="I277" s="431"/>
      <c r="J277" s="433"/>
      <c r="K277" s="431"/>
      <c r="L277" s="432"/>
      <c r="M277" s="436">
        <f t="shared" si="5"/>
        <v>355</v>
      </c>
    </row>
    <row r="278" spans="1:13">
      <c r="A278" s="429" t="s">
        <v>448</v>
      </c>
      <c r="B278" s="430"/>
      <c r="C278" s="431">
        <f t="shared" si="77"/>
        <v>355</v>
      </c>
      <c r="D278" s="433"/>
      <c r="E278" s="431"/>
      <c r="F278" s="433">
        <v>355</v>
      </c>
      <c r="G278" s="431"/>
      <c r="H278" s="431"/>
      <c r="I278" s="431"/>
      <c r="J278" s="433"/>
      <c r="K278" s="431"/>
      <c r="L278" s="432"/>
      <c r="M278" s="436">
        <f t="shared" si="5"/>
        <v>355</v>
      </c>
    </row>
    <row r="279" spans="1:13">
      <c r="A279" s="15" t="s">
        <v>584</v>
      </c>
      <c r="B279" s="430"/>
      <c r="C279" s="442">
        <f>SUM(D279:L279)</f>
        <v>3811</v>
      </c>
      <c r="D279" s="433"/>
      <c r="E279" s="431"/>
      <c r="F279" s="433">
        <f>SUM(F276,F278)</f>
        <v>3811</v>
      </c>
      <c r="G279" s="431"/>
      <c r="H279" s="431"/>
      <c r="I279" s="431"/>
      <c r="J279" s="433"/>
      <c r="K279" s="431"/>
      <c r="L279" s="432"/>
      <c r="M279" s="436">
        <f t="shared" si="5"/>
        <v>3811</v>
      </c>
    </row>
    <row r="280" spans="1:13">
      <c r="A280" s="13" t="s">
        <v>671</v>
      </c>
      <c r="B280" s="416"/>
      <c r="C280" s="439"/>
      <c r="D280" s="424"/>
      <c r="E280" s="425"/>
      <c r="F280" s="426"/>
      <c r="G280" s="425"/>
      <c r="H280" s="425"/>
      <c r="I280" s="425"/>
      <c r="J280" s="426"/>
      <c r="K280" s="425"/>
      <c r="L280" s="424"/>
      <c r="M280" s="436">
        <f t="shared" si="5"/>
        <v>0</v>
      </c>
    </row>
    <row r="281" spans="1:13">
      <c r="A281" s="429" t="s">
        <v>33</v>
      </c>
      <c r="B281" s="430" t="s">
        <v>169</v>
      </c>
      <c r="C281" s="431">
        <f>SUM(D281:L281)</f>
        <v>11500</v>
      </c>
      <c r="D281" s="432"/>
      <c r="E281" s="431">
        <v>0</v>
      </c>
      <c r="F281" s="433">
        <v>0</v>
      </c>
      <c r="G281" s="431">
        <v>11500</v>
      </c>
      <c r="H281" s="431"/>
      <c r="I281" s="431">
        <v>0</v>
      </c>
      <c r="J281" s="433">
        <v>0</v>
      </c>
      <c r="K281" s="431">
        <v>0</v>
      </c>
      <c r="L281" s="432">
        <v>0</v>
      </c>
      <c r="M281" s="436">
        <f t="shared" si="5"/>
        <v>11500</v>
      </c>
    </row>
    <row r="282" spans="1:13">
      <c r="A282" s="429" t="s">
        <v>424</v>
      </c>
      <c r="B282" s="430"/>
      <c r="C282" s="431">
        <f>SUM(D282:L282)</f>
        <v>10000</v>
      </c>
      <c r="D282" s="432"/>
      <c r="E282" s="431"/>
      <c r="F282" s="433"/>
      <c r="G282" s="431">
        <v>10000</v>
      </c>
      <c r="H282" s="431"/>
      <c r="I282" s="431"/>
      <c r="J282" s="433"/>
      <c r="K282" s="431"/>
      <c r="L282" s="432"/>
      <c r="M282" s="436">
        <f t="shared" si="5"/>
        <v>10000</v>
      </c>
    </row>
    <row r="283" spans="1:13">
      <c r="A283" s="11" t="s">
        <v>676</v>
      </c>
      <c r="B283" s="430"/>
      <c r="C283" s="431">
        <f>SUM(D283:L283)</f>
        <v>-1755</v>
      </c>
      <c r="D283" s="432"/>
      <c r="E283" s="431"/>
      <c r="F283" s="433"/>
      <c r="G283" s="431">
        <v>-1755</v>
      </c>
      <c r="H283" s="431"/>
      <c r="I283" s="431"/>
      <c r="J283" s="433"/>
      <c r="K283" s="431"/>
      <c r="L283" s="432"/>
      <c r="M283" s="436">
        <f t="shared" si="5"/>
        <v>-1755</v>
      </c>
    </row>
    <row r="284" spans="1:13">
      <c r="A284" s="429" t="s">
        <v>446</v>
      </c>
      <c r="B284" s="430"/>
      <c r="C284" s="431">
        <f>SUM(C283)</f>
        <v>-1755</v>
      </c>
      <c r="D284" s="431">
        <f t="shared" ref="D284:L284" si="78">SUM(D283)</f>
        <v>0</v>
      </c>
      <c r="E284" s="431">
        <f t="shared" si="78"/>
        <v>0</v>
      </c>
      <c r="F284" s="431">
        <f t="shared" si="78"/>
        <v>0</v>
      </c>
      <c r="G284" s="431">
        <f t="shared" si="78"/>
        <v>-1755</v>
      </c>
      <c r="H284" s="431">
        <f t="shared" si="78"/>
        <v>0</v>
      </c>
      <c r="I284" s="431">
        <f t="shared" si="78"/>
        <v>0</v>
      </c>
      <c r="J284" s="431">
        <f t="shared" si="78"/>
        <v>0</v>
      </c>
      <c r="K284" s="431">
        <f t="shared" si="78"/>
        <v>0</v>
      </c>
      <c r="L284" s="431">
        <f t="shared" si="78"/>
        <v>0</v>
      </c>
      <c r="M284" s="436">
        <f t="shared" si="5"/>
        <v>-1755</v>
      </c>
    </row>
    <row r="285" spans="1:13">
      <c r="A285" s="15" t="s">
        <v>584</v>
      </c>
      <c r="B285" s="438"/>
      <c r="C285" s="442">
        <f>SUM(C282,C284)</f>
        <v>8245</v>
      </c>
      <c r="D285" s="442">
        <f t="shared" ref="D285:L285" si="79">SUM(D282,D284)</f>
        <v>0</v>
      </c>
      <c r="E285" s="442">
        <f t="shared" si="79"/>
        <v>0</v>
      </c>
      <c r="F285" s="442">
        <f t="shared" si="79"/>
        <v>0</v>
      </c>
      <c r="G285" s="442">
        <f t="shared" si="79"/>
        <v>8245</v>
      </c>
      <c r="H285" s="442">
        <f t="shared" si="79"/>
        <v>0</v>
      </c>
      <c r="I285" s="442">
        <f t="shared" si="79"/>
        <v>0</v>
      </c>
      <c r="J285" s="442">
        <f t="shared" si="79"/>
        <v>0</v>
      </c>
      <c r="K285" s="442">
        <f t="shared" si="79"/>
        <v>0</v>
      </c>
      <c r="L285" s="442">
        <f t="shared" si="79"/>
        <v>0</v>
      </c>
      <c r="M285" s="436">
        <f t="shared" si="5"/>
        <v>8245</v>
      </c>
    </row>
    <row r="286" spans="1:13">
      <c r="A286" s="13" t="s">
        <v>677</v>
      </c>
      <c r="B286" s="416"/>
      <c r="C286" s="439"/>
      <c r="D286" s="426"/>
      <c r="E286" s="425"/>
      <c r="F286" s="426"/>
      <c r="G286" s="425"/>
      <c r="H286" s="425"/>
      <c r="I286" s="425"/>
      <c r="J286" s="426"/>
      <c r="K286" s="425"/>
      <c r="L286" s="424"/>
      <c r="M286" s="436">
        <f t="shared" si="5"/>
        <v>0</v>
      </c>
    </row>
    <row r="287" spans="1:13">
      <c r="A287" s="429" t="s">
        <v>33</v>
      </c>
      <c r="B287" s="430" t="s">
        <v>168</v>
      </c>
      <c r="C287" s="431">
        <f>SUM(D287:L287)</f>
        <v>0</v>
      </c>
      <c r="D287" s="433"/>
      <c r="E287" s="431">
        <v>0</v>
      </c>
      <c r="F287" s="433">
        <v>0</v>
      </c>
      <c r="G287" s="431"/>
      <c r="H287" s="431"/>
      <c r="I287" s="431">
        <v>0</v>
      </c>
      <c r="J287" s="433"/>
      <c r="K287" s="431">
        <v>0</v>
      </c>
      <c r="L287" s="432">
        <v>0</v>
      </c>
      <c r="M287" s="436">
        <f t="shared" ref="M287:M291" si="80">SUM(D287:L287)</f>
        <v>0</v>
      </c>
    </row>
    <row r="288" spans="1:13">
      <c r="A288" s="429" t="s">
        <v>424</v>
      </c>
      <c r="B288" s="430"/>
      <c r="C288" s="431">
        <f>SUM(D288:L288)</f>
        <v>0</v>
      </c>
      <c r="D288" s="433"/>
      <c r="E288" s="431"/>
      <c r="F288" s="433"/>
      <c r="G288" s="431"/>
      <c r="H288" s="431"/>
      <c r="I288" s="431"/>
      <c r="J288" s="433"/>
      <c r="K288" s="431"/>
      <c r="L288" s="432"/>
      <c r="M288" s="436">
        <f t="shared" si="80"/>
        <v>0</v>
      </c>
    </row>
    <row r="289" spans="1:13">
      <c r="A289" s="11" t="s">
        <v>669</v>
      </c>
      <c r="B289" s="430"/>
      <c r="C289" s="431">
        <f t="shared" ref="C289:C290" si="81">SUM(D289:L289)</f>
        <v>621</v>
      </c>
      <c r="D289" s="433"/>
      <c r="E289" s="431"/>
      <c r="F289" s="433"/>
      <c r="G289" s="431"/>
      <c r="H289" s="431">
        <v>621</v>
      </c>
      <c r="I289" s="431"/>
      <c r="J289" s="433"/>
      <c r="K289" s="431"/>
      <c r="L289" s="432"/>
      <c r="M289" s="436">
        <f t="shared" si="80"/>
        <v>621</v>
      </c>
    </row>
    <row r="290" spans="1:13">
      <c r="A290" s="11" t="s">
        <v>447</v>
      </c>
      <c r="B290" s="430"/>
      <c r="C290" s="431">
        <f t="shared" si="81"/>
        <v>621</v>
      </c>
      <c r="D290" s="433"/>
      <c r="E290" s="431"/>
      <c r="F290" s="433"/>
      <c r="G290" s="431"/>
      <c r="H290" s="431">
        <v>621</v>
      </c>
      <c r="I290" s="431"/>
      <c r="J290" s="433"/>
      <c r="K290" s="431"/>
      <c r="L290" s="432"/>
      <c r="M290" s="436">
        <f t="shared" si="80"/>
        <v>621</v>
      </c>
    </row>
    <row r="291" spans="1:13">
      <c r="A291" s="15" t="s">
        <v>584</v>
      </c>
      <c r="B291" s="438"/>
      <c r="C291" s="442">
        <f>SUM(D291:L291)</f>
        <v>621</v>
      </c>
      <c r="D291" s="443"/>
      <c r="E291" s="442"/>
      <c r="F291" s="443"/>
      <c r="G291" s="442"/>
      <c r="H291" s="442">
        <v>621</v>
      </c>
      <c r="I291" s="442"/>
      <c r="J291" s="443"/>
      <c r="K291" s="442"/>
      <c r="L291" s="462"/>
      <c r="M291" s="436">
        <f t="shared" si="80"/>
        <v>621</v>
      </c>
    </row>
    <row r="292" spans="1:13">
      <c r="A292" s="56" t="s">
        <v>678</v>
      </c>
      <c r="B292" s="466"/>
      <c r="C292" s="477"/>
      <c r="D292" s="433"/>
      <c r="E292" s="425"/>
      <c r="F292" s="426"/>
      <c r="G292" s="425"/>
      <c r="H292" s="425"/>
      <c r="I292" s="425"/>
      <c r="J292" s="426"/>
      <c r="K292" s="425"/>
      <c r="L292" s="424"/>
      <c r="M292" s="436">
        <f t="shared" ref="M292:M332" si="82">SUM(D292:L292)</f>
        <v>0</v>
      </c>
    </row>
    <row r="293" spans="1:13">
      <c r="A293" s="429" t="s">
        <v>33</v>
      </c>
      <c r="B293" s="430" t="s">
        <v>168</v>
      </c>
      <c r="C293" s="431">
        <f>SUM(D293:L293)</f>
        <v>4222</v>
      </c>
      <c r="D293" s="433"/>
      <c r="E293" s="431"/>
      <c r="F293" s="433"/>
      <c r="G293" s="431">
        <v>0</v>
      </c>
      <c r="H293" s="431">
        <v>4222</v>
      </c>
      <c r="I293" s="431">
        <v>0</v>
      </c>
      <c r="J293" s="433">
        <v>0</v>
      </c>
      <c r="K293" s="431">
        <v>0</v>
      </c>
      <c r="L293" s="432">
        <v>0</v>
      </c>
      <c r="M293" s="436">
        <f t="shared" si="82"/>
        <v>4222</v>
      </c>
    </row>
    <row r="294" spans="1:13">
      <c r="A294" s="429" t="s">
        <v>424</v>
      </c>
      <c r="B294" s="430"/>
      <c r="C294" s="431">
        <f>SUM(D294:L294)</f>
        <v>4222</v>
      </c>
      <c r="D294" s="433"/>
      <c r="E294" s="431"/>
      <c r="F294" s="433"/>
      <c r="G294" s="431"/>
      <c r="H294" s="431">
        <v>4222</v>
      </c>
      <c r="I294" s="431"/>
      <c r="J294" s="433"/>
      <c r="K294" s="431"/>
      <c r="L294" s="432"/>
      <c r="M294" s="436">
        <f t="shared" si="82"/>
        <v>4222</v>
      </c>
    </row>
    <row r="295" spans="1:13">
      <c r="A295" s="11" t="s">
        <v>669</v>
      </c>
      <c r="B295" s="430"/>
      <c r="C295" s="431">
        <f t="shared" ref="C295" si="83">SUM(D295:L295)</f>
        <v>-2671</v>
      </c>
      <c r="D295" s="433"/>
      <c r="E295" s="431"/>
      <c r="F295" s="433"/>
      <c r="G295" s="431"/>
      <c r="H295" s="431">
        <v>-2671</v>
      </c>
      <c r="I295" s="431"/>
      <c r="J295" s="433"/>
      <c r="K295" s="431"/>
      <c r="L295" s="432"/>
      <c r="M295" s="436">
        <f t="shared" si="82"/>
        <v>-2671</v>
      </c>
    </row>
    <row r="296" spans="1:13">
      <c r="A296" s="11" t="s">
        <v>447</v>
      </c>
      <c r="B296" s="430"/>
      <c r="C296" s="431">
        <f>SUM(C295)</f>
        <v>-2671</v>
      </c>
      <c r="D296" s="433"/>
      <c r="E296" s="431"/>
      <c r="F296" s="433"/>
      <c r="G296" s="431"/>
      <c r="H296" s="431">
        <v>-2671</v>
      </c>
      <c r="I296" s="431"/>
      <c r="J296" s="433"/>
      <c r="K296" s="431"/>
      <c r="L296" s="432"/>
      <c r="M296" s="436">
        <f t="shared" si="82"/>
        <v>-2671</v>
      </c>
    </row>
    <row r="297" spans="1:13">
      <c r="A297" s="437" t="s">
        <v>511</v>
      </c>
      <c r="B297" s="430"/>
      <c r="C297" s="431">
        <f>SUM(C294,C296)</f>
        <v>1551</v>
      </c>
      <c r="D297" s="433"/>
      <c r="E297" s="431"/>
      <c r="F297" s="433"/>
      <c r="G297" s="431"/>
      <c r="H297" s="431">
        <f>SUM(H294,H296)</f>
        <v>1551</v>
      </c>
      <c r="I297" s="431"/>
      <c r="J297" s="433"/>
      <c r="K297" s="431"/>
      <c r="L297" s="432"/>
      <c r="M297" s="436">
        <f t="shared" si="82"/>
        <v>1551</v>
      </c>
    </row>
    <row r="298" spans="1:13" s="460" customFormat="1">
      <c r="A298" s="13" t="s">
        <v>680</v>
      </c>
      <c r="B298" s="416"/>
      <c r="C298" s="423"/>
      <c r="D298" s="426"/>
      <c r="E298" s="425"/>
      <c r="F298" s="426"/>
      <c r="G298" s="425"/>
      <c r="H298" s="425"/>
      <c r="I298" s="425"/>
      <c r="J298" s="426"/>
      <c r="K298" s="425"/>
      <c r="L298" s="424"/>
      <c r="M298" s="436">
        <f t="shared" si="82"/>
        <v>0</v>
      </c>
    </row>
    <row r="299" spans="1:13">
      <c r="A299" s="429" t="s">
        <v>33</v>
      </c>
      <c r="B299" s="430" t="s">
        <v>168</v>
      </c>
      <c r="C299" s="431">
        <f>SUM(D299:L299)</f>
        <v>5759</v>
      </c>
      <c r="D299" s="433"/>
      <c r="E299" s="431">
        <v>0</v>
      </c>
      <c r="F299" s="433">
        <v>0</v>
      </c>
      <c r="G299" s="431"/>
      <c r="H299" s="431">
        <v>5759</v>
      </c>
      <c r="I299" s="431">
        <v>0</v>
      </c>
      <c r="J299" s="433"/>
      <c r="K299" s="431">
        <v>0</v>
      </c>
      <c r="L299" s="432">
        <v>0</v>
      </c>
      <c r="M299" s="436">
        <f t="shared" si="82"/>
        <v>5759</v>
      </c>
    </row>
    <row r="300" spans="1:13">
      <c r="A300" s="429" t="s">
        <v>424</v>
      </c>
      <c r="B300" s="430"/>
      <c r="C300" s="431">
        <f>SUM(D300:L300)</f>
        <v>5759</v>
      </c>
      <c r="D300" s="433"/>
      <c r="E300" s="431"/>
      <c r="F300" s="433"/>
      <c r="G300" s="431"/>
      <c r="H300" s="431">
        <v>5759</v>
      </c>
      <c r="I300" s="431"/>
      <c r="J300" s="433"/>
      <c r="K300" s="431"/>
      <c r="L300" s="432"/>
      <c r="M300" s="436">
        <f t="shared" si="82"/>
        <v>5759</v>
      </c>
    </row>
    <row r="301" spans="1:13">
      <c r="A301" s="11" t="s">
        <v>669</v>
      </c>
      <c r="B301" s="430"/>
      <c r="C301" s="431">
        <f>SUM(D301:L301)</f>
        <v>-2797</v>
      </c>
      <c r="D301" s="433"/>
      <c r="E301" s="431"/>
      <c r="F301" s="433"/>
      <c r="G301" s="431"/>
      <c r="H301" s="431">
        <v>-2797</v>
      </c>
      <c r="I301" s="431"/>
      <c r="J301" s="433"/>
      <c r="K301" s="431"/>
      <c r="L301" s="432"/>
      <c r="M301" s="436">
        <f t="shared" si="82"/>
        <v>-2797</v>
      </c>
    </row>
    <row r="302" spans="1:13">
      <c r="A302" s="11" t="s">
        <v>447</v>
      </c>
      <c r="B302" s="430"/>
      <c r="C302" s="431">
        <f>SUM(D302:L302)</f>
        <v>-2797</v>
      </c>
      <c r="D302" s="433"/>
      <c r="E302" s="431"/>
      <c r="F302" s="433"/>
      <c r="G302" s="431"/>
      <c r="H302" s="431">
        <v>-2797</v>
      </c>
      <c r="I302" s="431"/>
      <c r="J302" s="433"/>
      <c r="K302" s="431"/>
      <c r="L302" s="432"/>
      <c r="M302" s="436">
        <f t="shared" si="82"/>
        <v>-2797</v>
      </c>
    </row>
    <row r="303" spans="1:13">
      <c r="A303" s="15" t="s">
        <v>584</v>
      </c>
      <c r="B303" s="430"/>
      <c r="C303" s="431">
        <f>SUM(D303:L303)</f>
        <v>2962</v>
      </c>
      <c r="D303" s="433"/>
      <c r="E303" s="431"/>
      <c r="F303" s="433"/>
      <c r="G303" s="431"/>
      <c r="H303" s="431">
        <f>SUM(H300,H302)</f>
        <v>2962</v>
      </c>
      <c r="I303" s="431"/>
      <c r="J303" s="433"/>
      <c r="K303" s="431"/>
      <c r="L303" s="432"/>
      <c r="M303" s="436">
        <f t="shared" si="82"/>
        <v>2962</v>
      </c>
    </row>
    <row r="304" spans="1:13">
      <c r="A304" s="13" t="s">
        <v>681</v>
      </c>
      <c r="B304" s="416"/>
      <c r="C304" s="439"/>
      <c r="D304" s="426"/>
      <c r="E304" s="425"/>
      <c r="F304" s="426"/>
      <c r="G304" s="425"/>
      <c r="H304" s="425"/>
      <c r="I304" s="425"/>
      <c r="J304" s="426"/>
      <c r="K304" s="425"/>
      <c r="L304" s="424"/>
      <c r="M304" s="436">
        <f t="shared" si="82"/>
        <v>0</v>
      </c>
    </row>
    <row r="305" spans="1:14">
      <c r="A305" s="429" t="s">
        <v>33</v>
      </c>
      <c r="B305" s="430" t="s">
        <v>168</v>
      </c>
      <c r="C305" s="431">
        <f>SUM(D305:L305)</f>
        <v>0</v>
      </c>
      <c r="D305" s="433"/>
      <c r="E305" s="431">
        <v>0</v>
      </c>
      <c r="F305" s="433">
        <v>0</v>
      </c>
      <c r="G305" s="431"/>
      <c r="H305" s="431"/>
      <c r="I305" s="431">
        <v>0</v>
      </c>
      <c r="J305" s="433"/>
      <c r="K305" s="431">
        <v>0</v>
      </c>
      <c r="L305" s="432">
        <v>0</v>
      </c>
      <c r="M305" s="436">
        <f t="shared" si="82"/>
        <v>0</v>
      </c>
    </row>
    <row r="306" spans="1:14">
      <c r="A306" s="429" t="s">
        <v>424</v>
      </c>
      <c r="B306" s="430"/>
      <c r="C306" s="431">
        <f>SUM(D306:L306)</f>
        <v>0</v>
      </c>
      <c r="D306" s="433"/>
      <c r="E306" s="431"/>
      <c r="F306" s="433"/>
      <c r="G306" s="431"/>
      <c r="H306" s="431"/>
      <c r="I306" s="431"/>
      <c r="J306" s="433"/>
      <c r="K306" s="431"/>
      <c r="L306" s="432"/>
      <c r="M306" s="436">
        <f t="shared" si="82"/>
        <v>0</v>
      </c>
    </row>
    <row r="307" spans="1:14">
      <c r="A307" s="15" t="s">
        <v>584</v>
      </c>
      <c r="B307" s="438"/>
      <c r="C307" s="442">
        <f>SUM(D307:L307)</f>
        <v>0</v>
      </c>
      <c r="D307" s="443"/>
      <c r="E307" s="442"/>
      <c r="F307" s="443"/>
      <c r="G307" s="442"/>
      <c r="H307" s="442"/>
      <c r="I307" s="442"/>
      <c r="J307" s="443"/>
      <c r="K307" s="442"/>
      <c r="L307" s="462"/>
      <c r="M307" s="436"/>
    </row>
    <row r="308" spans="1:14">
      <c r="A308" s="21" t="s">
        <v>682</v>
      </c>
      <c r="B308" s="430"/>
      <c r="C308" s="431"/>
      <c r="D308" s="433"/>
      <c r="E308" s="431"/>
      <c r="F308" s="433"/>
      <c r="G308" s="431"/>
      <c r="H308" s="431"/>
      <c r="I308" s="431"/>
      <c r="J308" s="433"/>
      <c r="K308" s="431"/>
      <c r="L308" s="432"/>
      <c r="M308" s="436">
        <f t="shared" si="82"/>
        <v>0</v>
      </c>
    </row>
    <row r="309" spans="1:14">
      <c r="A309" s="429" t="s">
        <v>33</v>
      </c>
      <c r="B309" s="430" t="s">
        <v>168</v>
      </c>
      <c r="C309" s="431">
        <f>SUM(D309:L309)</f>
        <v>315</v>
      </c>
      <c r="D309" s="433"/>
      <c r="E309" s="431"/>
      <c r="F309" s="433"/>
      <c r="G309" s="431"/>
      <c r="H309" s="431">
        <v>315</v>
      </c>
      <c r="I309" s="431"/>
      <c r="J309" s="433"/>
      <c r="K309" s="431"/>
      <c r="L309" s="432"/>
      <c r="M309" s="436">
        <f t="shared" si="82"/>
        <v>315</v>
      </c>
    </row>
    <row r="310" spans="1:14">
      <c r="A310" s="429" t="s">
        <v>424</v>
      </c>
      <c r="B310" s="430"/>
      <c r="C310" s="431">
        <f>SUM(D310:L310)</f>
        <v>315</v>
      </c>
      <c r="D310" s="433"/>
      <c r="E310" s="431"/>
      <c r="F310" s="433"/>
      <c r="G310" s="431"/>
      <c r="H310" s="431">
        <v>315</v>
      </c>
      <c r="I310" s="431"/>
      <c r="J310" s="433"/>
      <c r="K310" s="431"/>
      <c r="L310" s="432"/>
      <c r="M310" s="436">
        <f t="shared" si="82"/>
        <v>315</v>
      </c>
    </row>
    <row r="311" spans="1:14">
      <c r="A311" s="11" t="s">
        <v>669</v>
      </c>
      <c r="B311" s="430"/>
      <c r="C311" s="431">
        <f t="shared" ref="C311:C312" si="84">SUM(D311:L311)</f>
        <v>-152</v>
      </c>
      <c r="D311" s="433"/>
      <c r="E311" s="431"/>
      <c r="F311" s="433"/>
      <c r="G311" s="431"/>
      <c r="H311" s="431">
        <v>-152</v>
      </c>
      <c r="I311" s="431"/>
      <c r="J311" s="433"/>
      <c r="K311" s="431"/>
      <c r="L311" s="432"/>
      <c r="M311" s="436">
        <f t="shared" si="82"/>
        <v>-152</v>
      </c>
    </row>
    <row r="312" spans="1:14">
      <c r="A312" s="11" t="s">
        <v>447</v>
      </c>
      <c r="B312" s="430"/>
      <c r="C312" s="431">
        <f t="shared" si="84"/>
        <v>-152</v>
      </c>
      <c r="D312" s="433"/>
      <c r="E312" s="431"/>
      <c r="F312" s="433"/>
      <c r="G312" s="431"/>
      <c r="H312" s="431">
        <v>-152</v>
      </c>
      <c r="I312" s="431"/>
      <c r="J312" s="433"/>
      <c r="K312" s="431"/>
      <c r="L312" s="432"/>
      <c r="M312" s="436">
        <f t="shared" si="82"/>
        <v>-152</v>
      </c>
    </row>
    <row r="313" spans="1:14">
      <c r="A313" s="15" t="s">
        <v>584</v>
      </c>
      <c r="B313" s="430"/>
      <c r="C313" s="431">
        <f>SUM(D313:L313)</f>
        <v>163</v>
      </c>
      <c r="D313" s="433"/>
      <c r="E313" s="431"/>
      <c r="F313" s="433"/>
      <c r="G313" s="431"/>
      <c r="H313" s="431">
        <f>SUM(H310,H312)</f>
        <v>163</v>
      </c>
      <c r="I313" s="431"/>
      <c r="J313" s="433"/>
      <c r="K313" s="431"/>
      <c r="L313" s="432"/>
      <c r="M313" s="436">
        <f t="shared" si="82"/>
        <v>163</v>
      </c>
    </row>
    <row r="314" spans="1:14">
      <c r="A314" s="53" t="s">
        <v>683</v>
      </c>
      <c r="B314" s="463"/>
      <c r="C314" s="439"/>
      <c r="D314" s="426"/>
      <c r="E314" s="425"/>
      <c r="F314" s="426"/>
      <c r="G314" s="425"/>
      <c r="H314" s="425"/>
      <c r="I314" s="425"/>
      <c r="J314" s="426"/>
      <c r="K314" s="425"/>
      <c r="L314" s="424"/>
      <c r="M314" s="436">
        <f t="shared" si="82"/>
        <v>0</v>
      </c>
    </row>
    <row r="315" spans="1:14">
      <c r="A315" s="429" t="s">
        <v>33</v>
      </c>
      <c r="B315" s="430" t="s">
        <v>168</v>
      </c>
      <c r="C315" s="431">
        <f>SUM(D315:L315)</f>
        <v>2790</v>
      </c>
      <c r="D315" s="432"/>
      <c r="E315" s="431">
        <v>0</v>
      </c>
      <c r="F315" s="433">
        <v>0</v>
      </c>
      <c r="G315" s="431">
        <v>0</v>
      </c>
      <c r="H315" s="431">
        <v>2790</v>
      </c>
      <c r="I315" s="431">
        <v>0</v>
      </c>
      <c r="J315" s="433">
        <v>0</v>
      </c>
      <c r="K315" s="431">
        <v>0</v>
      </c>
      <c r="L315" s="432">
        <v>0</v>
      </c>
      <c r="M315" s="436">
        <f t="shared" si="82"/>
        <v>2790</v>
      </c>
    </row>
    <row r="316" spans="1:14">
      <c r="A316" s="429" t="s">
        <v>424</v>
      </c>
      <c r="B316" s="430"/>
      <c r="C316" s="431">
        <f>SUM(D316:L316)</f>
        <v>2790</v>
      </c>
      <c r="D316" s="432"/>
      <c r="E316" s="431"/>
      <c r="F316" s="433"/>
      <c r="G316" s="431"/>
      <c r="H316" s="431">
        <v>2790</v>
      </c>
      <c r="I316" s="431"/>
      <c r="J316" s="433"/>
      <c r="K316" s="431"/>
      <c r="L316" s="432"/>
      <c r="M316" s="436">
        <f t="shared" si="82"/>
        <v>2790</v>
      </c>
      <c r="N316" s="428"/>
    </row>
    <row r="317" spans="1:14">
      <c r="A317" s="15" t="s">
        <v>584</v>
      </c>
      <c r="B317" s="430"/>
      <c r="C317" s="431">
        <f>SUM(D317:L317)</f>
        <v>2790</v>
      </c>
      <c r="D317" s="432"/>
      <c r="E317" s="431"/>
      <c r="F317" s="433"/>
      <c r="G317" s="431"/>
      <c r="H317" s="431">
        <v>2790</v>
      </c>
      <c r="I317" s="431"/>
      <c r="J317" s="433"/>
      <c r="K317" s="431"/>
      <c r="L317" s="432"/>
      <c r="M317" s="436">
        <f t="shared" si="82"/>
        <v>2790</v>
      </c>
    </row>
    <row r="318" spans="1:14">
      <c r="A318" s="53" t="s">
        <v>684</v>
      </c>
      <c r="B318" s="440"/>
      <c r="C318" s="425"/>
      <c r="D318" s="424"/>
      <c r="E318" s="425"/>
      <c r="F318" s="426"/>
      <c r="G318" s="425"/>
      <c r="H318" s="425"/>
      <c r="I318" s="425"/>
      <c r="J318" s="426"/>
      <c r="K318" s="425"/>
      <c r="L318" s="424"/>
      <c r="M318" s="436">
        <f t="shared" si="82"/>
        <v>0</v>
      </c>
    </row>
    <row r="319" spans="1:14">
      <c r="A319" s="429" t="s">
        <v>33</v>
      </c>
      <c r="B319" s="430" t="s">
        <v>168</v>
      </c>
      <c r="C319" s="431"/>
      <c r="D319" s="432"/>
      <c r="E319" s="431"/>
      <c r="F319" s="433"/>
      <c r="G319" s="431"/>
      <c r="H319" s="431"/>
      <c r="I319" s="431"/>
      <c r="J319" s="433"/>
      <c r="K319" s="431"/>
      <c r="L319" s="432"/>
      <c r="M319" s="436">
        <f t="shared" si="82"/>
        <v>0</v>
      </c>
    </row>
    <row r="320" spans="1:14">
      <c r="A320" s="429" t="s">
        <v>424</v>
      </c>
      <c r="B320" s="430"/>
      <c r="C320" s="431"/>
      <c r="D320" s="432"/>
      <c r="E320" s="431"/>
      <c r="F320" s="433"/>
      <c r="G320" s="431"/>
      <c r="H320" s="431"/>
      <c r="I320" s="431"/>
      <c r="J320" s="433"/>
      <c r="K320" s="431"/>
      <c r="L320" s="432"/>
      <c r="M320" s="436"/>
    </row>
    <row r="321" spans="1:13">
      <c r="A321" s="15" t="s">
        <v>584</v>
      </c>
      <c r="B321" s="438"/>
      <c r="C321" s="442"/>
      <c r="D321" s="462"/>
      <c r="E321" s="442"/>
      <c r="F321" s="443"/>
      <c r="G321" s="442"/>
      <c r="H321" s="442"/>
      <c r="I321" s="442"/>
      <c r="J321" s="443"/>
      <c r="K321" s="442"/>
      <c r="L321" s="462"/>
      <c r="M321" s="436"/>
    </row>
    <row r="322" spans="1:13">
      <c r="A322" s="56" t="s">
        <v>685</v>
      </c>
      <c r="B322" s="465"/>
      <c r="C322" s="431"/>
      <c r="D322" s="432"/>
      <c r="E322" s="431"/>
      <c r="F322" s="433"/>
      <c r="G322" s="431"/>
      <c r="H322" s="431"/>
      <c r="I322" s="431"/>
      <c r="J322" s="433"/>
      <c r="K322" s="431"/>
      <c r="L322" s="432"/>
      <c r="M322" s="436">
        <f t="shared" si="82"/>
        <v>0</v>
      </c>
    </row>
    <row r="323" spans="1:13">
      <c r="A323" s="429" t="s">
        <v>33</v>
      </c>
      <c r="B323" s="430" t="s">
        <v>168</v>
      </c>
      <c r="C323" s="431"/>
      <c r="D323" s="432"/>
      <c r="E323" s="431"/>
      <c r="F323" s="433"/>
      <c r="G323" s="431"/>
      <c r="H323" s="431"/>
      <c r="I323" s="431"/>
      <c r="J323" s="433"/>
      <c r="K323" s="431"/>
      <c r="L323" s="432"/>
      <c r="M323" s="436">
        <f t="shared" si="82"/>
        <v>0</v>
      </c>
    </row>
    <row r="324" spans="1:13">
      <c r="A324" s="429" t="s">
        <v>424</v>
      </c>
      <c r="B324" s="430"/>
      <c r="C324" s="431"/>
      <c r="D324" s="432"/>
      <c r="E324" s="431"/>
      <c r="F324" s="433"/>
      <c r="G324" s="431"/>
      <c r="H324" s="431"/>
      <c r="I324" s="431"/>
      <c r="J324" s="433"/>
      <c r="K324" s="431"/>
      <c r="L324" s="432"/>
      <c r="M324" s="436"/>
    </row>
    <row r="325" spans="1:13">
      <c r="A325" s="15" t="s">
        <v>584</v>
      </c>
      <c r="B325" s="430"/>
      <c r="C325" s="431"/>
      <c r="D325" s="432"/>
      <c r="E325" s="431"/>
      <c r="F325" s="433"/>
      <c r="G325" s="431"/>
      <c r="H325" s="431"/>
      <c r="I325" s="431"/>
      <c r="J325" s="433"/>
      <c r="K325" s="431"/>
      <c r="L325" s="432"/>
      <c r="M325" s="436"/>
    </row>
    <row r="326" spans="1:13">
      <c r="A326" s="53" t="s">
        <v>686</v>
      </c>
      <c r="B326" s="440"/>
      <c r="C326" s="425"/>
      <c r="D326" s="424"/>
      <c r="E326" s="425"/>
      <c r="F326" s="426"/>
      <c r="G326" s="425"/>
      <c r="H326" s="425"/>
      <c r="I326" s="425"/>
      <c r="J326" s="426"/>
      <c r="K326" s="425"/>
      <c r="L326" s="424"/>
      <c r="M326" s="436">
        <f t="shared" si="82"/>
        <v>0</v>
      </c>
    </row>
    <row r="327" spans="1:13">
      <c r="A327" s="429" t="s">
        <v>33</v>
      </c>
      <c r="B327" s="430" t="s">
        <v>169</v>
      </c>
      <c r="C327" s="431">
        <f>SUM(D327:L327)</f>
        <v>400000</v>
      </c>
      <c r="D327" s="432"/>
      <c r="E327" s="431"/>
      <c r="F327" s="433"/>
      <c r="G327" s="431"/>
      <c r="H327" s="431"/>
      <c r="I327" s="431"/>
      <c r="J327" s="433"/>
      <c r="K327" s="431"/>
      <c r="L327" s="432">
        <v>400000</v>
      </c>
      <c r="M327" s="436">
        <f t="shared" si="82"/>
        <v>400000</v>
      </c>
    </row>
    <row r="328" spans="1:13">
      <c r="A328" s="429" t="s">
        <v>436</v>
      </c>
      <c r="B328" s="430"/>
      <c r="C328" s="431">
        <f t="shared" ref="C328:C330" si="85">SUM(D328:L328)</f>
        <v>800000</v>
      </c>
      <c r="D328" s="432"/>
      <c r="E328" s="431"/>
      <c r="F328" s="433">
        <v>4600</v>
      </c>
      <c r="G328" s="431"/>
      <c r="H328" s="431"/>
      <c r="I328" s="431"/>
      <c r="J328" s="433"/>
      <c r="K328" s="431"/>
      <c r="L328" s="432">
        <v>795400</v>
      </c>
      <c r="M328" s="436">
        <f t="shared" si="82"/>
        <v>800000</v>
      </c>
    </row>
    <row r="329" spans="1:13">
      <c r="A329" s="11" t="s">
        <v>679</v>
      </c>
      <c r="B329" s="430"/>
      <c r="C329" s="431">
        <f t="shared" si="85"/>
        <v>1070</v>
      </c>
      <c r="D329" s="432"/>
      <c r="E329" s="431"/>
      <c r="F329" s="433">
        <v>1070</v>
      </c>
      <c r="G329" s="431"/>
      <c r="H329" s="431"/>
      <c r="I329" s="431"/>
      <c r="J329" s="433"/>
      <c r="K329" s="431"/>
      <c r="L329" s="432"/>
      <c r="M329" s="436">
        <f t="shared" si="82"/>
        <v>1070</v>
      </c>
    </row>
    <row r="330" spans="1:13">
      <c r="A330" s="11" t="s">
        <v>607</v>
      </c>
      <c r="B330" s="430"/>
      <c r="C330" s="431">
        <f t="shared" si="85"/>
        <v>-50900</v>
      </c>
      <c r="D330" s="432"/>
      <c r="E330" s="431"/>
      <c r="F330" s="433"/>
      <c r="G330" s="431"/>
      <c r="H330" s="431"/>
      <c r="I330" s="431"/>
      <c r="J330" s="433"/>
      <c r="K330" s="431"/>
      <c r="L330" s="432">
        <v>-50900</v>
      </c>
      <c r="M330" s="436">
        <f t="shared" si="82"/>
        <v>-50900</v>
      </c>
    </row>
    <row r="331" spans="1:13">
      <c r="A331" s="429" t="s">
        <v>432</v>
      </c>
      <c r="B331" s="430"/>
      <c r="C331" s="431">
        <f>SUM(C329:C330)</f>
        <v>-49830</v>
      </c>
      <c r="D331" s="431">
        <f t="shared" ref="D331:K331" si="86">SUM(D329)</f>
        <v>0</v>
      </c>
      <c r="E331" s="431">
        <f t="shared" si="86"/>
        <v>0</v>
      </c>
      <c r="F331" s="431">
        <f t="shared" si="86"/>
        <v>1070</v>
      </c>
      <c r="G331" s="431">
        <f t="shared" si="86"/>
        <v>0</v>
      </c>
      <c r="H331" s="431">
        <f t="shared" si="86"/>
        <v>0</v>
      </c>
      <c r="I331" s="431">
        <f t="shared" si="86"/>
        <v>0</v>
      </c>
      <c r="J331" s="431">
        <f t="shared" si="86"/>
        <v>0</v>
      </c>
      <c r="K331" s="431">
        <f t="shared" si="86"/>
        <v>0</v>
      </c>
      <c r="L331" s="431">
        <f>SUM(L330)</f>
        <v>-50900</v>
      </c>
      <c r="M331" s="436">
        <f t="shared" si="82"/>
        <v>-49830</v>
      </c>
    </row>
    <row r="332" spans="1:13">
      <c r="A332" s="15" t="s">
        <v>584</v>
      </c>
      <c r="B332" s="438"/>
      <c r="C332" s="442">
        <f>SUM(C328,C331)</f>
        <v>750170</v>
      </c>
      <c r="D332" s="442">
        <f t="shared" ref="D332:L332" si="87">SUM(D328,D331)</f>
        <v>0</v>
      </c>
      <c r="E332" s="442">
        <f t="shared" si="87"/>
        <v>0</v>
      </c>
      <c r="F332" s="442">
        <f t="shared" si="87"/>
        <v>5670</v>
      </c>
      <c r="G332" s="442">
        <f t="shared" si="87"/>
        <v>0</v>
      </c>
      <c r="H332" s="442">
        <f t="shared" si="87"/>
        <v>0</v>
      </c>
      <c r="I332" s="442">
        <f t="shared" si="87"/>
        <v>0</v>
      </c>
      <c r="J332" s="442">
        <f t="shared" si="87"/>
        <v>0</v>
      </c>
      <c r="K332" s="442">
        <f t="shared" si="87"/>
        <v>0</v>
      </c>
      <c r="L332" s="442">
        <f t="shared" si="87"/>
        <v>744500</v>
      </c>
      <c r="M332" s="436">
        <f t="shared" si="82"/>
        <v>750170</v>
      </c>
    </row>
    <row r="333" spans="1:13">
      <c r="A333" s="457" t="s">
        <v>46</v>
      </c>
      <c r="B333" s="457"/>
      <c r="C333" s="457"/>
      <c r="D333" s="478"/>
      <c r="E333" s="479"/>
      <c r="F333" s="480"/>
      <c r="G333" s="479"/>
      <c r="H333" s="479"/>
      <c r="I333" s="479"/>
      <c r="J333" s="481"/>
      <c r="K333" s="479"/>
      <c r="L333" s="478"/>
    </row>
    <row r="334" spans="1:13">
      <c r="A334" s="457" t="s">
        <v>33</v>
      </c>
      <c r="B334" s="457"/>
      <c r="C334" s="479">
        <f>SUM(D334:L334)</f>
        <v>1789880</v>
      </c>
      <c r="D334" s="478">
        <f t="shared" ref="D334:L334" si="88">SUM(D349,D256,D262,D269,D275,D281,D293,D299,D305,D315,D309,D319,D323,D327,D252)</f>
        <v>133045</v>
      </c>
      <c r="E334" s="478">
        <f t="shared" si="88"/>
        <v>20460</v>
      </c>
      <c r="F334" s="478">
        <f t="shared" si="88"/>
        <v>340790</v>
      </c>
      <c r="G334" s="478">
        <f t="shared" si="88"/>
        <v>14244</v>
      </c>
      <c r="H334" s="482">
        <f t="shared" si="88"/>
        <v>350307</v>
      </c>
      <c r="I334" s="478">
        <f t="shared" si="88"/>
        <v>368640</v>
      </c>
      <c r="J334" s="478">
        <f t="shared" si="88"/>
        <v>127000</v>
      </c>
      <c r="K334" s="478">
        <f t="shared" si="88"/>
        <v>17793</v>
      </c>
      <c r="L334" s="478">
        <f t="shared" si="88"/>
        <v>417601</v>
      </c>
      <c r="M334" s="483">
        <f>SUM(M349,M256,M262,M269,M275,M281,M293,M299,M305,M315,M309,M319,M323,M327,M252)</f>
        <v>1789880</v>
      </c>
    </row>
    <row r="335" spans="1:13">
      <c r="A335" s="457" t="s">
        <v>436</v>
      </c>
      <c r="B335" s="479"/>
      <c r="C335" s="479">
        <f t="shared" ref="C335" si="89">SUM(D335:L335)</f>
        <v>2824292</v>
      </c>
      <c r="D335" s="478">
        <f t="shared" ref="D335:L335" si="90">SUM(D350,D257,D263,D270,D276,D282,D294,D300,D306,D316,D310,D320,D324,D328,D253)</f>
        <v>129888</v>
      </c>
      <c r="E335" s="478">
        <f t="shared" si="90"/>
        <v>21942</v>
      </c>
      <c r="F335" s="478">
        <f t="shared" si="90"/>
        <v>408557</v>
      </c>
      <c r="G335" s="478">
        <f t="shared" si="90"/>
        <v>12744</v>
      </c>
      <c r="H335" s="482">
        <v>703610</v>
      </c>
      <c r="I335" s="482">
        <f t="shared" si="90"/>
        <v>477134</v>
      </c>
      <c r="J335" s="478">
        <v>218788</v>
      </c>
      <c r="K335" s="478">
        <f t="shared" si="90"/>
        <v>17793</v>
      </c>
      <c r="L335" s="478">
        <f t="shared" si="90"/>
        <v>833836</v>
      </c>
      <c r="M335" s="483">
        <f>SUM(D335:L335)</f>
        <v>2824292</v>
      </c>
    </row>
    <row r="336" spans="1:13">
      <c r="A336" s="457" t="s">
        <v>432</v>
      </c>
      <c r="B336" s="479"/>
      <c r="C336" s="479">
        <f t="shared" ref="C336:L336" si="91">SUM(C19,C25,C31,C41,C50,C57,C67,C75,C81,C87,C93,C99,C105,C116,C122,C129,C151,C158,C171,C177,C184,C196,C202,C212,C219,C230,C236,C242,C249,C259,C266,C272,C278,C284,C290,C296,C302,C312,C331,)</f>
        <v>-413320</v>
      </c>
      <c r="D336" s="479">
        <f t="shared" si="91"/>
        <v>-18002</v>
      </c>
      <c r="E336" s="479">
        <f t="shared" si="91"/>
        <v>-2514</v>
      </c>
      <c r="F336" s="479">
        <f t="shared" si="91"/>
        <v>-22713</v>
      </c>
      <c r="G336" s="479">
        <f t="shared" si="91"/>
        <v>-2182</v>
      </c>
      <c r="H336" s="479">
        <f t="shared" si="91"/>
        <v>-11533</v>
      </c>
      <c r="I336" s="479">
        <f t="shared" si="91"/>
        <v>-257483</v>
      </c>
      <c r="J336" s="479">
        <f t="shared" si="91"/>
        <v>-48508</v>
      </c>
      <c r="K336" s="479">
        <f t="shared" si="91"/>
        <v>-2293</v>
      </c>
      <c r="L336" s="479">
        <f t="shared" si="91"/>
        <v>-48092</v>
      </c>
      <c r="M336" s="478">
        <f>SUM(D336:L336)</f>
        <v>-413320</v>
      </c>
    </row>
    <row r="337" spans="1:14">
      <c r="A337" s="14" t="s">
        <v>687</v>
      </c>
      <c r="B337" s="511"/>
      <c r="C337" s="479">
        <f>SUM(C335:C336)</f>
        <v>2410972</v>
      </c>
      <c r="D337" s="479">
        <f t="shared" ref="D337:L337" si="92">SUM(D335:D336)</f>
        <v>111886</v>
      </c>
      <c r="E337" s="479">
        <f t="shared" si="92"/>
        <v>19428</v>
      </c>
      <c r="F337" s="479">
        <f t="shared" si="92"/>
        <v>385844</v>
      </c>
      <c r="G337" s="479">
        <f t="shared" si="92"/>
        <v>10562</v>
      </c>
      <c r="H337" s="479">
        <f t="shared" si="92"/>
        <v>692077</v>
      </c>
      <c r="I337" s="479">
        <f t="shared" si="92"/>
        <v>219651</v>
      </c>
      <c r="J337" s="479">
        <f t="shared" si="92"/>
        <v>170280</v>
      </c>
      <c r="K337" s="479">
        <f t="shared" si="92"/>
        <v>15500</v>
      </c>
      <c r="L337" s="479">
        <f t="shared" si="92"/>
        <v>785744</v>
      </c>
      <c r="M337" s="483">
        <f>SUM(D337:L337)</f>
        <v>2410972</v>
      </c>
      <c r="N337" s="436"/>
    </row>
    <row r="338" spans="1:14" ht="18" customHeight="1">
      <c r="A338" s="484" t="s">
        <v>426</v>
      </c>
      <c r="B338" s="484"/>
      <c r="C338" s="485">
        <f>C334-(C341+C344)</f>
        <v>1293108</v>
      </c>
      <c r="D338" s="485">
        <f t="shared" ref="D338:L338" si="93">D334-(D341+D344)</f>
        <v>99507</v>
      </c>
      <c r="E338" s="485">
        <f t="shared" si="93"/>
        <v>12872</v>
      </c>
      <c r="F338" s="485">
        <f t="shared" si="93"/>
        <v>333811</v>
      </c>
      <c r="G338" s="485">
        <f t="shared" si="93"/>
        <v>2744</v>
      </c>
      <c r="H338" s="485">
        <f t="shared" si="93"/>
        <v>333855</v>
      </c>
      <c r="I338" s="485">
        <f t="shared" si="93"/>
        <v>348375</v>
      </c>
      <c r="J338" s="485">
        <f t="shared" si="93"/>
        <v>127000</v>
      </c>
      <c r="K338" s="485">
        <f t="shared" si="93"/>
        <v>17343</v>
      </c>
      <c r="L338" s="485">
        <f t="shared" si="93"/>
        <v>17601</v>
      </c>
      <c r="M338" s="483">
        <f>SUM(M350,M261,M268,M274,M280,M292,M298,M304,M308,M318,M314,M322,M326,M333,M255)</f>
        <v>1779222</v>
      </c>
    </row>
    <row r="339" spans="1:14" ht="18" customHeight="1">
      <c r="A339" s="450" t="s">
        <v>427</v>
      </c>
      <c r="B339" s="450"/>
      <c r="C339" s="486">
        <f>SUM(D339:L339)</f>
        <v>1934860</v>
      </c>
      <c r="D339" s="486">
        <v>100884</v>
      </c>
      <c r="E339" s="486">
        <v>13369</v>
      </c>
      <c r="F339" s="486">
        <v>383848</v>
      </c>
      <c r="G339" s="486">
        <v>2744</v>
      </c>
      <c r="H339" s="486">
        <v>415572</v>
      </c>
      <c r="I339" s="486">
        <v>426879</v>
      </c>
      <c r="J339" s="486">
        <v>150335</v>
      </c>
      <c r="K339" s="486">
        <v>2793</v>
      </c>
      <c r="L339" s="486">
        <v>438436</v>
      </c>
      <c r="M339" s="483">
        <f>SUM(D339:L339)</f>
        <v>1934860</v>
      </c>
    </row>
    <row r="340" spans="1:14" ht="18" customHeight="1">
      <c r="A340" s="360" t="s">
        <v>585</v>
      </c>
      <c r="B340" s="450"/>
      <c r="C340" s="486">
        <f>C337-(C343+C346)</f>
        <v>1270472</v>
      </c>
      <c r="D340" s="486">
        <f t="shared" ref="D340:L340" si="94">D337-(D343+D346)</f>
        <v>76951</v>
      </c>
      <c r="E340" s="486">
        <f t="shared" si="94"/>
        <v>11840</v>
      </c>
      <c r="F340" s="486">
        <f t="shared" si="94"/>
        <v>373537</v>
      </c>
      <c r="G340" s="486">
        <f t="shared" si="94"/>
        <v>2317</v>
      </c>
      <c r="H340" s="486">
        <f t="shared" si="94"/>
        <v>452962</v>
      </c>
      <c r="I340" s="486">
        <f t="shared" si="94"/>
        <v>129341</v>
      </c>
      <c r="J340" s="486">
        <f t="shared" si="94"/>
        <v>166780</v>
      </c>
      <c r="K340" s="486">
        <f t="shared" si="94"/>
        <v>15500</v>
      </c>
      <c r="L340" s="486">
        <f t="shared" si="94"/>
        <v>41244</v>
      </c>
      <c r="M340" s="483">
        <f>SUM(D340:L340)</f>
        <v>1270472</v>
      </c>
    </row>
    <row r="341" spans="1:14" s="487" customFormat="1" ht="17.25" customHeight="1">
      <c r="A341" s="484" t="s">
        <v>428</v>
      </c>
      <c r="B341" s="484"/>
      <c r="C341" s="485">
        <f t="shared" ref="C341:L341" si="95">SUM(C96,C180,C199,C239,C245,C252,C281,C327,)</f>
        <v>454543</v>
      </c>
      <c r="D341" s="485">
        <f t="shared" si="95"/>
        <v>0</v>
      </c>
      <c r="E341" s="485">
        <f t="shared" si="95"/>
        <v>0</v>
      </c>
      <c r="F341" s="485">
        <f t="shared" si="95"/>
        <v>6141</v>
      </c>
      <c r="G341" s="485">
        <f t="shared" si="95"/>
        <v>11500</v>
      </c>
      <c r="H341" s="485">
        <f t="shared" si="95"/>
        <v>16452</v>
      </c>
      <c r="I341" s="485">
        <f t="shared" si="95"/>
        <v>20000</v>
      </c>
      <c r="J341" s="485">
        <f t="shared" si="95"/>
        <v>0</v>
      </c>
      <c r="K341" s="485">
        <f t="shared" si="95"/>
        <v>450</v>
      </c>
      <c r="L341" s="485">
        <f t="shared" si="95"/>
        <v>400000</v>
      </c>
      <c r="M341" s="483">
        <f>SUM(D341:L341)</f>
        <v>454543</v>
      </c>
    </row>
    <row r="342" spans="1:14" s="487" customFormat="1" ht="17.25" customHeight="1">
      <c r="A342" s="450" t="s">
        <v>429</v>
      </c>
      <c r="B342" s="450"/>
      <c r="C342" s="486">
        <f>SUM(D342:L342)</f>
        <v>447837</v>
      </c>
      <c r="D342" s="486">
        <f>SUM(D97,D181,D200,D240,D246,D253,D282,D328,)</f>
        <v>0</v>
      </c>
      <c r="E342" s="486">
        <f>SUM(E97,E181,E200,E240,E246,E253,E282,E328,)</f>
        <v>0</v>
      </c>
      <c r="F342" s="486">
        <v>3779</v>
      </c>
      <c r="G342" s="486">
        <f>SUM(G97,G181,G200,G240,G246,G253,G282,G328,)</f>
        <v>10000</v>
      </c>
      <c r="H342" s="486">
        <v>300</v>
      </c>
      <c r="I342" s="486">
        <v>30258</v>
      </c>
      <c r="J342" s="486">
        <f>SUM(J97,J181,J200,J240,J246,J253,J282,J328,)</f>
        <v>3500</v>
      </c>
      <c r="K342" s="486">
        <v>0</v>
      </c>
      <c r="L342" s="486">
        <v>400000</v>
      </c>
      <c r="M342" s="483">
        <f>SUM(D342:L342)</f>
        <v>447837</v>
      </c>
    </row>
    <row r="343" spans="1:14" s="487" customFormat="1" ht="17.25" customHeight="1">
      <c r="A343" s="360" t="s">
        <v>772</v>
      </c>
      <c r="B343" s="450"/>
      <c r="C343" s="486">
        <f t="shared" ref="C343:L343" si="96">SUM(C100,C203,C243,C250,C254,C285,C332)</f>
        <v>1091842</v>
      </c>
      <c r="D343" s="486">
        <f t="shared" si="96"/>
        <v>0</v>
      </c>
      <c r="E343" s="486">
        <f t="shared" si="96"/>
        <v>0</v>
      </c>
      <c r="F343" s="486">
        <f t="shared" si="96"/>
        <v>9361</v>
      </c>
      <c r="G343" s="486">
        <f t="shared" si="96"/>
        <v>8245</v>
      </c>
      <c r="H343" s="486">
        <f t="shared" si="96"/>
        <v>238615</v>
      </c>
      <c r="I343" s="486">
        <f t="shared" si="96"/>
        <v>87621</v>
      </c>
      <c r="J343" s="486">
        <f t="shared" si="96"/>
        <v>3500</v>
      </c>
      <c r="K343" s="486">
        <f t="shared" si="96"/>
        <v>0</v>
      </c>
      <c r="L343" s="486">
        <f t="shared" si="96"/>
        <v>744500</v>
      </c>
      <c r="M343" s="483">
        <f>SUM(D343:L343)</f>
        <v>1091842</v>
      </c>
    </row>
    <row r="344" spans="1:14" s="487" customFormat="1" ht="18" customHeight="1">
      <c r="A344" s="488" t="s">
        <v>430</v>
      </c>
      <c r="B344" s="484"/>
      <c r="C344" s="489">
        <f t="shared" ref="C344:L344" si="97">SUM(C13,)</f>
        <v>42229</v>
      </c>
      <c r="D344" s="485">
        <f t="shared" si="97"/>
        <v>33538</v>
      </c>
      <c r="E344" s="489">
        <f t="shared" si="97"/>
        <v>7588</v>
      </c>
      <c r="F344" s="485">
        <f t="shared" si="97"/>
        <v>838</v>
      </c>
      <c r="G344" s="489">
        <f t="shared" si="97"/>
        <v>0</v>
      </c>
      <c r="H344" s="485">
        <f t="shared" si="97"/>
        <v>0</v>
      </c>
      <c r="I344" s="489">
        <f t="shared" si="97"/>
        <v>265</v>
      </c>
      <c r="J344" s="485">
        <f t="shared" si="97"/>
        <v>0</v>
      </c>
      <c r="K344" s="489">
        <f t="shared" si="97"/>
        <v>0</v>
      </c>
      <c r="L344" s="485">
        <f t="shared" si="97"/>
        <v>0</v>
      </c>
      <c r="M344" s="483">
        <f>SUM(M352,M268,M274,M280,M292,M298,M304,M308,M314,M322,M318,M326,M333,M338,M261)</f>
        <v>1779222</v>
      </c>
    </row>
    <row r="345" spans="1:14" s="487" customFormat="1" ht="20.25" customHeight="1">
      <c r="A345" s="490" t="s">
        <v>431</v>
      </c>
      <c r="B345" s="450"/>
      <c r="C345" s="491">
        <f>SUM(C14,)</f>
        <v>44315</v>
      </c>
      <c r="D345" s="486">
        <f>SUM(D14)</f>
        <v>33238</v>
      </c>
      <c r="E345" s="486">
        <f t="shared" ref="E345:L345" si="98">SUM(E14)</f>
        <v>7588</v>
      </c>
      <c r="F345" s="486">
        <f t="shared" si="98"/>
        <v>1838</v>
      </c>
      <c r="G345" s="486">
        <f t="shared" si="98"/>
        <v>0</v>
      </c>
      <c r="H345" s="486">
        <f t="shared" si="98"/>
        <v>0</v>
      </c>
      <c r="I345" s="486">
        <f t="shared" si="98"/>
        <v>1651</v>
      </c>
      <c r="J345" s="486">
        <f t="shared" si="98"/>
        <v>0</v>
      </c>
      <c r="K345" s="486">
        <f t="shared" si="98"/>
        <v>0</v>
      </c>
      <c r="L345" s="486">
        <f t="shared" si="98"/>
        <v>0</v>
      </c>
      <c r="M345" s="492">
        <f>SUM(D345:L345)</f>
        <v>44315</v>
      </c>
    </row>
    <row r="346" spans="1:14" s="487" customFormat="1" ht="20.25" customHeight="1">
      <c r="A346" s="600" t="s">
        <v>773</v>
      </c>
      <c r="B346" s="493"/>
      <c r="C346" s="494">
        <f>SUM(D346:L346)</f>
        <v>48658</v>
      </c>
      <c r="D346" s="486">
        <f>SUM(D20,)</f>
        <v>34935</v>
      </c>
      <c r="E346" s="486">
        <f t="shared" ref="E346:L346" si="99">SUM(E20,)</f>
        <v>7588</v>
      </c>
      <c r="F346" s="486">
        <f t="shared" si="99"/>
        <v>2946</v>
      </c>
      <c r="G346" s="486">
        <f t="shared" si="99"/>
        <v>0</v>
      </c>
      <c r="H346" s="486">
        <f t="shared" si="99"/>
        <v>500</v>
      </c>
      <c r="I346" s="486">
        <f t="shared" si="99"/>
        <v>2689</v>
      </c>
      <c r="J346" s="486">
        <f t="shared" si="99"/>
        <v>0</v>
      </c>
      <c r="K346" s="486">
        <f t="shared" si="99"/>
        <v>0</v>
      </c>
      <c r="L346" s="486">
        <f t="shared" si="99"/>
        <v>0</v>
      </c>
      <c r="M346" s="492">
        <f>SUM(D346:L346)</f>
        <v>48658</v>
      </c>
    </row>
    <row r="347" spans="1:14">
      <c r="A347" s="495"/>
      <c r="B347" s="495"/>
      <c r="C347" s="495"/>
      <c r="D347" s="495"/>
      <c r="E347" s="495"/>
      <c r="F347" s="495"/>
      <c r="G347" s="495"/>
      <c r="H347" s="495"/>
      <c r="I347" s="495"/>
      <c r="J347" s="495"/>
      <c r="K347" s="495"/>
      <c r="L347" s="495"/>
    </row>
    <row r="348" spans="1:14">
      <c r="A348" s="495" t="s">
        <v>115</v>
      </c>
      <c r="B348" s="495"/>
      <c r="C348" s="495"/>
      <c r="D348" s="495"/>
      <c r="E348" s="495"/>
      <c r="F348" s="495"/>
      <c r="G348" s="495"/>
      <c r="H348" s="495"/>
      <c r="I348" s="495"/>
      <c r="J348" s="495"/>
      <c r="K348" s="495"/>
      <c r="L348" s="495"/>
    </row>
    <row r="349" spans="1:14">
      <c r="A349" s="496" t="s">
        <v>237</v>
      </c>
      <c r="B349" s="496"/>
      <c r="C349" s="496"/>
      <c r="D349" s="497">
        <f t="shared" ref="D349:M349" si="100">SUM(D13,D28,D34,D53,D64,D70,D78,D84,D90,D102,D108,D112,D119,D125,D132,D154,D161,D174,D180,D187,D199,D205,D233,D239,D245,D22,D96,)</f>
        <v>133045</v>
      </c>
      <c r="E349" s="497">
        <f t="shared" si="100"/>
        <v>20460</v>
      </c>
      <c r="F349" s="497">
        <f t="shared" si="100"/>
        <v>333228</v>
      </c>
      <c r="G349" s="497">
        <f t="shared" si="100"/>
        <v>0</v>
      </c>
      <c r="H349" s="497">
        <f t="shared" si="100"/>
        <v>337221</v>
      </c>
      <c r="I349" s="497">
        <f t="shared" si="100"/>
        <v>368640</v>
      </c>
      <c r="J349" s="497">
        <f t="shared" si="100"/>
        <v>125000</v>
      </c>
      <c r="K349" s="497">
        <f t="shared" si="100"/>
        <v>17793</v>
      </c>
      <c r="L349" s="497">
        <f t="shared" si="100"/>
        <v>17601</v>
      </c>
      <c r="M349" s="497">
        <f t="shared" si="100"/>
        <v>1352988</v>
      </c>
    </row>
    <row r="350" spans="1:14">
      <c r="A350" s="495"/>
      <c r="B350" s="495"/>
      <c r="C350" s="495"/>
      <c r="D350" s="497">
        <f t="shared" ref="D350:L350" si="101">SUM(D14,D29,D35,D54,D65,D71,D79,D85,D91,D103,D109,D113,D120,D126,D133,D155,D162,D175,D181,D188,D200,D206,D234,D240,D246,D23,D97,D45,D61)</f>
        <v>129888</v>
      </c>
      <c r="E350" s="497">
        <f t="shared" si="101"/>
        <v>21942</v>
      </c>
      <c r="F350" s="497">
        <f t="shared" si="101"/>
        <v>395795</v>
      </c>
      <c r="G350" s="497">
        <f t="shared" si="101"/>
        <v>0</v>
      </c>
      <c r="H350" s="497">
        <f t="shared" si="101"/>
        <v>540524</v>
      </c>
      <c r="I350" s="497">
        <f t="shared" si="101"/>
        <v>477134</v>
      </c>
      <c r="J350" s="497">
        <f t="shared" si="101"/>
        <v>215578</v>
      </c>
      <c r="K350" s="497">
        <f t="shared" si="101"/>
        <v>17793</v>
      </c>
      <c r="L350" s="497">
        <f t="shared" si="101"/>
        <v>38436</v>
      </c>
      <c r="M350" s="497">
        <f>SUM(M14,M29,M35,M54,M65,M71,M79,M85,M91,M103,M109,M113,M120,M126,M133,M155,M162,M175,M181,M188,M200,M206,M234,M240,M246,M23,M97,)</f>
        <v>1779222</v>
      </c>
    </row>
    <row r="351" spans="1:14">
      <c r="A351" s="498"/>
      <c r="B351" s="495"/>
      <c r="C351" s="495"/>
      <c r="D351" s="497">
        <f t="shared" ref="D351:L351" si="102">SUM(D20,D26,D32,D42,D51,D58,D62,D68,D76,D82,D88,D94,D100,D106,D110,D117,D123,D130,D152,D159,D172,D178,D185,D197,D203,D213,D220,)</f>
        <v>111886</v>
      </c>
      <c r="E351" s="497">
        <f t="shared" si="102"/>
        <v>19428</v>
      </c>
      <c r="F351" s="497">
        <f t="shared" si="102"/>
        <v>370434</v>
      </c>
      <c r="G351" s="497">
        <f t="shared" si="102"/>
        <v>0</v>
      </c>
      <c r="H351" s="497">
        <f t="shared" si="102"/>
        <v>683990</v>
      </c>
      <c r="I351" s="497">
        <f t="shared" si="102"/>
        <v>215767</v>
      </c>
      <c r="J351" s="497">
        <f t="shared" si="102"/>
        <v>165192</v>
      </c>
      <c r="K351" s="497">
        <f t="shared" si="102"/>
        <v>15500</v>
      </c>
      <c r="L351" s="497">
        <f t="shared" si="102"/>
        <v>41244</v>
      </c>
      <c r="M351" s="436">
        <f>SUM(D351:L351)</f>
        <v>1623441</v>
      </c>
    </row>
    <row r="352" spans="1:14">
      <c r="A352" s="1" t="s">
        <v>688</v>
      </c>
      <c r="B352" s="495"/>
      <c r="C352" s="497"/>
      <c r="D352" s="497"/>
      <c r="E352" s="497"/>
      <c r="F352" s="497"/>
      <c r="G352" s="497"/>
      <c r="H352" s="497"/>
      <c r="I352" s="497"/>
      <c r="J352" s="497"/>
      <c r="K352" s="497"/>
      <c r="L352" s="497"/>
    </row>
    <row r="353" spans="1:13">
      <c r="A353" s="495"/>
      <c r="B353" s="495"/>
      <c r="C353" s="497">
        <f>SUM(D353:L353)</f>
        <v>2410972</v>
      </c>
      <c r="D353" s="497">
        <f>SUM(D224,D231,D237,D243,D250,D254,D260,D267,D273,D279,D285,D291,D297,D303,D307,D313,D317,D321,D325,D332,D351)</f>
        <v>111886</v>
      </c>
      <c r="E353" s="497">
        <f t="shared" ref="E353:M353" si="103">SUM(E224,E231,E237,E243,E250,E254,E260,E267,E273,E279,E285,E291,E297,E303,E307,E313,E317,E321,E325,E332,E351)</f>
        <v>19428</v>
      </c>
      <c r="F353" s="497">
        <f t="shared" si="103"/>
        <v>385844</v>
      </c>
      <c r="G353" s="497">
        <f t="shared" si="103"/>
        <v>10562</v>
      </c>
      <c r="H353" s="497">
        <f t="shared" si="103"/>
        <v>692077</v>
      </c>
      <c r="I353" s="497">
        <f t="shared" si="103"/>
        <v>219651</v>
      </c>
      <c r="J353" s="497">
        <f t="shared" si="103"/>
        <v>170280</v>
      </c>
      <c r="K353" s="497">
        <f t="shared" si="103"/>
        <v>15500</v>
      </c>
      <c r="L353" s="497">
        <f t="shared" si="103"/>
        <v>785744</v>
      </c>
      <c r="M353" s="497">
        <f t="shared" si="103"/>
        <v>2410972</v>
      </c>
    </row>
    <row r="354" spans="1:13">
      <c r="A354" s="498"/>
      <c r="B354" s="495"/>
      <c r="C354" s="495"/>
      <c r="D354" s="497"/>
      <c r="E354" s="495"/>
      <c r="F354" s="495"/>
      <c r="G354" s="495"/>
      <c r="H354" s="495"/>
      <c r="I354" s="495"/>
      <c r="J354" s="495"/>
      <c r="K354" s="495"/>
      <c r="L354" s="495"/>
    </row>
    <row r="355" spans="1:13">
      <c r="A355" s="495"/>
      <c r="B355" s="495"/>
      <c r="C355" s="495"/>
      <c r="D355" s="497"/>
      <c r="E355" s="495"/>
      <c r="F355" s="495"/>
      <c r="G355" s="495"/>
      <c r="H355" s="495"/>
      <c r="I355" s="495"/>
      <c r="J355" s="495"/>
      <c r="K355" s="495"/>
      <c r="L355" s="495"/>
    </row>
    <row r="356" spans="1:13">
      <c r="A356" s="495"/>
      <c r="B356" s="495"/>
      <c r="C356" s="495"/>
      <c r="D356" s="495"/>
      <c r="E356" s="495"/>
      <c r="F356" s="495"/>
      <c r="G356" s="495"/>
      <c r="H356" s="495"/>
      <c r="I356" s="495"/>
      <c r="J356" s="495"/>
      <c r="K356" s="495"/>
      <c r="L356" s="495"/>
    </row>
    <row r="357" spans="1:13">
      <c r="A357" s="495"/>
      <c r="B357" s="495"/>
      <c r="C357" s="495"/>
      <c r="D357" s="495"/>
      <c r="E357" s="495"/>
      <c r="F357" s="495"/>
      <c r="G357" s="495"/>
      <c r="H357" s="495"/>
      <c r="I357" s="495"/>
      <c r="J357" s="495"/>
      <c r="K357" s="495"/>
      <c r="L357" s="495"/>
    </row>
    <row r="358" spans="1:13">
      <c r="A358" s="495"/>
      <c r="B358" s="495"/>
      <c r="C358" s="495"/>
      <c r="D358" s="495"/>
      <c r="E358" s="495"/>
      <c r="F358" s="495"/>
      <c r="G358" s="495"/>
      <c r="H358" s="495"/>
      <c r="I358" s="495"/>
      <c r="J358" s="495"/>
      <c r="K358" s="495"/>
      <c r="L358" s="495"/>
    </row>
    <row r="359" spans="1:13">
      <c r="A359" s="495"/>
      <c r="B359" s="495"/>
      <c r="C359" s="495"/>
      <c r="D359" s="495"/>
      <c r="E359" s="495"/>
      <c r="F359" s="495"/>
      <c r="G359" s="495"/>
      <c r="H359" s="495"/>
      <c r="I359" s="495"/>
      <c r="J359" s="495"/>
      <c r="K359" s="495"/>
      <c r="L359" s="495"/>
    </row>
    <row r="360" spans="1:13">
      <c r="A360" s="495"/>
      <c r="B360" s="495"/>
      <c r="C360" s="495"/>
      <c r="D360" s="495"/>
      <c r="E360" s="495"/>
      <c r="F360" s="495"/>
      <c r="G360" s="495"/>
      <c r="H360" s="495"/>
      <c r="I360" s="495"/>
      <c r="J360" s="495"/>
      <c r="K360" s="495"/>
      <c r="L360" s="495"/>
    </row>
    <row r="361" spans="1:13">
      <c r="A361" s="495"/>
      <c r="B361" s="495"/>
      <c r="C361" s="495"/>
      <c r="D361" s="495"/>
      <c r="E361" s="495"/>
      <c r="F361" s="495"/>
      <c r="G361" s="495"/>
      <c r="H361" s="495"/>
      <c r="I361" s="495"/>
      <c r="J361" s="495"/>
      <c r="K361" s="495"/>
      <c r="L361" s="495"/>
    </row>
    <row r="362" spans="1:13">
      <c r="A362" s="495"/>
      <c r="B362" s="495"/>
      <c r="C362" s="495"/>
      <c r="D362" s="495"/>
      <c r="E362" s="495"/>
      <c r="F362" s="495"/>
      <c r="G362" s="495"/>
      <c r="H362" s="495"/>
      <c r="I362" s="495"/>
      <c r="J362" s="495"/>
      <c r="K362" s="495"/>
      <c r="L362" s="495"/>
    </row>
    <row r="363" spans="1:13">
      <c r="A363" s="495"/>
      <c r="B363" s="495"/>
      <c r="C363" s="495"/>
      <c r="D363" s="495"/>
      <c r="E363" s="495"/>
      <c r="F363" s="495"/>
      <c r="G363" s="495"/>
      <c r="H363" s="495"/>
      <c r="I363" s="495"/>
      <c r="J363" s="495"/>
      <c r="K363" s="495"/>
      <c r="L363" s="495"/>
    </row>
    <row r="364" spans="1:13">
      <c r="A364" s="495"/>
      <c r="B364" s="495"/>
      <c r="C364" s="495"/>
      <c r="D364" s="495"/>
      <c r="E364" s="495"/>
      <c r="F364" s="495"/>
      <c r="G364" s="495"/>
      <c r="H364" s="495"/>
      <c r="I364" s="495"/>
      <c r="J364" s="495"/>
      <c r="K364" s="495"/>
      <c r="L364" s="495"/>
    </row>
    <row r="365" spans="1:13">
      <c r="A365" s="495"/>
      <c r="B365" s="495"/>
      <c r="C365" s="495"/>
      <c r="D365" s="495"/>
      <c r="E365" s="495"/>
      <c r="F365" s="495"/>
      <c r="G365" s="495"/>
      <c r="H365" s="495"/>
      <c r="I365" s="495"/>
      <c r="J365" s="495"/>
      <c r="K365" s="495"/>
      <c r="L365" s="495"/>
    </row>
    <row r="366" spans="1:13">
      <c r="A366" s="495"/>
      <c r="B366" s="495"/>
      <c r="C366" s="495"/>
      <c r="D366" s="495"/>
      <c r="E366" s="495"/>
      <c r="F366" s="495"/>
      <c r="G366" s="495"/>
      <c r="H366" s="495"/>
      <c r="I366" s="495"/>
      <c r="J366" s="495"/>
      <c r="K366" s="495"/>
      <c r="L366" s="495"/>
    </row>
    <row r="367" spans="1:13">
      <c r="A367" s="495"/>
      <c r="B367" s="495"/>
      <c r="C367" s="495"/>
      <c r="D367" s="495"/>
      <c r="E367" s="495"/>
      <c r="F367" s="495"/>
      <c r="G367" s="495"/>
      <c r="H367" s="495"/>
      <c r="I367" s="495"/>
      <c r="J367" s="495"/>
      <c r="K367" s="495"/>
      <c r="L367" s="495"/>
    </row>
    <row r="368" spans="1:13">
      <c r="A368" s="495"/>
      <c r="B368" s="495"/>
      <c r="C368" s="495"/>
      <c r="D368" s="495"/>
      <c r="E368" s="495"/>
      <c r="F368" s="495"/>
      <c r="G368" s="495"/>
      <c r="H368" s="495"/>
      <c r="I368" s="495"/>
      <c r="J368" s="495"/>
      <c r="K368" s="495"/>
      <c r="L368" s="495"/>
    </row>
    <row r="369" spans="1:12">
      <c r="A369" s="495"/>
      <c r="B369" s="495"/>
      <c r="C369" s="495"/>
      <c r="D369" s="495"/>
      <c r="E369" s="495"/>
      <c r="F369" s="495"/>
      <c r="G369" s="495"/>
      <c r="H369" s="495"/>
      <c r="I369" s="495"/>
      <c r="J369" s="495"/>
      <c r="K369" s="495"/>
      <c r="L369" s="495"/>
    </row>
    <row r="370" spans="1:12">
      <c r="A370" s="495"/>
      <c r="B370" s="495"/>
      <c r="C370" s="495"/>
      <c r="D370" s="495"/>
      <c r="E370" s="495"/>
      <c r="F370" s="495"/>
      <c r="G370" s="495"/>
      <c r="H370" s="495"/>
      <c r="I370" s="495"/>
      <c r="J370" s="495"/>
      <c r="K370" s="495"/>
      <c r="L370" s="495"/>
    </row>
    <row r="371" spans="1:12">
      <c r="A371" s="495"/>
      <c r="B371" s="495"/>
      <c r="C371" s="495"/>
      <c r="D371" s="495"/>
      <c r="E371" s="495"/>
      <c r="F371" s="495"/>
      <c r="G371" s="495"/>
      <c r="H371" s="495"/>
      <c r="I371" s="495"/>
      <c r="J371" s="495"/>
      <c r="K371" s="495"/>
      <c r="L371" s="495"/>
    </row>
    <row r="372" spans="1:12">
      <c r="A372" s="495"/>
      <c r="B372" s="495"/>
      <c r="C372" s="495"/>
      <c r="D372" s="495"/>
      <c r="E372" s="495"/>
      <c r="F372" s="495"/>
      <c r="G372" s="495"/>
      <c r="H372" s="495"/>
      <c r="I372" s="495"/>
      <c r="J372" s="495"/>
      <c r="K372" s="495"/>
      <c r="L372" s="495"/>
    </row>
    <row r="373" spans="1:12">
      <c r="A373" s="495"/>
      <c r="B373" s="495"/>
      <c r="C373" s="495"/>
      <c r="D373" s="495"/>
      <c r="E373" s="495"/>
      <c r="F373" s="495"/>
      <c r="G373" s="495"/>
      <c r="H373" s="495"/>
      <c r="I373" s="495"/>
      <c r="J373" s="495"/>
      <c r="K373" s="495"/>
      <c r="L373" s="495"/>
    </row>
    <row r="374" spans="1:12">
      <c r="A374" s="495"/>
      <c r="B374" s="495"/>
      <c r="C374" s="495"/>
      <c r="D374" s="495"/>
      <c r="E374" s="495"/>
      <c r="F374" s="495"/>
      <c r="G374" s="495"/>
      <c r="H374" s="495"/>
      <c r="I374" s="495"/>
      <c r="J374" s="495"/>
      <c r="K374" s="495"/>
      <c r="L374" s="495"/>
    </row>
    <row r="375" spans="1:12">
      <c r="A375" s="495"/>
      <c r="B375" s="495"/>
      <c r="C375" s="495"/>
      <c r="D375" s="495"/>
      <c r="E375" s="495"/>
      <c r="F375" s="495"/>
      <c r="G375" s="495"/>
      <c r="H375" s="495"/>
      <c r="I375" s="495"/>
      <c r="J375" s="495"/>
      <c r="K375" s="495"/>
      <c r="L375" s="495"/>
    </row>
    <row r="376" spans="1:12">
      <c r="A376" s="495"/>
      <c r="B376" s="495"/>
      <c r="C376" s="495"/>
      <c r="D376" s="495"/>
      <c r="E376" s="495"/>
      <c r="F376" s="495"/>
      <c r="G376" s="495"/>
      <c r="H376" s="495"/>
      <c r="I376" s="495"/>
      <c r="J376" s="495"/>
      <c r="K376" s="495"/>
      <c r="L376" s="495"/>
    </row>
    <row r="377" spans="1:12">
      <c r="A377" s="495"/>
      <c r="B377" s="495"/>
      <c r="C377" s="495"/>
      <c r="D377" s="495"/>
      <c r="E377" s="495"/>
      <c r="F377" s="495"/>
      <c r="G377" s="495"/>
      <c r="H377" s="495"/>
      <c r="I377" s="495"/>
      <c r="J377" s="495"/>
      <c r="K377" s="495"/>
      <c r="L377" s="495"/>
    </row>
    <row r="378" spans="1:12">
      <c r="A378" s="495"/>
      <c r="B378" s="495"/>
      <c r="C378" s="495"/>
      <c r="D378" s="495"/>
      <c r="E378" s="495"/>
      <c r="F378" s="495"/>
      <c r="G378" s="495"/>
      <c r="H378" s="495"/>
      <c r="I378" s="495"/>
      <c r="J378" s="495"/>
      <c r="K378" s="495"/>
      <c r="L378" s="495"/>
    </row>
    <row r="379" spans="1:12">
      <c r="A379" s="495"/>
      <c r="B379" s="495"/>
      <c r="C379" s="495"/>
      <c r="D379" s="495"/>
      <c r="E379" s="495"/>
      <c r="F379" s="495"/>
      <c r="G379" s="495"/>
      <c r="H379" s="495"/>
      <c r="I379" s="495"/>
      <c r="J379" s="495"/>
      <c r="K379" s="495"/>
      <c r="L379" s="495"/>
    </row>
    <row r="380" spans="1:12">
      <c r="A380" s="495"/>
      <c r="B380" s="495"/>
      <c r="C380" s="495"/>
      <c r="D380" s="495"/>
      <c r="E380" s="495"/>
      <c r="F380" s="495"/>
      <c r="G380" s="495"/>
      <c r="H380" s="495"/>
      <c r="I380" s="495"/>
      <c r="J380" s="495"/>
      <c r="K380" s="495"/>
      <c r="L380" s="495"/>
    </row>
    <row r="381" spans="1:12">
      <c r="A381" s="495"/>
      <c r="B381" s="495"/>
      <c r="C381" s="495"/>
      <c r="D381" s="495"/>
      <c r="E381" s="495"/>
      <c r="F381" s="495"/>
      <c r="G381" s="495"/>
      <c r="H381" s="495"/>
      <c r="I381" s="495"/>
      <c r="J381" s="495"/>
      <c r="K381" s="495"/>
      <c r="L381" s="495"/>
    </row>
    <row r="382" spans="1:12">
      <c r="A382" s="495"/>
      <c r="B382" s="495"/>
      <c r="C382" s="495"/>
      <c r="D382" s="495"/>
      <c r="E382" s="495"/>
      <c r="F382" s="495"/>
      <c r="G382" s="495"/>
      <c r="H382" s="495"/>
      <c r="I382" s="495"/>
      <c r="J382" s="495"/>
      <c r="K382" s="495"/>
      <c r="L382" s="495"/>
    </row>
    <row r="383" spans="1:12">
      <c r="A383" s="495"/>
      <c r="B383" s="495"/>
      <c r="C383" s="495"/>
      <c r="D383" s="495"/>
      <c r="E383" s="495"/>
      <c r="F383" s="495"/>
      <c r="G383" s="495"/>
      <c r="H383" s="495"/>
      <c r="I383" s="495"/>
      <c r="J383" s="495"/>
      <c r="K383" s="495"/>
      <c r="L383" s="495"/>
    </row>
    <row r="384" spans="1:12">
      <c r="A384" s="495"/>
      <c r="B384" s="495"/>
      <c r="C384" s="495"/>
      <c r="D384" s="495"/>
      <c r="E384" s="495"/>
      <c r="F384" s="495"/>
      <c r="G384" s="495"/>
      <c r="H384" s="495"/>
      <c r="I384" s="495"/>
      <c r="J384" s="495"/>
      <c r="K384" s="495"/>
      <c r="L384" s="495"/>
    </row>
    <row r="385" spans="1:12">
      <c r="A385" s="495"/>
      <c r="B385" s="495"/>
      <c r="C385" s="495"/>
      <c r="D385" s="495"/>
      <c r="E385" s="495"/>
      <c r="F385" s="495"/>
      <c r="G385" s="495"/>
      <c r="H385" s="495"/>
      <c r="I385" s="495"/>
      <c r="J385" s="495"/>
      <c r="K385" s="495"/>
      <c r="L385" s="495"/>
    </row>
    <row r="386" spans="1:12">
      <c r="A386" s="495"/>
      <c r="B386" s="495"/>
      <c r="C386" s="495"/>
      <c r="D386" s="495"/>
      <c r="E386" s="495"/>
      <c r="F386" s="495"/>
      <c r="G386" s="495"/>
      <c r="H386" s="495"/>
      <c r="I386" s="495"/>
      <c r="J386" s="495"/>
      <c r="K386" s="495"/>
      <c r="L386" s="495"/>
    </row>
    <row r="387" spans="1:12">
      <c r="A387" s="495"/>
      <c r="B387" s="495"/>
      <c r="C387" s="495"/>
      <c r="D387" s="495"/>
      <c r="E387" s="495"/>
      <c r="F387" s="495"/>
      <c r="G387" s="495"/>
      <c r="H387" s="495"/>
      <c r="I387" s="495"/>
      <c r="J387" s="495"/>
      <c r="K387" s="495"/>
      <c r="L387" s="495"/>
    </row>
    <row r="388" spans="1:12">
      <c r="A388" s="495"/>
      <c r="B388" s="495"/>
      <c r="C388" s="495"/>
      <c r="D388" s="495"/>
      <c r="E388" s="495"/>
      <c r="F388" s="495"/>
      <c r="G388" s="495"/>
      <c r="H388" s="495"/>
      <c r="I388" s="495"/>
      <c r="J388" s="495"/>
      <c r="K388" s="495"/>
      <c r="L388" s="495"/>
    </row>
    <row r="389" spans="1:12">
      <c r="A389" s="495"/>
      <c r="B389" s="495"/>
      <c r="C389" s="495"/>
      <c r="D389" s="495"/>
      <c r="E389" s="495"/>
      <c r="F389" s="495"/>
      <c r="G389" s="495"/>
      <c r="H389" s="495"/>
      <c r="I389" s="495"/>
      <c r="J389" s="495"/>
      <c r="K389" s="495"/>
      <c r="L389" s="495"/>
    </row>
    <row r="390" spans="1:12">
      <c r="A390" s="495"/>
      <c r="B390" s="495"/>
      <c r="C390" s="495"/>
      <c r="D390" s="495"/>
      <c r="E390" s="495"/>
      <c r="F390" s="495"/>
      <c r="G390" s="495"/>
      <c r="H390" s="495"/>
      <c r="I390" s="495"/>
      <c r="J390" s="495"/>
      <c r="K390" s="495"/>
      <c r="L390" s="495"/>
    </row>
    <row r="391" spans="1:12">
      <c r="A391" s="495"/>
      <c r="B391" s="495"/>
      <c r="C391" s="495"/>
      <c r="D391" s="495"/>
      <c r="E391" s="495"/>
      <c r="F391" s="495"/>
      <c r="G391" s="495"/>
      <c r="H391" s="495"/>
      <c r="I391" s="495"/>
      <c r="J391" s="495"/>
      <c r="K391" s="495"/>
      <c r="L391" s="495"/>
    </row>
    <row r="392" spans="1:12">
      <c r="A392" s="495"/>
      <c r="B392" s="495"/>
      <c r="C392" s="495"/>
      <c r="D392" s="495"/>
      <c r="E392" s="495"/>
      <c r="F392" s="495"/>
      <c r="G392" s="495"/>
      <c r="H392" s="495"/>
      <c r="I392" s="495"/>
      <c r="J392" s="495"/>
      <c r="K392" s="495"/>
      <c r="L392" s="495"/>
    </row>
    <row r="393" spans="1:12">
      <c r="A393" s="495"/>
      <c r="B393" s="495"/>
      <c r="C393" s="495"/>
      <c r="D393" s="495"/>
      <c r="E393" s="495"/>
      <c r="F393" s="495"/>
      <c r="G393" s="495"/>
      <c r="H393" s="495"/>
      <c r="I393" s="495"/>
      <c r="J393" s="495"/>
      <c r="K393" s="495"/>
      <c r="L393" s="495"/>
    </row>
    <row r="394" spans="1:12">
      <c r="A394" s="495"/>
      <c r="B394" s="495"/>
      <c r="C394" s="495"/>
      <c r="D394" s="495"/>
      <c r="E394" s="495"/>
      <c r="F394" s="495"/>
      <c r="G394" s="495"/>
      <c r="H394" s="495"/>
      <c r="I394" s="495"/>
      <c r="J394" s="495"/>
      <c r="K394" s="495"/>
      <c r="L394" s="495"/>
    </row>
    <row r="395" spans="1:12">
      <c r="A395" s="495"/>
      <c r="B395" s="495"/>
      <c r="C395" s="495"/>
      <c r="D395" s="495"/>
      <c r="E395" s="495"/>
      <c r="F395" s="495"/>
      <c r="G395" s="495"/>
      <c r="H395" s="495"/>
      <c r="I395" s="495"/>
      <c r="J395" s="495"/>
      <c r="K395" s="495"/>
      <c r="L395" s="495"/>
    </row>
    <row r="396" spans="1:12">
      <c r="A396" s="495"/>
      <c r="B396" s="495"/>
      <c r="C396" s="495"/>
      <c r="D396" s="495"/>
      <c r="E396" s="495"/>
      <c r="F396" s="495"/>
      <c r="G396" s="495"/>
      <c r="H396" s="495"/>
      <c r="I396" s="495"/>
      <c r="J396" s="495"/>
      <c r="K396" s="495"/>
      <c r="L396" s="495"/>
    </row>
    <row r="397" spans="1:12">
      <c r="A397" s="495"/>
      <c r="B397" s="495"/>
      <c r="C397" s="495"/>
      <c r="D397" s="495"/>
      <c r="E397" s="495"/>
      <c r="F397" s="495"/>
      <c r="G397" s="495"/>
      <c r="H397" s="495"/>
      <c r="I397" s="495"/>
      <c r="J397" s="495"/>
      <c r="K397" s="495"/>
      <c r="L397" s="495"/>
    </row>
    <row r="398" spans="1:12">
      <c r="A398" s="495"/>
      <c r="B398" s="495"/>
      <c r="C398" s="495"/>
      <c r="D398" s="495"/>
      <c r="E398" s="495"/>
      <c r="F398" s="495"/>
      <c r="G398" s="495"/>
      <c r="H398" s="495"/>
      <c r="I398" s="495"/>
      <c r="J398" s="495"/>
      <c r="K398" s="495"/>
      <c r="L398" s="495"/>
    </row>
    <row r="399" spans="1:12">
      <c r="A399" s="495"/>
      <c r="B399" s="495"/>
      <c r="C399" s="495"/>
      <c r="D399" s="495"/>
      <c r="E399" s="495"/>
      <c r="F399" s="495"/>
      <c r="G399" s="495"/>
      <c r="H399" s="495"/>
      <c r="I399" s="495"/>
      <c r="J399" s="495"/>
      <c r="K399" s="495"/>
      <c r="L399" s="495"/>
    </row>
    <row r="400" spans="1:12">
      <c r="A400" s="495"/>
      <c r="B400" s="495"/>
      <c r="C400" s="495"/>
      <c r="D400" s="495"/>
      <c r="E400" s="495"/>
      <c r="F400" s="495"/>
      <c r="G400" s="495"/>
      <c r="H400" s="495"/>
      <c r="I400" s="495"/>
      <c r="J400" s="495"/>
      <c r="K400" s="495"/>
      <c r="L400" s="495"/>
    </row>
    <row r="401" spans="1:12">
      <c r="A401" s="495"/>
      <c r="B401" s="495"/>
      <c r="C401" s="495"/>
      <c r="D401" s="495"/>
      <c r="E401" s="495"/>
      <c r="F401" s="495"/>
      <c r="G401" s="495"/>
      <c r="H401" s="495"/>
      <c r="I401" s="495"/>
      <c r="J401" s="495"/>
      <c r="K401" s="495"/>
      <c r="L401" s="495"/>
    </row>
    <row r="402" spans="1:12">
      <c r="A402" s="495"/>
      <c r="B402" s="495"/>
      <c r="C402" s="495"/>
      <c r="D402" s="495"/>
      <c r="E402" s="495"/>
      <c r="F402" s="495"/>
      <c r="G402" s="495"/>
      <c r="H402" s="495"/>
      <c r="I402" s="495"/>
      <c r="J402" s="495"/>
      <c r="K402" s="495"/>
      <c r="L402" s="495"/>
    </row>
    <row r="403" spans="1:12">
      <c r="A403" s="495"/>
      <c r="B403" s="495"/>
      <c r="C403" s="495"/>
      <c r="D403" s="495"/>
      <c r="E403" s="495"/>
      <c r="F403" s="495"/>
      <c r="G403" s="495"/>
      <c r="H403" s="495"/>
      <c r="I403" s="495"/>
      <c r="J403" s="495"/>
      <c r="K403" s="495"/>
      <c r="L403" s="495"/>
    </row>
    <row r="404" spans="1:12">
      <c r="A404" s="495"/>
      <c r="B404" s="495"/>
      <c r="C404" s="495"/>
      <c r="D404" s="495"/>
      <c r="E404" s="495"/>
      <c r="F404" s="495"/>
      <c r="G404" s="495"/>
      <c r="H404" s="495"/>
      <c r="I404" s="495"/>
      <c r="J404" s="495"/>
      <c r="K404" s="495"/>
      <c r="L404" s="495"/>
    </row>
    <row r="405" spans="1:12">
      <c r="A405" s="495"/>
      <c r="B405" s="495"/>
      <c r="C405" s="495"/>
      <c r="D405" s="495"/>
      <c r="E405" s="495"/>
      <c r="F405" s="495"/>
      <c r="G405" s="495"/>
      <c r="H405" s="495"/>
      <c r="I405" s="495"/>
      <c r="J405" s="495"/>
      <c r="K405" s="495"/>
      <c r="L405" s="495"/>
    </row>
    <row r="406" spans="1:12">
      <c r="A406" s="495"/>
      <c r="B406" s="495"/>
      <c r="C406" s="495"/>
      <c r="D406" s="495"/>
      <c r="E406" s="495"/>
      <c r="F406" s="495"/>
      <c r="G406" s="495"/>
      <c r="H406" s="495"/>
      <c r="I406" s="495"/>
      <c r="J406" s="495"/>
      <c r="K406" s="495"/>
      <c r="L406" s="495"/>
    </row>
    <row r="407" spans="1:12">
      <c r="A407" s="495"/>
      <c r="B407" s="495"/>
      <c r="C407" s="495"/>
      <c r="D407" s="495"/>
      <c r="E407" s="495"/>
      <c r="F407" s="495"/>
      <c r="G407" s="495"/>
      <c r="H407" s="495"/>
      <c r="I407" s="495"/>
      <c r="J407" s="495"/>
      <c r="K407" s="495"/>
      <c r="L407" s="495"/>
    </row>
    <row r="408" spans="1:12">
      <c r="A408" s="495"/>
      <c r="B408" s="495"/>
      <c r="C408" s="495"/>
      <c r="D408" s="495"/>
      <c r="E408" s="495"/>
      <c r="F408" s="495"/>
      <c r="G408" s="495"/>
      <c r="H408" s="495"/>
      <c r="I408" s="495"/>
      <c r="J408" s="495"/>
      <c r="K408" s="495"/>
      <c r="L408" s="495"/>
    </row>
    <row r="409" spans="1:12">
      <c r="A409" s="495"/>
      <c r="B409" s="495"/>
      <c r="C409" s="495"/>
      <c r="D409" s="495"/>
      <c r="E409" s="495"/>
      <c r="F409" s="495"/>
      <c r="G409" s="495"/>
      <c r="H409" s="495"/>
      <c r="I409" s="495"/>
      <c r="J409" s="495"/>
      <c r="K409" s="495"/>
      <c r="L409" s="495"/>
    </row>
    <row r="410" spans="1:12">
      <c r="A410" s="495"/>
      <c r="B410" s="495"/>
      <c r="C410" s="495"/>
      <c r="D410" s="495"/>
      <c r="E410" s="495"/>
      <c r="F410" s="495"/>
      <c r="G410" s="495"/>
      <c r="H410" s="495"/>
      <c r="I410" s="495"/>
      <c r="J410" s="495"/>
      <c r="K410" s="495"/>
      <c r="L410" s="495"/>
    </row>
    <row r="411" spans="1:12">
      <c r="A411" s="495"/>
      <c r="B411" s="495"/>
      <c r="C411" s="495"/>
      <c r="D411" s="495"/>
      <c r="E411" s="495"/>
      <c r="F411" s="495"/>
      <c r="G411" s="495"/>
      <c r="H411" s="495"/>
      <c r="I411" s="495"/>
      <c r="J411" s="495"/>
      <c r="K411" s="495"/>
      <c r="L411" s="495"/>
    </row>
    <row r="412" spans="1:12">
      <c r="A412" s="495"/>
      <c r="B412" s="495"/>
      <c r="C412" s="495"/>
      <c r="D412" s="495"/>
      <c r="E412" s="495"/>
      <c r="F412" s="495"/>
      <c r="G412" s="495"/>
      <c r="H412" s="495"/>
      <c r="I412" s="495"/>
      <c r="J412" s="495"/>
      <c r="K412" s="495"/>
      <c r="L412" s="495"/>
    </row>
    <row r="413" spans="1:12">
      <c r="A413" s="495"/>
      <c r="B413" s="495"/>
      <c r="C413" s="495"/>
      <c r="D413" s="495"/>
      <c r="E413" s="495"/>
      <c r="F413" s="495"/>
      <c r="G413" s="495"/>
      <c r="H413" s="495"/>
      <c r="I413" s="495"/>
      <c r="J413" s="495"/>
      <c r="K413" s="495"/>
      <c r="L413" s="495"/>
    </row>
    <row r="414" spans="1:12">
      <c r="A414" s="495"/>
      <c r="B414" s="495"/>
      <c r="C414" s="495"/>
      <c r="D414" s="495"/>
      <c r="E414" s="495"/>
      <c r="F414" s="495"/>
      <c r="G414" s="495"/>
      <c r="H414" s="495"/>
      <c r="I414" s="495"/>
      <c r="J414" s="495"/>
      <c r="K414" s="495"/>
      <c r="L414" s="495"/>
    </row>
    <row r="415" spans="1:12">
      <c r="A415" s="495"/>
      <c r="B415" s="495"/>
      <c r="C415" s="495"/>
      <c r="D415" s="495"/>
      <c r="E415" s="495"/>
      <c r="F415" s="495"/>
      <c r="G415" s="495"/>
      <c r="H415" s="495"/>
      <c r="I415" s="495"/>
      <c r="J415" s="495"/>
      <c r="K415" s="495"/>
      <c r="L415" s="495"/>
    </row>
    <row r="416" spans="1:12">
      <c r="A416" s="495"/>
      <c r="B416" s="495"/>
      <c r="C416" s="495"/>
      <c r="D416" s="495"/>
      <c r="E416" s="495"/>
      <c r="F416" s="495"/>
      <c r="G416" s="495"/>
      <c r="H416" s="495"/>
      <c r="I416" s="495"/>
      <c r="J416" s="495"/>
      <c r="K416" s="495"/>
      <c r="L416" s="495"/>
    </row>
    <row r="417" spans="1:12">
      <c r="A417" s="495"/>
      <c r="B417" s="495"/>
      <c r="C417" s="495"/>
      <c r="D417" s="495"/>
      <c r="E417" s="495"/>
      <c r="F417" s="495"/>
      <c r="G417" s="495"/>
      <c r="H417" s="495"/>
      <c r="I417" s="495"/>
      <c r="J417" s="495"/>
      <c r="K417" s="495"/>
      <c r="L417" s="495"/>
    </row>
    <row r="418" spans="1:12">
      <c r="A418" s="495"/>
      <c r="B418" s="495"/>
      <c r="C418" s="495"/>
      <c r="D418" s="495"/>
      <c r="E418" s="495"/>
      <c r="F418" s="495"/>
      <c r="G418" s="495"/>
      <c r="H418" s="495"/>
      <c r="I418" s="495"/>
      <c r="J418" s="495"/>
      <c r="K418" s="495"/>
      <c r="L418" s="495"/>
    </row>
    <row r="419" spans="1:12">
      <c r="A419" s="495"/>
      <c r="B419" s="495"/>
      <c r="C419" s="495"/>
      <c r="D419" s="495"/>
      <c r="E419" s="495"/>
      <c r="F419" s="495"/>
      <c r="G419" s="495"/>
      <c r="H419" s="495"/>
      <c r="I419" s="495"/>
      <c r="J419" s="495"/>
      <c r="K419" s="495"/>
      <c r="L419" s="495"/>
    </row>
    <row r="420" spans="1:12">
      <c r="A420" s="495"/>
      <c r="B420" s="495"/>
      <c r="C420" s="495"/>
      <c r="D420" s="495"/>
      <c r="E420" s="495"/>
      <c r="F420" s="495"/>
      <c r="G420" s="495"/>
      <c r="H420" s="495"/>
      <c r="I420" s="495"/>
      <c r="J420" s="495"/>
      <c r="K420" s="495"/>
      <c r="L420" s="495"/>
    </row>
    <row r="421" spans="1:12">
      <c r="A421" s="495"/>
      <c r="B421" s="495"/>
      <c r="C421" s="495"/>
      <c r="D421" s="495"/>
      <c r="E421" s="495"/>
      <c r="F421" s="495"/>
      <c r="G421" s="495"/>
      <c r="H421" s="495"/>
      <c r="I421" s="495"/>
      <c r="J421" s="495"/>
      <c r="K421" s="495"/>
      <c r="L421" s="495"/>
    </row>
    <row r="422" spans="1:12">
      <c r="A422" s="495"/>
      <c r="B422" s="495"/>
      <c r="C422" s="495"/>
      <c r="D422" s="495"/>
      <c r="E422" s="495"/>
      <c r="F422" s="495"/>
      <c r="G422" s="495"/>
      <c r="H422" s="495"/>
      <c r="I422" s="495"/>
      <c r="J422" s="495"/>
      <c r="K422" s="495"/>
      <c r="L422" s="495"/>
    </row>
    <row r="423" spans="1:12">
      <c r="A423" s="495"/>
      <c r="B423" s="495"/>
      <c r="C423" s="495"/>
      <c r="D423" s="495"/>
      <c r="E423" s="495"/>
      <c r="F423" s="495"/>
      <c r="G423" s="495"/>
      <c r="H423" s="495"/>
      <c r="I423" s="495"/>
      <c r="J423" s="495"/>
      <c r="K423" s="495"/>
      <c r="L423" s="495"/>
    </row>
    <row r="424" spans="1:12">
      <c r="A424" s="495"/>
      <c r="B424" s="495"/>
      <c r="C424" s="495"/>
      <c r="D424" s="495"/>
      <c r="E424" s="495"/>
      <c r="F424" s="495"/>
      <c r="G424" s="495"/>
      <c r="H424" s="495"/>
      <c r="I424" s="495"/>
      <c r="J424" s="495"/>
      <c r="K424" s="495"/>
      <c r="L424" s="495"/>
    </row>
    <row r="425" spans="1:12">
      <c r="A425" s="495"/>
      <c r="B425" s="495"/>
      <c r="C425" s="495"/>
      <c r="D425" s="495"/>
      <c r="E425" s="495"/>
      <c r="F425" s="495"/>
      <c r="G425" s="495"/>
      <c r="H425" s="495"/>
      <c r="I425" s="495"/>
      <c r="J425" s="495"/>
      <c r="K425" s="495"/>
      <c r="L425" s="495"/>
    </row>
    <row r="426" spans="1:12">
      <c r="A426" s="495"/>
      <c r="B426" s="495"/>
      <c r="C426" s="495"/>
      <c r="D426" s="495"/>
      <c r="E426" s="495"/>
      <c r="F426" s="495"/>
      <c r="G426" s="495"/>
      <c r="H426" s="495"/>
      <c r="I426" s="495"/>
      <c r="J426" s="495"/>
      <c r="K426" s="495"/>
      <c r="L426" s="495"/>
    </row>
    <row r="427" spans="1:12">
      <c r="A427" s="495"/>
      <c r="B427" s="495"/>
      <c r="C427" s="495"/>
      <c r="D427" s="495"/>
      <c r="E427" s="495"/>
      <c r="F427" s="495"/>
      <c r="G427" s="495"/>
      <c r="H427" s="495"/>
      <c r="I427" s="495"/>
      <c r="J427" s="495"/>
      <c r="K427" s="495"/>
      <c r="L427" s="495"/>
    </row>
    <row r="428" spans="1:12">
      <c r="A428" s="495"/>
      <c r="B428" s="495"/>
      <c r="C428" s="495"/>
      <c r="D428" s="495"/>
      <c r="E428" s="495"/>
      <c r="F428" s="495"/>
      <c r="G428" s="495"/>
      <c r="H428" s="495"/>
      <c r="I428" s="495"/>
      <c r="J428" s="495"/>
      <c r="K428" s="495"/>
      <c r="L428" s="495"/>
    </row>
    <row r="429" spans="1:12">
      <c r="A429" s="495"/>
      <c r="B429" s="495"/>
      <c r="C429" s="495"/>
      <c r="D429" s="495"/>
      <c r="E429" s="495"/>
      <c r="F429" s="495"/>
      <c r="G429" s="495"/>
      <c r="H429" s="495"/>
      <c r="I429" s="495"/>
      <c r="J429" s="495"/>
      <c r="K429" s="495"/>
      <c r="L429" s="495"/>
    </row>
    <row r="430" spans="1:12">
      <c r="A430" s="495"/>
      <c r="B430" s="495"/>
      <c r="C430" s="495"/>
      <c r="D430" s="495"/>
      <c r="E430" s="495"/>
      <c r="F430" s="495"/>
      <c r="G430" s="495"/>
      <c r="H430" s="495"/>
      <c r="I430" s="495"/>
      <c r="J430" s="495"/>
      <c r="K430" s="495"/>
      <c r="L430" s="495"/>
    </row>
    <row r="431" spans="1:12">
      <c r="A431" s="495"/>
      <c r="B431" s="495"/>
      <c r="C431" s="495"/>
      <c r="D431" s="495"/>
      <c r="E431" s="495"/>
      <c r="F431" s="495"/>
      <c r="G431" s="495"/>
      <c r="H431" s="495"/>
      <c r="I431" s="495"/>
      <c r="J431" s="495"/>
      <c r="K431" s="495"/>
      <c r="L431" s="495"/>
    </row>
    <row r="432" spans="1:12">
      <c r="A432" s="495"/>
      <c r="B432" s="495"/>
      <c r="C432" s="495"/>
      <c r="D432" s="495"/>
      <c r="E432" s="495"/>
      <c r="F432" s="495"/>
      <c r="G432" s="495"/>
      <c r="H432" s="495"/>
      <c r="I432" s="495"/>
      <c r="J432" s="495"/>
      <c r="K432" s="495"/>
      <c r="L432" s="495"/>
    </row>
    <row r="433" spans="1:12">
      <c r="A433" s="495"/>
      <c r="B433" s="495"/>
      <c r="C433" s="495"/>
      <c r="D433" s="495"/>
      <c r="E433" s="495"/>
      <c r="F433" s="495"/>
      <c r="G433" s="495"/>
      <c r="H433" s="495"/>
      <c r="I433" s="495"/>
      <c r="J433" s="495"/>
      <c r="K433" s="495"/>
      <c r="L433" s="495"/>
    </row>
    <row r="434" spans="1:12">
      <c r="A434" s="495"/>
      <c r="B434" s="495"/>
      <c r="C434" s="495"/>
      <c r="D434" s="495"/>
      <c r="E434" s="495"/>
      <c r="F434" s="495"/>
      <c r="G434" s="495"/>
      <c r="H434" s="495"/>
      <c r="I434" s="495"/>
      <c r="J434" s="495"/>
      <c r="K434" s="495"/>
      <c r="L434" s="495"/>
    </row>
    <row r="435" spans="1:12">
      <c r="A435" s="495"/>
      <c r="B435" s="495"/>
      <c r="C435" s="495"/>
      <c r="D435" s="495"/>
      <c r="E435" s="495"/>
      <c r="F435" s="495"/>
      <c r="G435" s="495"/>
      <c r="H435" s="495"/>
      <c r="I435" s="495"/>
      <c r="J435" s="495"/>
      <c r="K435" s="495"/>
      <c r="L435" s="495"/>
    </row>
    <row r="436" spans="1:12">
      <c r="A436" s="495"/>
      <c r="B436" s="495"/>
      <c r="C436" s="495"/>
      <c r="D436" s="495"/>
      <c r="E436" s="495"/>
      <c r="F436" s="495"/>
      <c r="G436" s="495"/>
      <c r="H436" s="495"/>
      <c r="I436" s="495"/>
      <c r="J436" s="495"/>
      <c r="K436" s="495"/>
      <c r="L436" s="495"/>
    </row>
    <row r="437" spans="1:12">
      <c r="A437" s="495"/>
      <c r="B437" s="495"/>
      <c r="C437" s="495"/>
      <c r="D437" s="495"/>
      <c r="E437" s="495"/>
      <c r="F437" s="495"/>
      <c r="G437" s="495"/>
      <c r="H437" s="495"/>
      <c r="I437" s="495"/>
      <c r="J437" s="495"/>
      <c r="K437" s="495"/>
      <c r="L437" s="495"/>
    </row>
    <row r="438" spans="1:12">
      <c r="A438" s="495"/>
      <c r="B438" s="495"/>
      <c r="C438" s="495"/>
      <c r="D438" s="495"/>
      <c r="E438" s="495"/>
      <c r="F438" s="495"/>
      <c r="G438" s="495"/>
      <c r="H438" s="495"/>
      <c r="I438" s="495"/>
      <c r="J438" s="495"/>
      <c r="K438" s="495"/>
      <c r="L438" s="495"/>
    </row>
    <row r="439" spans="1:12">
      <c r="A439" s="495"/>
      <c r="B439" s="495"/>
      <c r="C439" s="495"/>
      <c r="D439" s="495"/>
      <c r="E439" s="495"/>
      <c r="F439" s="495"/>
      <c r="G439" s="495"/>
      <c r="H439" s="495"/>
      <c r="I439" s="495"/>
      <c r="J439" s="495"/>
      <c r="K439" s="495"/>
      <c r="L439" s="495"/>
    </row>
    <row r="440" spans="1:12">
      <c r="A440" s="495"/>
      <c r="B440" s="495"/>
      <c r="C440" s="495"/>
      <c r="D440" s="495"/>
      <c r="E440" s="495"/>
      <c r="F440" s="495"/>
      <c r="G440" s="495"/>
      <c r="H440" s="495"/>
      <c r="I440" s="495"/>
      <c r="J440" s="495"/>
      <c r="K440" s="495"/>
      <c r="L440" s="495"/>
    </row>
    <row r="441" spans="1:12">
      <c r="A441" s="495"/>
      <c r="B441" s="495"/>
      <c r="C441" s="495"/>
      <c r="D441" s="495"/>
      <c r="E441" s="495"/>
      <c r="F441" s="495"/>
      <c r="G441" s="495"/>
      <c r="H441" s="495"/>
      <c r="I441" s="495"/>
      <c r="J441" s="495"/>
      <c r="K441" s="495"/>
      <c r="L441" s="495"/>
    </row>
    <row r="442" spans="1:12">
      <c r="A442" s="495"/>
      <c r="B442" s="495"/>
      <c r="C442" s="495"/>
      <c r="D442" s="495"/>
      <c r="E442" s="495"/>
      <c r="F442" s="495"/>
      <c r="G442" s="495"/>
      <c r="H442" s="495"/>
      <c r="I442" s="495"/>
      <c r="J442" s="495"/>
      <c r="K442" s="495"/>
      <c r="L442" s="495"/>
    </row>
    <row r="443" spans="1:12">
      <c r="A443" s="495"/>
      <c r="B443" s="495"/>
      <c r="C443" s="495"/>
      <c r="D443" s="495"/>
      <c r="E443" s="495"/>
      <c r="F443" s="495"/>
      <c r="G443" s="495"/>
      <c r="H443" s="495"/>
      <c r="I443" s="495"/>
      <c r="J443" s="495"/>
      <c r="K443" s="495"/>
      <c r="L443" s="495"/>
    </row>
    <row r="444" spans="1:12">
      <c r="A444" s="495"/>
      <c r="B444" s="495"/>
      <c r="C444" s="495"/>
      <c r="D444" s="495"/>
      <c r="E444" s="495"/>
      <c r="F444" s="495"/>
      <c r="G444" s="495"/>
      <c r="H444" s="495"/>
      <c r="I444" s="495"/>
      <c r="J444" s="495"/>
      <c r="K444" s="495"/>
      <c r="L444" s="495"/>
    </row>
    <row r="445" spans="1:12">
      <c r="A445" s="495"/>
      <c r="B445" s="495"/>
      <c r="C445" s="495"/>
      <c r="D445" s="495"/>
      <c r="E445" s="495"/>
      <c r="F445" s="495"/>
      <c r="G445" s="495"/>
      <c r="H445" s="495"/>
      <c r="I445" s="495"/>
      <c r="J445" s="495"/>
      <c r="K445" s="495"/>
      <c r="L445" s="495"/>
    </row>
    <row r="446" spans="1:12">
      <c r="A446" s="495"/>
      <c r="B446" s="495"/>
      <c r="C446" s="495"/>
      <c r="D446" s="495"/>
      <c r="E446" s="495"/>
      <c r="F446" s="495"/>
      <c r="G446" s="495"/>
      <c r="H446" s="495"/>
      <c r="I446" s="495"/>
      <c r="J446" s="495"/>
      <c r="K446" s="495"/>
      <c r="L446" s="495"/>
    </row>
    <row r="447" spans="1:12">
      <c r="A447" s="495"/>
      <c r="B447" s="495"/>
      <c r="C447" s="495"/>
      <c r="D447" s="495"/>
      <c r="E447" s="495"/>
      <c r="F447" s="495"/>
      <c r="G447" s="495"/>
      <c r="H447" s="495"/>
      <c r="I447" s="495"/>
      <c r="J447" s="495"/>
      <c r="K447" s="495"/>
      <c r="L447" s="495"/>
    </row>
    <row r="448" spans="1:12">
      <c r="A448" s="495"/>
      <c r="B448" s="495"/>
      <c r="C448" s="495"/>
      <c r="D448" s="495"/>
      <c r="E448" s="495"/>
      <c r="F448" s="495"/>
      <c r="G448" s="495"/>
      <c r="H448" s="495"/>
      <c r="I448" s="495"/>
      <c r="J448" s="495"/>
      <c r="K448" s="495"/>
      <c r="L448" s="495"/>
    </row>
    <row r="449" spans="1:12">
      <c r="A449" s="495"/>
      <c r="B449" s="495"/>
      <c r="C449" s="495"/>
      <c r="D449" s="495"/>
      <c r="E449" s="495"/>
      <c r="F449" s="495"/>
      <c r="G449" s="495"/>
      <c r="H449" s="495"/>
      <c r="I449" s="495"/>
      <c r="J449" s="495"/>
      <c r="K449" s="495"/>
      <c r="L449" s="495"/>
    </row>
    <row r="450" spans="1:12">
      <c r="A450" s="495"/>
      <c r="B450" s="495"/>
      <c r="C450" s="495"/>
      <c r="D450" s="495"/>
      <c r="E450" s="495"/>
      <c r="F450" s="495"/>
      <c r="G450" s="495"/>
      <c r="H450" s="495"/>
      <c r="I450" s="495"/>
      <c r="J450" s="495"/>
      <c r="K450" s="495"/>
      <c r="L450" s="495"/>
    </row>
    <row r="451" spans="1:12">
      <c r="A451" s="495"/>
      <c r="B451" s="495"/>
      <c r="C451" s="495"/>
      <c r="D451" s="495"/>
      <c r="E451" s="495"/>
      <c r="F451" s="495"/>
      <c r="G451" s="495"/>
      <c r="H451" s="495"/>
      <c r="I451" s="495"/>
      <c r="J451" s="495"/>
      <c r="K451" s="495"/>
      <c r="L451" s="495"/>
    </row>
    <row r="452" spans="1:12">
      <c r="A452" s="495"/>
      <c r="B452" s="495"/>
      <c r="C452" s="495"/>
      <c r="D452" s="495"/>
      <c r="E452" s="495"/>
      <c r="F452" s="495"/>
      <c r="G452" s="495"/>
      <c r="H452" s="495"/>
      <c r="I452" s="495"/>
      <c r="J452" s="495"/>
      <c r="K452" s="495"/>
      <c r="L452" s="495"/>
    </row>
    <row r="453" spans="1:12">
      <c r="A453" s="495"/>
      <c r="B453" s="495"/>
      <c r="C453" s="495"/>
      <c r="D453" s="495"/>
      <c r="E453" s="495"/>
      <c r="F453" s="495"/>
      <c r="G453" s="495"/>
      <c r="H453" s="495"/>
      <c r="I453" s="495"/>
      <c r="J453" s="495"/>
      <c r="K453" s="495"/>
      <c r="L453" s="495"/>
    </row>
    <row r="454" spans="1:12">
      <c r="A454" s="495"/>
      <c r="B454" s="495"/>
      <c r="C454" s="495"/>
      <c r="D454" s="495"/>
      <c r="E454" s="495"/>
      <c r="F454" s="495"/>
      <c r="G454" s="495"/>
      <c r="H454" s="495"/>
      <c r="I454" s="495"/>
      <c r="J454" s="495"/>
      <c r="K454" s="495"/>
      <c r="L454" s="495"/>
    </row>
    <row r="455" spans="1:12">
      <c r="A455" s="495"/>
      <c r="B455" s="495"/>
      <c r="C455" s="495"/>
      <c r="D455" s="495"/>
      <c r="E455" s="495"/>
      <c r="F455" s="495"/>
      <c r="G455" s="495"/>
      <c r="H455" s="495"/>
      <c r="I455" s="495"/>
      <c r="J455" s="495"/>
      <c r="K455" s="495"/>
      <c r="L455" s="495"/>
    </row>
    <row r="456" spans="1:12">
      <c r="A456" s="495"/>
      <c r="B456" s="495"/>
      <c r="C456" s="495"/>
      <c r="D456" s="495"/>
      <c r="E456" s="495"/>
      <c r="F456" s="495"/>
      <c r="G456" s="495"/>
      <c r="H456" s="495"/>
      <c r="I456" s="495"/>
      <c r="J456" s="495"/>
      <c r="K456" s="495"/>
      <c r="L456" s="495"/>
    </row>
    <row r="457" spans="1:12">
      <c r="A457" s="495"/>
      <c r="B457" s="495"/>
      <c r="C457" s="495"/>
      <c r="D457" s="495"/>
      <c r="E457" s="495"/>
      <c r="F457" s="495"/>
      <c r="G457" s="495"/>
      <c r="H457" s="495"/>
      <c r="I457" s="495"/>
      <c r="J457" s="495"/>
      <c r="K457" s="495"/>
      <c r="L457" s="495"/>
    </row>
    <row r="458" spans="1:12">
      <c r="A458" s="495"/>
      <c r="B458" s="495"/>
      <c r="C458" s="495"/>
      <c r="D458" s="495"/>
      <c r="E458" s="495"/>
      <c r="F458" s="495"/>
      <c r="G458" s="495"/>
      <c r="H458" s="495"/>
      <c r="I458" s="495"/>
      <c r="J458" s="495"/>
      <c r="K458" s="495"/>
      <c r="L458" s="495"/>
    </row>
    <row r="459" spans="1:12">
      <c r="A459" s="495"/>
      <c r="B459" s="495"/>
      <c r="C459" s="495"/>
      <c r="D459" s="495"/>
      <c r="E459" s="495"/>
      <c r="F459" s="495"/>
      <c r="G459" s="495"/>
      <c r="H459" s="495"/>
      <c r="I459" s="495"/>
      <c r="J459" s="495"/>
      <c r="K459" s="495"/>
      <c r="L459" s="495"/>
    </row>
    <row r="460" spans="1:12">
      <c r="A460" s="495"/>
      <c r="B460" s="495"/>
      <c r="C460" s="495"/>
      <c r="D460" s="495"/>
      <c r="E460" s="495"/>
      <c r="F460" s="495"/>
      <c r="G460" s="495"/>
      <c r="H460" s="495"/>
      <c r="I460" s="495"/>
      <c r="J460" s="495"/>
      <c r="K460" s="495"/>
      <c r="L460" s="495"/>
    </row>
    <row r="461" spans="1:12">
      <c r="A461" s="495"/>
      <c r="B461" s="495"/>
      <c r="C461" s="495"/>
      <c r="D461" s="495"/>
      <c r="E461" s="495"/>
      <c r="F461" s="495"/>
      <c r="G461" s="495"/>
      <c r="H461" s="495"/>
      <c r="I461" s="495"/>
      <c r="J461" s="495"/>
      <c r="K461" s="495"/>
      <c r="L461" s="495"/>
    </row>
    <row r="462" spans="1:12">
      <c r="A462" s="495"/>
      <c r="B462" s="495"/>
      <c r="C462" s="495"/>
      <c r="D462" s="495"/>
      <c r="E462" s="495"/>
      <c r="F462" s="495"/>
      <c r="G462" s="495"/>
      <c r="H462" s="495"/>
      <c r="I462" s="495"/>
      <c r="J462" s="495"/>
      <c r="K462" s="495"/>
      <c r="L462" s="495"/>
    </row>
    <row r="463" spans="1:12">
      <c r="A463" s="495"/>
      <c r="B463" s="495"/>
      <c r="C463" s="495"/>
      <c r="D463" s="495"/>
      <c r="E463" s="495"/>
      <c r="F463" s="495"/>
      <c r="G463" s="495"/>
      <c r="H463" s="495"/>
      <c r="I463" s="495"/>
      <c r="J463" s="495"/>
      <c r="K463" s="495"/>
      <c r="L463" s="495"/>
    </row>
    <row r="464" spans="1:12">
      <c r="A464" s="495"/>
      <c r="B464" s="495"/>
      <c r="C464" s="495"/>
      <c r="D464" s="495"/>
      <c r="E464" s="495"/>
      <c r="F464" s="495"/>
      <c r="G464" s="495"/>
      <c r="H464" s="495"/>
      <c r="I464" s="495"/>
      <c r="J464" s="495"/>
      <c r="K464" s="495"/>
      <c r="L464" s="495"/>
    </row>
    <row r="465" spans="1:12">
      <c r="A465" s="495"/>
      <c r="B465" s="495"/>
      <c r="C465" s="495"/>
      <c r="D465" s="495"/>
      <c r="E465" s="495"/>
      <c r="F465" s="495"/>
      <c r="G465" s="495"/>
      <c r="H465" s="495"/>
      <c r="I465" s="495"/>
      <c r="J465" s="495"/>
      <c r="K465" s="495"/>
      <c r="L465" s="495"/>
    </row>
    <row r="466" spans="1:12">
      <c r="A466" s="495"/>
      <c r="B466" s="495"/>
      <c r="C466" s="495"/>
      <c r="D466" s="495"/>
      <c r="E466" s="495"/>
      <c r="F466" s="495"/>
      <c r="G466" s="495"/>
      <c r="H466" s="495"/>
      <c r="I466" s="495"/>
      <c r="J466" s="495"/>
      <c r="K466" s="495"/>
      <c r="L466" s="495"/>
    </row>
    <row r="467" spans="1:12">
      <c r="A467" s="495"/>
      <c r="B467" s="495"/>
      <c r="C467" s="495"/>
      <c r="D467" s="495"/>
      <c r="E467" s="495"/>
      <c r="F467" s="495"/>
      <c r="G467" s="495"/>
      <c r="H467" s="495"/>
      <c r="I467" s="495"/>
      <c r="J467" s="495"/>
      <c r="K467" s="495"/>
      <c r="L467" s="495"/>
    </row>
    <row r="468" spans="1:12">
      <c r="A468" s="495"/>
      <c r="B468" s="495"/>
      <c r="C468" s="495"/>
      <c r="D468" s="495"/>
      <c r="E468" s="495"/>
      <c r="F468" s="495"/>
      <c r="G468" s="495"/>
      <c r="H468" s="495"/>
      <c r="I468" s="495"/>
      <c r="J468" s="495"/>
      <c r="K468" s="495"/>
      <c r="L468" s="495"/>
    </row>
    <row r="469" spans="1:12">
      <c r="A469" s="495"/>
      <c r="B469" s="495"/>
      <c r="C469" s="495"/>
      <c r="D469" s="495"/>
      <c r="E469" s="495"/>
      <c r="F469" s="495"/>
      <c r="G469" s="495"/>
      <c r="H469" s="495"/>
      <c r="I469" s="495"/>
      <c r="J469" s="495"/>
      <c r="K469" s="495"/>
      <c r="L469" s="495"/>
    </row>
    <row r="470" spans="1:12">
      <c r="A470" s="495"/>
      <c r="B470" s="495"/>
      <c r="C470" s="495"/>
      <c r="D470" s="495"/>
      <c r="E470" s="495"/>
      <c r="F470" s="495"/>
      <c r="G470" s="495"/>
      <c r="H470" s="495"/>
      <c r="I470" s="495"/>
      <c r="J470" s="495"/>
      <c r="K470" s="495"/>
      <c r="L470" s="495"/>
    </row>
    <row r="471" spans="1:12">
      <c r="A471" s="495"/>
      <c r="B471" s="495"/>
      <c r="C471" s="495"/>
      <c r="D471" s="495"/>
      <c r="E471" s="495"/>
      <c r="F471" s="495"/>
      <c r="G471" s="495"/>
      <c r="H471" s="495"/>
      <c r="I471" s="495"/>
      <c r="J471" s="495"/>
      <c r="K471" s="495"/>
      <c r="L471" s="495"/>
    </row>
    <row r="472" spans="1:12">
      <c r="A472" s="495"/>
      <c r="B472" s="495"/>
      <c r="C472" s="495"/>
      <c r="D472" s="495"/>
      <c r="E472" s="495"/>
      <c r="F472" s="495"/>
      <c r="G472" s="495"/>
      <c r="H472" s="495"/>
      <c r="I472" s="495"/>
      <c r="J472" s="495"/>
      <c r="K472" s="495"/>
      <c r="L472" s="495"/>
    </row>
    <row r="473" spans="1:12">
      <c r="A473" s="495"/>
      <c r="B473" s="495"/>
      <c r="C473" s="495"/>
      <c r="D473" s="495"/>
      <c r="E473" s="495"/>
      <c r="F473" s="495"/>
      <c r="G473" s="495"/>
      <c r="H473" s="495"/>
      <c r="I473" s="495"/>
      <c r="J473" s="495"/>
      <c r="K473" s="495"/>
      <c r="L473" s="495"/>
    </row>
    <row r="474" spans="1:12">
      <c r="A474" s="495"/>
      <c r="B474" s="495"/>
      <c r="C474" s="495"/>
      <c r="D474" s="495"/>
      <c r="E474" s="495"/>
      <c r="F474" s="495"/>
      <c r="G474" s="495"/>
      <c r="H474" s="495"/>
      <c r="I474" s="495"/>
      <c r="J474" s="495"/>
      <c r="K474" s="495"/>
      <c r="L474" s="495"/>
    </row>
    <row r="475" spans="1:12">
      <c r="A475" s="495"/>
      <c r="B475" s="495"/>
      <c r="C475" s="495"/>
      <c r="D475" s="495"/>
      <c r="E475" s="495"/>
      <c r="F475" s="495"/>
      <c r="G475" s="495"/>
      <c r="H475" s="495"/>
      <c r="I475" s="495"/>
      <c r="J475" s="495"/>
      <c r="K475" s="495"/>
      <c r="L475" s="495"/>
    </row>
    <row r="476" spans="1:12">
      <c r="A476" s="495"/>
      <c r="B476" s="495"/>
      <c r="C476" s="495"/>
      <c r="D476" s="495"/>
      <c r="E476" s="495"/>
      <c r="F476" s="495"/>
      <c r="G476" s="495"/>
      <c r="H476" s="495"/>
      <c r="I476" s="495"/>
      <c r="J476" s="495"/>
      <c r="K476" s="495"/>
      <c r="L476" s="495"/>
    </row>
    <row r="477" spans="1:12">
      <c r="A477" s="495"/>
      <c r="B477" s="495"/>
      <c r="C477" s="495"/>
      <c r="D477" s="495"/>
      <c r="E477" s="495"/>
      <c r="F477" s="495"/>
      <c r="G477" s="495"/>
      <c r="H477" s="495"/>
      <c r="I477" s="495"/>
      <c r="J477" s="495"/>
      <c r="K477" s="495"/>
      <c r="L477" s="495"/>
    </row>
    <row r="478" spans="1:12">
      <c r="A478" s="495"/>
      <c r="B478" s="495"/>
      <c r="C478" s="495"/>
      <c r="D478" s="495"/>
      <c r="E478" s="495"/>
      <c r="F478" s="495"/>
      <c r="G478" s="495"/>
      <c r="H478" s="495"/>
      <c r="I478" s="495"/>
      <c r="J478" s="495"/>
      <c r="K478" s="495"/>
      <c r="L478" s="495"/>
    </row>
    <row r="479" spans="1:12">
      <c r="A479" s="495"/>
      <c r="B479" s="495"/>
      <c r="C479" s="495"/>
      <c r="D479" s="495"/>
      <c r="E479" s="495"/>
      <c r="F479" s="495"/>
      <c r="G479" s="495"/>
      <c r="H479" s="495"/>
      <c r="I479" s="495"/>
      <c r="J479" s="495"/>
      <c r="K479" s="495"/>
      <c r="L479" s="495"/>
    </row>
    <row r="480" spans="1:12">
      <c r="A480" s="495"/>
      <c r="B480" s="495"/>
      <c r="C480" s="495"/>
      <c r="D480" s="495"/>
      <c r="E480" s="495"/>
      <c r="F480" s="495"/>
      <c r="G480" s="495"/>
      <c r="H480" s="495"/>
      <c r="I480" s="495"/>
      <c r="J480" s="495"/>
      <c r="K480" s="495"/>
      <c r="L480" s="495"/>
    </row>
    <row r="481" spans="1:12">
      <c r="A481" s="495"/>
      <c r="B481" s="495"/>
      <c r="C481" s="495"/>
      <c r="D481" s="495"/>
      <c r="E481" s="495"/>
      <c r="F481" s="495"/>
      <c r="G481" s="495"/>
      <c r="H481" s="495"/>
      <c r="I481" s="495"/>
      <c r="J481" s="495"/>
      <c r="K481" s="495"/>
      <c r="L481" s="495"/>
    </row>
    <row r="482" spans="1:12">
      <c r="A482" s="495"/>
      <c r="B482" s="495"/>
      <c r="C482" s="495"/>
      <c r="D482" s="495"/>
      <c r="E482" s="495"/>
      <c r="F482" s="495"/>
      <c r="G482" s="495"/>
      <c r="H482" s="495"/>
      <c r="I482" s="495"/>
      <c r="J482" s="495"/>
      <c r="K482" s="495"/>
      <c r="L482" s="495"/>
    </row>
    <row r="483" spans="1:12">
      <c r="A483" s="495"/>
      <c r="B483" s="495"/>
      <c r="C483" s="495"/>
      <c r="D483" s="495"/>
      <c r="E483" s="495"/>
      <c r="F483" s="495"/>
      <c r="G483" s="495"/>
      <c r="H483" s="495"/>
      <c r="I483" s="495"/>
      <c r="J483" s="495"/>
      <c r="K483" s="495"/>
      <c r="L483" s="495"/>
    </row>
    <row r="484" spans="1:12">
      <c r="A484" s="495"/>
      <c r="B484" s="495"/>
      <c r="C484" s="495"/>
      <c r="D484" s="495"/>
      <c r="E484" s="495"/>
      <c r="F484" s="495"/>
      <c r="G484" s="495"/>
      <c r="H484" s="495"/>
      <c r="I484" s="495"/>
      <c r="J484" s="495"/>
      <c r="K484" s="495"/>
      <c r="L484" s="495"/>
    </row>
    <row r="485" spans="1:12">
      <c r="A485" s="495"/>
      <c r="B485" s="495"/>
      <c r="C485" s="495"/>
      <c r="D485" s="495"/>
      <c r="E485" s="495"/>
      <c r="F485" s="495"/>
      <c r="G485" s="495"/>
      <c r="H485" s="495"/>
      <c r="I485" s="495"/>
      <c r="J485" s="495"/>
      <c r="K485" s="495"/>
      <c r="L485" s="495"/>
    </row>
    <row r="486" spans="1:12">
      <c r="A486" s="495"/>
      <c r="B486" s="495"/>
      <c r="C486" s="495"/>
      <c r="D486" s="495"/>
      <c r="E486" s="495"/>
      <c r="F486" s="495"/>
      <c r="G486" s="495"/>
      <c r="H486" s="495"/>
      <c r="I486" s="495"/>
      <c r="J486" s="495"/>
      <c r="K486" s="495"/>
      <c r="L486" s="495"/>
    </row>
    <row r="487" spans="1:12">
      <c r="A487" s="495"/>
      <c r="B487" s="495"/>
      <c r="C487" s="495"/>
      <c r="D487" s="495"/>
      <c r="E487" s="495"/>
      <c r="F487" s="495"/>
      <c r="G487" s="495"/>
      <c r="H487" s="495"/>
      <c r="I487" s="495"/>
      <c r="J487" s="495"/>
      <c r="K487" s="495"/>
      <c r="L487" s="495"/>
    </row>
    <row r="488" spans="1:12">
      <c r="A488" s="495"/>
      <c r="B488" s="495"/>
      <c r="C488" s="495"/>
      <c r="D488" s="495"/>
      <c r="E488" s="495"/>
      <c r="F488" s="495"/>
      <c r="G488" s="495"/>
      <c r="H488" s="495"/>
      <c r="I488" s="495"/>
      <c r="J488" s="495"/>
      <c r="K488" s="495"/>
      <c r="L488" s="495"/>
    </row>
    <row r="489" spans="1:12">
      <c r="A489" s="495"/>
      <c r="B489" s="495"/>
      <c r="C489" s="495"/>
      <c r="D489" s="495"/>
      <c r="E489" s="495"/>
      <c r="F489" s="495"/>
      <c r="G489" s="495"/>
      <c r="H489" s="495"/>
      <c r="I489" s="495"/>
      <c r="J489" s="495"/>
      <c r="K489" s="495"/>
      <c r="L489" s="495"/>
    </row>
    <row r="490" spans="1:12">
      <c r="A490" s="495"/>
      <c r="B490" s="495"/>
      <c r="C490" s="495"/>
      <c r="D490" s="495"/>
      <c r="E490" s="495"/>
      <c r="F490" s="495"/>
      <c r="G490" s="495"/>
      <c r="H490" s="495"/>
      <c r="I490" s="495"/>
      <c r="J490" s="495"/>
      <c r="K490" s="495"/>
      <c r="L490" s="495"/>
    </row>
    <row r="491" spans="1:12">
      <c r="A491" s="495"/>
      <c r="B491" s="495"/>
      <c r="C491" s="495"/>
      <c r="D491" s="495"/>
      <c r="E491" s="495"/>
      <c r="F491" s="495"/>
      <c r="G491" s="495"/>
      <c r="H491" s="495"/>
      <c r="I491" s="495"/>
      <c r="J491" s="495"/>
      <c r="K491" s="495"/>
      <c r="L491" s="495"/>
    </row>
    <row r="492" spans="1:12">
      <c r="A492" s="495"/>
      <c r="B492" s="495"/>
      <c r="C492" s="495"/>
      <c r="D492" s="495"/>
      <c r="E492" s="495"/>
      <c r="F492" s="495"/>
      <c r="G492" s="495"/>
      <c r="H492" s="495"/>
      <c r="I492" s="495"/>
      <c r="J492" s="495"/>
      <c r="K492" s="495"/>
      <c r="L492" s="495"/>
    </row>
    <row r="493" spans="1:12">
      <c r="A493" s="495"/>
      <c r="B493" s="495"/>
      <c r="C493" s="495"/>
      <c r="D493" s="495"/>
      <c r="E493" s="495"/>
      <c r="F493" s="495"/>
      <c r="G493" s="495"/>
      <c r="H493" s="495"/>
      <c r="I493" s="495"/>
      <c r="J493" s="495"/>
      <c r="K493" s="495"/>
      <c r="L493" s="495"/>
    </row>
    <row r="494" spans="1:12">
      <c r="A494" s="495"/>
      <c r="B494" s="495"/>
      <c r="C494" s="495"/>
      <c r="D494" s="495"/>
      <c r="E494" s="495"/>
      <c r="F494" s="495"/>
      <c r="G494" s="495"/>
      <c r="H494" s="495"/>
      <c r="I494" s="495"/>
      <c r="J494" s="495"/>
      <c r="K494" s="495"/>
      <c r="L494" s="495"/>
    </row>
    <row r="495" spans="1:12">
      <c r="A495" s="495"/>
      <c r="B495" s="495"/>
      <c r="C495" s="495"/>
      <c r="D495" s="495"/>
      <c r="E495" s="495"/>
      <c r="F495" s="495"/>
      <c r="G495" s="495"/>
      <c r="H495" s="495"/>
      <c r="I495" s="495"/>
      <c r="J495" s="495"/>
      <c r="K495" s="495"/>
      <c r="L495" s="495"/>
    </row>
    <row r="496" spans="1:12">
      <c r="A496" s="495"/>
      <c r="B496" s="495"/>
      <c r="C496" s="495"/>
      <c r="D496" s="495"/>
      <c r="E496" s="495"/>
      <c r="F496" s="495"/>
      <c r="G496" s="495"/>
      <c r="H496" s="495"/>
      <c r="I496" s="495"/>
      <c r="J496" s="495"/>
      <c r="K496" s="495"/>
      <c r="L496" s="495"/>
    </row>
    <row r="497" spans="1:12">
      <c r="A497" s="495"/>
      <c r="B497" s="495"/>
      <c r="C497" s="495"/>
      <c r="D497" s="495"/>
      <c r="E497" s="495"/>
      <c r="F497" s="495"/>
      <c r="G497" s="495"/>
      <c r="H497" s="495"/>
      <c r="I497" s="495"/>
      <c r="J497" s="495"/>
      <c r="K497" s="495"/>
      <c r="L497" s="495"/>
    </row>
    <row r="498" spans="1:12">
      <c r="A498" s="495"/>
      <c r="B498" s="495"/>
      <c r="C498" s="495"/>
      <c r="D498" s="495"/>
      <c r="E498" s="495"/>
      <c r="F498" s="495"/>
      <c r="G498" s="495"/>
      <c r="H498" s="495"/>
      <c r="I498" s="495"/>
      <c r="J498" s="495"/>
      <c r="K498" s="495"/>
      <c r="L498" s="495"/>
    </row>
    <row r="499" spans="1:12">
      <c r="A499" s="495"/>
      <c r="B499" s="495"/>
      <c r="C499" s="495"/>
      <c r="D499" s="495"/>
      <c r="E499" s="495"/>
      <c r="F499" s="495"/>
      <c r="G499" s="495"/>
      <c r="H499" s="495"/>
      <c r="I499" s="495"/>
      <c r="J499" s="495"/>
      <c r="K499" s="495"/>
      <c r="L499" s="495"/>
    </row>
    <row r="500" spans="1:12">
      <c r="A500" s="495"/>
      <c r="B500" s="495"/>
      <c r="C500" s="495"/>
      <c r="D500" s="495"/>
      <c r="E500" s="495"/>
      <c r="F500" s="495"/>
      <c r="G500" s="495"/>
      <c r="H500" s="495"/>
      <c r="I500" s="495"/>
      <c r="J500" s="495"/>
      <c r="K500" s="495"/>
      <c r="L500" s="495"/>
    </row>
    <row r="501" spans="1:12">
      <c r="A501" s="495"/>
      <c r="B501" s="495"/>
      <c r="C501" s="495"/>
      <c r="D501" s="495"/>
      <c r="E501" s="495"/>
      <c r="F501" s="495"/>
      <c r="G501" s="495"/>
      <c r="H501" s="495"/>
      <c r="I501" s="495"/>
      <c r="J501" s="495"/>
      <c r="K501" s="495"/>
      <c r="L501" s="495"/>
    </row>
    <row r="502" spans="1:12">
      <c r="A502" s="495"/>
      <c r="B502" s="495"/>
      <c r="C502" s="495"/>
      <c r="D502" s="495"/>
      <c r="E502" s="495"/>
      <c r="F502" s="495"/>
      <c r="G502" s="495"/>
      <c r="H502" s="495"/>
      <c r="I502" s="495"/>
      <c r="J502" s="495"/>
      <c r="K502" s="495"/>
      <c r="L502" s="495"/>
    </row>
    <row r="503" spans="1:12">
      <c r="A503" s="495"/>
      <c r="B503" s="495"/>
      <c r="C503" s="495"/>
      <c r="D503" s="495"/>
      <c r="E503" s="495"/>
      <c r="F503" s="495"/>
      <c r="G503" s="495"/>
      <c r="H503" s="495"/>
      <c r="I503" s="495"/>
      <c r="J503" s="495"/>
      <c r="K503" s="495"/>
      <c r="L503" s="495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65" firstPageNumber="10" orientation="landscape" horizontalDpi="300" verticalDpi="300" r:id="rId1"/>
  <headerFooter alignWithMargins="0">
    <oddFooter>&amp;P. oldal</oddFooter>
  </headerFooter>
  <rowBreaks count="6" manualBreakCount="6">
    <brk id="58" max="11" man="1"/>
    <brk id="110" max="11" man="1"/>
    <brk id="159" max="11" man="1"/>
    <brk id="203" max="11" man="1"/>
    <brk id="254" max="11" man="1"/>
    <brk id="303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P204"/>
  <sheetViews>
    <sheetView view="pageBreakPreview" zoomScaleNormal="100" workbookViewId="0"/>
  </sheetViews>
  <sheetFormatPr defaultRowHeight="12.75"/>
  <cols>
    <col min="1" max="1" width="42.42578125" customWidth="1"/>
    <col min="2" max="2" width="8.7109375" customWidth="1"/>
    <col min="3" max="3" width="9.5703125" customWidth="1"/>
    <col min="4" max="4" width="9.85546875" bestFit="1" customWidth="1"/>
    <col min="5" max="5" width="11" customWidth="1"/>
    <col min="6" max="7" width="9.7109375" customWidth="1"/>
    <col min="8" max="8" width="13.140625" customWidth="1"/>
    <col min="9" max="9" width="11.42578125" customWidth="1"/>
    <col min="10" max="10" width="9.7109375" customWidth="1"/>
    <col min="11" max="12" width="10.7109375" customWidth="1"/>
    <col min="13" max="13" width="9.85546875" bestFit="1" customWidth="1"/>
  </cols>
  <sheetData>
    <row r="1" spans="1:12" ht="15.75">
      <c r="A1" s="4" t="s">
        <v>787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2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2" ht="15.75">
      <c r="A3" s="603" t="s">
        <v>34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</row>
    <row r="4" spans="1:12" ht="15.75">
      <c r="A4" s="603" t="s">
        <v>574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</row>
    <row r="5" spans="1:12" ht="15.75">
      <c r="A5" s="603" t="s">
        <v>18</v>
      </c>
      <c r="B5" s="651"/>
      <c r="C5" s="651"/>
      <c r="D5" s="651"/>
      <c r="E5" s="651"/>
      <c r="F5" s="651"/>
      <c r="G5" s="651"/>
      <c r="H5" s="651"/>
      <c r="I5" s="651"/>
      <c r="J5" s="651"/>
      <c r="K5" s="651"/>
      <c r="L5" s="651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 t="s">
        <v>26</v>
      </c>
      <c r="K6" s="5"/>
      <c r="L6" s="5"/>
    </row>
    <row r="7" spans="1:12" ht="12.75" customHeight="1">
      <c r="A7" s="7"/>
      <c r="B7" s="7"/>
      <c r="C7" s="601" t="s">
        <v>328</v>
      </c>
      <c r="D7" s="607" t="s">
        <v>38</v>
      </c>
      <c r="E7" s="627"/>
      <c r="F7" s="627"/>
      <c r="G7" s="627"/>
      <c r="H7" s="627"/>
      <c r="I7" s="607" t="s">
        <v>39</v>
      </c>
      <c r="J7" s="628"/>
      <c r="K7" s="629"/>
      <c r="L7" s="601" t="s">
        <v>192</v>
      </c>
    </row>
    <row r="8" spans="1:12" ht="12.75" customHeight="1">
      <c r="A8" s="19" t="s">
        <v>37</v>
      </c>
      <c r="B8" s="19"/>
      <c r="C8" s="606"/>
      <c r="D8" s="601" t="s">
        <v>75</v>
      </c>
      <c r="E8" s="601" t="s">
        <v>76</v>
      </c>
      <c r="F8" s="601" t="s">
        <v>97</v>
      </c>
      <c r="G8" s="630" t="s">
        <v>211</v>
      </c>
      <c r="H8" s="609" t="s">
        <v>188</v>
      </c>
      <c r="I8" s="654" t="s">
        <v>42</v>
      </c>
      <c r="J8" s="601" t="s">
        <v>41</v>
      </c>
      <c r="K8" s="633" t="s">
        <v>220</v>
      </c>
      <c r="L8" s="606"/>
    </row>
    <row r="9" spans="1:12">
      <c r="A9" s="19" t="s">
        <v>40</v>
      </c>
      <c r="B9" s="19"/>
      <c r="C9" s="606"/>
      <c r="D9" s="606"/>
      <c r="E9" s="606"/>
      <c r="F9" s="606"/>
      <c r="G9" s="631"/>
      <c r="H9" s="652"/>
      <c r="I9" s="655"/>
      <c r="J9" s="606"/>
      <c r="K9" s="634"/>
      <c r="L9" s="606"/>
    </row>
    <row r="10" spans="1:12">
      <c r="A10" s="8"/>
      <c r="B10" s="8"/>
      <c r="C10" s="602"/>
      <c r="D10" s="602"/>
      <c r="E10" s="602"/>
      <c r="F10" s="602"/>
      <c r="G10" s="632"/>
      <c r="H10" s="653"/>
      <c r="I10" s="656"/>
      <c r="J10" s="602"/>
      <c r="K10" s="635"/>
      <c r="L10" s="602"/>
    </row>
    <row r="11" spans="1:12">
      <c r="A11" s="7" t="s">
        <v>6</v>
      </c>
      <c r="B11" s="9"/>
      <c r="C11" s="18" t="s">
        <v>7</v>
      </c>
      <c r="D11" s="9" t="s">
        <v>8</v>
      </c>
      <c r="E11" s="18" t="s">
        <v>9</v>
      </c>
      <c r="F11" s="9" t="s">
        <v>10</v>
      </c>
      <c r="G11" s="18" t="s">
        <v>11</v>
      </c>
      <c r="H11" s="17" t="s">
        <v>12</v>
      </c>
      <c r="I11" s="9" t="s">
        <v>14</v>
      </c>
      <c r="J11" s="9" t="s">
        <v>15</v>
      </c>
      <c r="K11" s="18" t="s">
        <v>16</v>
      </c>
      <c r="L11" s="9" t="s">
        <v>17</v>
      </c>
    </row>
    <row r="12" spans="1:12">
      <c r="A12" s="13" t="s">
        <v>221</v>
      </c>
      <c r="B12" s="13"/>
      <c r="C12" s="229"/>
      <c r="D12" s="117"/>
      <c r="E12" s="114"/>
      <c r="F12" s="118"/>
      <c r="G12" s="114"/>
      <c r="H12" s="118"/>
      <c r="I12" s="114"/>
      <c r="J12" s="118"/>
      <c r="K12" s="114"/>
      <c r="L12" s="116"/>
    </row>
    <row r="13" spans="1:12">
      <c r="A13" s="11" t="s">
        <v>45</v>
      </c>
      <c r="B13" s="247" t="s">
        <v>170</v>
      </c>
      <c r="C13" s="270">
        <f>SUM(D13:L13)</f>
        <v>254931</v>
      </c>
      <c r="D13" s="131">
        <v>166498</v>
      </c>
      <c r="E13" s="88">
        <v>38156</v>
      </c>
      <c r="F13" s="121">
        <v>42784</v>
      </c>
      <c r="G13" s="88"/>
      <c r="H13" s="121"/>
      <c r="I13" s="230">
        <v>7493</v>
      </c>
      <c r="J13" s="121">
        <v>0</v>
      </c>
      <c r="K13" s="88">
        <v>0</v>
      </c>
      <c r="L13" s="111">
        <v>0</v>
      </c>
    </row>
    <row r="14" spans="1:12">
      <c r="A14" s="11" t="s">
        <v>435</v>
      </c>
      <c r="B14" s="247"/>
      <c r="C14" s="270">
        <f t="shared" ref="C14:C20" si="0">SUM(D14:L14)</f>
        <v>263364</v>
      </c>
      <c r="D14" s="121">
        <v>170100</v>
      </c>
      <c r="E14" s="88">
        <v>38916</v>
      </c>
      <c r="F14" s="121">
        <v>46855</v>
      </c>
      <c r="G14" s="88"/>
      <c r="H14" s="121"/>
      <c r="I14" s="230">
        <v>7493</v>
      </c>
      <c r="J14" s="121"/>
      <c r="K14" s="88"/>
      <c r="L14" s="111"/>
    </row>
    <row r="15" spans="1:12">
      <c r="A15" s="11" t="s">
        <v>763</v>
      </c>
      <c r="B15" s="247"/>
      <c r="C15" s="270">
        <f t="shared" si="0"/>
        <v>-5387</v>
      </c>
      <c r="D15" s="121">
        <v>-5387</v>
      </c>
      <c r="E15" s="88"/>
      <c r="F15" s="121"/>
      <c r="G15" s="88"/>
      <c r="H15" s="121"/>
      <c r="I15" s="230"/>
      <c r="J15" s="121"/>
      <c r="K15" s="88"/>
      <c r="L15" s="111"/>
    </row>
    <row r="16" spans="1:12">
      <c r="A16" s="11" t="s">
        <v>764</v>
      </c>
      <c r="B16" s="247"/>
      <c r="C16" s="270">
        <f t="shared" si="0"/>
        <v>-500</v>
      </c>
      <c r="D16" s="121"/>
      <c r="E16" s="88">
        <v>-500</v>
      </c>
      <c r="F16" s="121"/>
      <c r="G16" s="88"/>
      <c r="H16" s="121"/>
      <c r="I16" s="230"/>
      <c r="J16" s="121"/>
      <c r="K16" s="88"/>
      <c r="L16" s="111"/>
    </row>
    <row r="17" spans="1:14">
      <c r="A17" s="11" t="s">
        <v>765</v>
      </c>
      <c r="B17" s="247"/>
      <c r="C17" s="270">
        <f t="shared" si="0"/>
        <v>-500</v>
      </c>
      <c r="D17" s="121"/>
      <c r="E17" s="88">
        <v>-500</v>
      </c>
      <c r="F17" s="121"/>
      <c r="G17" s="88"/>
      <c r="H17" s="121"/>
      <c r="I17" s="230"/>
      <c r="J17" s="121"/>
      <c r="K17" s="88"/>
      <c r="L17" s="111"/>
    </row>
    <row r="18" spans="1:14">
      <c r="A18" s="11" t="s">
        <v>748</v>
      </c>
      <c r="B18" s="247"/>
      <c r="C18" s="270">
        <f t="shared" si="0"/>
        <v>-1043</v>
      </c>
      <c r="D18" s="121"/>
      <c r="E18" s="88">
        <v>-1043</v>
      </c>
      <c r="F18" s="121"/>
      <c r="G18" s="88"/>
      <c r="H18" s="121"/>
      <c r="I18" s="230"/>
      <c r="J18" s="121"/>
      <c r="K18" s="88"/>
      <c r="L18" s="111"/>
    </row>
    <row r="19" spans="1:14">
      <c r="A19" s="11" t="s">
        <v>766</v>
      </c>
      <c r="B19" s="247"/>
      <c r="C19" s="270">
        <f t="shared" si="0"/>
        <v>-1000</v>
      </c>
      <c r="D19" s="121"/>
      <c r="E19" s="88"/>
      <c r="F19" s="121">
        <v>-1000</v>
      </c>
      <c r="G19" s="88"/>
      <c r="H19" s="121"/>
      <c r="I19" s="230"/>
      <c r="J19" s="121"/>
      <c r="K19" s="88"/>
      <c r="L19" s="111"/>
    </row>
    <row r="20" spans="1:14">
      <c r="A20" s="11" t="s">
        <v>767</v>
      </c>
      <c r="B20" s="247"/>
      <c r="C20" s="270">
        <f t="shared" si="0"/>
        <v>-1000</v>
      </c>
      <c r="D20" s="121"/>
      <c r="E20" s="88"/>
      <c r="F20" s="121"/>
      <c r="G20" s="88"/>
      <c r="H20" s="121"/>
      <c r="I20" s="230">
        <v>-1000</v>
      </c>
      <c r="J20" s="121"/>
      <c r="K20" s="88"/>
      <c r="L20" s="111"/>
    </row>
    <row r="21" spans="1:14">
      <c r="A21" s="11" t="s">
        <v>446</v>
      </c>
      <c r="B21" s="247"/>
      <c r="C21" s="270">
        <f>SUM(C15:C20)</f>
        <v>-9430</v>
      </c>
      <c r="D21" s="270">
        <f>SUM(D15:D20)</f>
        <v>-5387</v>
      </c>
      <c r="E21" s="270">
        <f t="shared" ref="E21:L21" si="1">SUM(E15:E20)</f>
        <v>-2043</v>
      </c>
      <c r="F21" s="270">
        <f t="shared" si="1"/>
        <v>-1000</v>
      </c>
      <c r="G21" s="270">
        <f t="shared" si="1"/>
        <v>0</v>
      </c>
      <c r="H21" s="270">
        <f t="shared" si="1"/>
        <v>0</v>
      </c>
      <c r="I21" s="270">
        <f t="shared" si="1"/>
        <v>-1000</v>
      </c>
      <c r="J21" s="270">
        <f t="shared" si="1"/>
        <v>0</v>
      </c>
      <c r="K21" s="270">
        <f t="shared" si="1"/>
        <v>0</v>
      </c>
      <c r="L21" s="270">
        <f t="shared" si="1"/>
        <v>0</v>
      </c>
    </row>
    <row r="22" spans="1:14">
      <c r="A22" s="11" t="s">
        <v>575</v>
      </c>
      <c r="B22" s="247"/>
      <c r="C22" s="270">
        <f t="shared" ref="C22:D22" si="2">SUM(C14,C21)</f>
        <v>253934</v>
      </c>
      <c r="D22" s="270">
        <f t="shared" si="2"/>
        <v>164713</v>
      </c>
      <c r="E22" s="270">
        <f t="shared" ref="E22" si="3">SUM(E14,E21)</f>
        <v>36873</v>
      </c>
      <c r="F22" s="270">
        <f t="shared" ref="F22" si="4">SUM(F14,F21)</f>
        <v>45855</v>
      </c>
      <c r="G22" s="270">
        <f t="shared" ref="G22" si="5">SUM(G14,G21)</f>
        <v>0</v>
      </c>
      <c r="H22" s="270">
        <f t="shared" ref="H22" si="6">SUM(H14,H21)</f>
        <v>0</v>
      </c>
      <c r="I22" s="270">
        <f t="shared" ref="I22" si="7">SUM(I14,I21)</f>
        <v>6493</v>
      </c>
      <c r="J22" s="270">
        <f t="shared" ref="J22" si="8">SUM(J14,J21)</f>
        <v>0</v>
      </c>
      <c r="K22" s="270">
        <f t="shared" ref="K22" si="9">SUM(K14,K21)</f>
        <v>0</v>
      </c>
      <c r="L22" s="270">
        <f t="shared" ref="L22" si="10">SUM(L14,L21)</f>
        <v>0</v>
      </c>
    </row>
    <row r="23" spans="1:14">
      <c r="A23" s="13" t="s">
        <v>222</v>
      </c>
      <c r="B23" s="7"/>
      <c r="C23" s="229"/>
      <c r="D23" s="122"/>
      <c r="E23" s="114"/>
      <c r="F23" s="118"/>
      <c r="G23" s="114"/>
      <c r="H23" s="118"/>
      <c r="I23" s="123"/>
      <c r="J23" s="117"/>
      <c r="K23" s="114"/>
      <c r="L23" s="116"/>
      <c r="N23" s="372"/>
    </row>
    <row r="24" spans="1:14">
      <c r="A24" s="11" t="s">
        <v>33</v>
      </c>
      <c r="B24" s="247" t="s">
        <v>170</v>
      </c>
      <c r="C24" s="270">
        <f>SUM(D24:L24)</f>
        <v>0</v>
      </c>
      <c r="D24" s="111">
        <v>0</v>
      </c>
      <c r="E24" s="88">
        <v>0</v>
      </c>
      <c r="F24" s="121">
        <v>0</v>
      </c>
      <c r="G24" s="88">
        <v>0</v>
      </c>
      <c r="H24" s="121">
        <v>0</v>
      </c>
      <c r="I24" s="103">
        <v>0</v>
      </c>
      <c r="J24" s="131">
        <v>0</v>
      </c>
      <c r="K24" s="88">
        <v>0</v>
      </c>
      <c r="L24" s="111">
        <v>0</v>
      </c>
    </row>
    <row r="25" spans="1:14">
      <c r="A25" s="11" t="s">
        <v>436</v>
      </c>
      <c r="B25" s="247"/>
      <c r="C25" s="270">
        <f>SUM(D25:L25)</f>
        <v>0</v>
      </c>
      <c r="D25" s="111"/>
      <c r="E25" s="88"/>
      <c r="F25" s="121"/>
      <c r="G25" s="88"/>
      <c r="H25" s="121"/>
      <c r="I25" s="103"/>
      <c r="J25" s="131"/>
      <c r="K25" s="88"/>
      <c r="L25" s="111"/>
    </row>
    <row r="26" spans="1:14">
      <c r="A26" s="15" t="s">
        <v>583</v>
      </c>
      <c r="B26" s="246"/>
      <c r="C26" s="228">
        <f>SUM(D26:L26)</f>
        <v>0</v>
      </c>
      <c r="D26" s="110"/>
      <c r="E26" s="113"/>
      <c r="F26" s="120"/>
      <c r="G26" s="113"/>
      <c r="H26" s="120"/>
      <c r="I26" s="106"/>
      <c r="J26" s="119"/>
      <c r="K26" s="113"/>
      <c r="L26" s="110"/>
    </row>
    <row r="27" spans="1:14">
      <c r="A27" s="56" t="s">
        <v>293</v>
      </c>
      <c r="B27" s="247"/>
      <c r="C27" s="270"/>
      <c r="D27" s="111"/>
      <c r="E27" s="88"/>
      <c r="F27" s="121"/>
      <c r="G27" s="88"/>
      <c r="H27" s="121"/>
      <c r="I27" s="103"/>
      <c r="J27" s="131"/>
      <c r="K27" s="88"/>
      <c r="L27" s="121"/>
    </row>
    <row r="28" spans="1:14">
      <c r="A28" s="11" t="s">
        <v>33</v>
      </c>
      <c r="B28" s="247" t="s">
        <v>170</v>
      </c>
      <c r="C28" s="270">
        <f>SUM(D28:L28)</f>
        <v>0</v>
      </c>
      <c r="D28" s="111">
        <v>0</v>
      </c>
      <c r="E28" s="88">
        <v>0</v>
      </c>
      <c r="F28" s="121">
        <v>0</v>
      </c>
      <c r="G28" s="88">
        <v>0</v>
      </c>
      <c r="H28" s="121">
        <v>0</v>
      </c>
      <c r="I28" s="103">
        <v>0</v>
      </c>
      <c r="J28" s="131">
        <v>0</v>
      </c>
      <c r="K28" s="88">
        <v>0</v>
      </c>
      <c r="L28" s="121">
        <v>0</v>
      </c>
    </row>
    <row r="29" spans="1:14">
      <c r="A29" s="11" t="s">
        <v>436</v>
      </c>
      <c r="B29" s="247"/>
      <c r="C29" s="270">
        <f>SUM(D29:L29)</f>
        <v>0</v>
      </c>
      <c r="D29" s="111"/>
      <c r="E29" s="88"/>
      <c r="F29" s="121"/>
      <c r="G29" s="88"/>
      <c r="H29" s="121"/>
      <c r="I29" s="103"/>
      <c r="J29" s="131"/>
      <c r="K29" s="88"/>
      <c r="L29" s="121"/>
    </row>
    <row r="30" spans="1:14">
      <c r="A30" s="15" t="s">
        <v>583</v>
      </c>
      <c r="B30" s="247"/>
      <c r="C30" s="270">
        <f>SUM(D30:L30)</f>
        <v>0</v>
      </c>
      <c r="D30" s="111"/>
      <c r="E30" s="88"/>
      <c r="F30" s="121"/>
      <c r="G30" s="88"/>
      <c r="H30" s="121"/>
      <c r="I30" s="103"/>
      <c r="J30" s="131"/>
      <c r="K30" s="88"/>
      <c r="L30" s="121"/>
    </row>
    <row r="31" spans="1:14">
      <c r="A31" s="13" t="s">
        <v>294</v>
      </c>
      <c r="B31" s="7"/>
      <c r="C31" s="229"/>
      <c r="D31" s="114"/>
      <c r="E31" s="114"/>
      <c r="F31" s="118"/>
      <c r="G31" s="114"/>
      <c r="H31" s="118"/>
      <c r="I31" s="114"/>
      <c r="J31" s="117"/>
      <c r="K31" s="114"/>
      <c r="L31" s="118"/>
    </row>
    <row r="32" spans="1:14" ht="11.25" customHeight="1">
      <c r="A32" s="11" t="s">
        <v>45</v>
      </c>
      <c r="B32" s="247" t="s">
        <v>168</v>
      </c>
      <c r="C32" s="270">
        <f>SUM(D32:L32)</f>
        <v>0</v>
      </c>
      <c r="D32" s="88">
        <f>SUM(E32:L32)</f>
        <v>0</v>
      </c>
      <c r="E32" s="88">
        <v>0</v>
      </c>
      <c r="F32" s="121">
        <v>0</v>
      </c>
      <c r="G32" s="88">
        <v>0</v>
      </c>
      <c r="H32" s="121">
        <v>0</v>
      </c>
      <c r="I32" s="88"/>
      <c r="J32" s="131">
        <v>0</v>
      </c>
      <c r="K32" s="88">
        <v>0</v>
      </c>
      <c r="L32" s="121">
        <v>0</v>
      </c>
    </row>
    <row r="33" spans="1:16" ht="11.25" customHeight="1">
      <c r="A33" s="11" t="s">
        <v>436</v>
      </c>
      <c r="B33" s="247"/>
      <c r="C33" s="270">
        <f>SUM(D33:L33)</f>
        <v>0</v>
      </c>
      <c r="D33" s="88"/>
      <c r="E33" s="88"/>
      <c r="F33" s="121"/>
      <c r="G33" s="88"/>
      <c r="H33" s="121"/>
      <c r="I33" s="88"/>
      <c r="J33" s="131"/>
      <c r="K33" s="88"/>
      <c r="L33" s="121"/>
      <c r="P33" s="64"/>
    </row>
    <row r="34" spans="1:16" ht="11.25" customHeight="1">
      <c r="A34" s="11" t="s">
        <v>575</v>
      </c>
      <c r="B34" s="247"/>
      <c r="C34" s="270">
        <f>SUM(D34:L34)</f>
        <v>0</v>
      </c>
      <c r="D34" s="88"/>
      <c r="E34" s="88"/>
      <c r="F34" s="121"/>
      <c r="G34" s="88"/>
      <c r="H34" s="121"/>
      <c r="I34" s="88"/>
      <c r="J34" s="131"/>
      <c r="K34" s="88"/>
      <c r="L34" s="121"/>
      <c r="P34" s="64"/>
    </row>
    <row r="35" spans="1:16">
      <c r="A35" s="13" t="s">
        <v>295</v>
      </c>
      <c r="B35" s="7"/>
      <c r="C35" s="229"/>
      <c r="D35" s="114"/>
      <c r="E35" s="114"/>
      <c r="F35" s="118"/>
      <c r="G35" s="114"/>
      <c r="H35" s="118"/>
      <c r="I35" s="114"/>
      <c r="J35" s="117"/>
      <c r="K35" s="114"/>
      <c r="L35" s="118"/>
    </row>
    <row r="36" spans="1:16">
      <c r="A36" s="11" t="s">
        <v>45</v>
      </c>
      <c r="B36" s="247" t="s">
        <v>168</v>
      </c>
      <c r="C36" s="270">
        <f>SUM(D36:L36)</f>
        <v>0</v>
      </c>
      <c r="D36" s="88"/>
      <c r="E36" s="88">
        <v>0</v>
      </c>
      <c r="F36" s="121">
        <v>0</v>
      </c>
      <c r="G36" s="88">
        <v>0</v>
      </c>
      <c r="H36" s="121">
        <v>0</v>
      </c>
      <c r="I36" s="88"/>
      <c r="J36" s="131">
        <v>0</v>
      </c>
      <c r="K36" s="88">
        <v>0</v>
      </c>
      <c r="L36" s="121">
        <v>0</v>
      </c>
    </row>
    <row r="37" spans="1:16" ht="12" customHeight="1">
      <c r="A37" s="11" t="s">
        <v>436</v>
      </c>
      <c r="B37" s="247"/>
      <c r="C37" s="270">
        <f>SUM(D37:L37)</f>
        <v>0</v>
      </c>
      <c r="D37" s="121"/>
      <c r="E37" s="88"/>
      <c r="F37" s="121"/>
      <c r="G37" s="88"/>
      <c r="H37" s="121"/>
      <c r="I37" s="88"/>
      <c r="J37" s="131"/>
      <c r="K37" s="88"/>
      <c r="L37" s="121"/>
      <c r="P37" s="64"/>
    </row>
    <row r="38" spans="1:16" ht="12" customHeight="1">
      <c r="A38" s="15" t="s">
        <v>584</v>
      </c>
      <c r="B38" s="247"/>
      <c r="C38" s="270">
        <f>SUM(D38:L38)</f>
        <v>0</v>
      </c>
      <c r="D38" s="121"/>
      <c r="E38" s="88"/>
      <c r="F38" s="121"/>
      <c r="G38" s="88"/>
      <c r="H38" s="121"/>
      <c r="I38" s="88"/>
      <c r="J38" s="131"/>
      <c r="K38" s="88"/>
      <c r="L38" s="121"/>
      <c r="P38" s="64"/>
    </row>
    <row r="39" spans="1:16">
      <c r="A39" s="13" t="s">
        <v>49</v>
      </c>
      <c r="B39" s="13"/>
      <c r="C39" s="229"/>
      <c r="D39" s="118"/>
      <c r="E39" s="114"/>
      <c r="F39" s="118"/>
      <c r="G39" s="114"/>
      <c r="H39" s="118"/>
      <c r="I39" s="114"/>
      <c r="J39" s="117"/>
      <c r="K39" s="114"/>
      <c r="L39" s="118"/>
    </row>
    <row r="40" spans="1:16" s="157" customFormat="1">
      <c r="A40" s="21" t="s">
        <v>33</v>
      </c>
      <c r="B40" s="21"/>
      <c r="C40" s="270">
        <f>SUM(D40:L40)</f>
        <v>254931</v>
      </c>
      <c r="D40" s="127">
        <f t="shared" ref="D40:L40" si="11">SUM(D13,D24,D32,D36,)</f>
        <v>166498</v>
      </c>
      <c r="E40" s="127">
        <f t="shared" si="11"/>
        <v>38156</v>
      </c>
      <c r="F40" s="127">
        <f t="shared" si="11"/>
        <v>42784</v>
      </c>
      <c r="G40" s="127">
        <f t="shared" si="11"/>
        <v>0</v>
      </c>
      <c r="H40" s="127">
        <f t="shared" si="11"/>
        <v>0</v>
      </c>
      <c r="I40" s="127">
        <f t="shared" si="11"/>
        <v>7493</v>
      </c>
      <c r="J40" s="127">
        <f t="shared" si="11"/>
        <v>0</v>
      </c>
      <c r="K40" s="127">
        <f t="shared" si="11"/>
        <v>0</v>
      </c>
      <c r="L40" s="127">
        <f t="shared" si="11"/>
        <v>0</v>
      </c>
    </row>
    <row r="41" spans="1:16" s="157" customFormat="1">
      <c r="A41" s="21" t="s">
        <v>436</v>
      </c>
      <c r="B41" s="21"/>
      <c r="C41" s="270">
        <f>SUM(D41:L41)</f>
        <v>263364</v>
      </c>
      <c r="D41" s="127">
        <f t="shared" ref="D41:L41" si="12">SUM(D14,D25,D33,D37,)</f>
        <v>170100</v>
      </c>
      <c r="E41" s="127">
        <f t="shared" si="12"/>
        <v>38916</v>
      </c>
      <c r="F41" s="127">
        <f t="shared" si="12"/>
        <v>46855</v>
      </c>
      <c r="G41" s="127">
        <f t="shared" si="12"/>
        <v>0</v>
      </c>
      <c r="H41" s="127">
        <f t="shared" si="12"/>
        <v>0</v>
      </c>
      <c r="I41" s="127">
        <f t="shared" si="12"/>
        <v>7493</v>
      </c>
      <c r="J41" s="127">
        <f t="shared" si="12"/>
        <v>0</v>
      </c>
      <c r="K41" s="127">
        <f t="shared" si="12"/>
        <v>0</v>
      </c>
      <c r="L41" s="127">
        <f t="shared" si="12"/>
        <v>0</v>
      </c>
    </row>
    <row r="42" spans="1:16" s="157" customFormat="1">
      <c r="A42" s="21" t="s">
        <v>432</v>
      </c>
      <c r="B42" s="21"/>
      <c r="C42" s="270">
        <f t="shared" ref="C42:C43" si="13">SUM(D42:L42)</f>
        <v>-9430</v>
      </c>
      <c r="D42" s="127">
        <f>SUM(D21)</f>
        <v>-5387</v>
      </c>
      <c r="E42" s="127">
        <f t="shared" ref="E42:L42" si="14">SUM(E21)</f>
        <v>-2043</v>
      </c>
      <c r="F42" s="127">
        <f t="shared" si="14"/>
        <v>-1000</v>
      </c>
      <c r="G42" s="127">
        <f t="shared" si="14"/>
        <v>0</v>
      </c>
      <c r="H42" s="127">
        <f t="shared" si="14"/>
        <v>0</v>
      </c>
      <c r="I42" s="127">
        <f t="shared" si="14"/>
        <v>-1000</v>
      </c>
      <c r="J42" s="127">
        <f t="shared" si="14"/>
        <v>0</v>
      </c>
      <c r="K42" s="127">
        <f t="shared" si="14"/>
        <v>0</v>
      </c>
      <c r="L42" s="127">
        <f t="shared" si="14"/>
        <v>0</v>
      </c>
    </row>
    <row r="43" spans="1:16" s="157" customFormat="1">
      <c r="A43" s="14" t="s">
        <v>583</v>
      </c>
      <c r="B43" s="14"/>
      <c r="C43" s="270">
        <f t="shared" si="13"/>
        <v>253934</v>
      </c>
      <c r="D43" s="128">
        <f>SUM(D41:D42)</f>
        <v>164713</v>
      </c>
      <c r="E43" s="128">
        <f t="shared" ref="E43:L43" si="15">SUM(E41:E42)</f>
        <v>36873</v>
      </c>
      <c r="F43" s="128">
        <f t="shared" si="15"/>
        <v>45855</v>
      </c>
      <c r="G43" s="128">
        <f t="shared" si="15"/>
        <v>0</v>
      </c>
      <c r="H43" s="128">
        <f t="shared" si="15"/>
        <v>0</v>
      </c>
      <c r="I43" s="128">
        <f t="shared" si="15"/>
        <v>6493</v>
      </c>
      <c r="J43" s="128">
        <f t="shared" si="15"/>
        <v>0</v>
      </c>
      <c r="K43" s="128">
        <f t="shared" si="15"/>
        <v>0</v>
      </c>
      <c r="L43" s="128">
        <f t="shared" si="15"/>
        <v>0</v>
      </c>
    </row>
    <row r="44" spans="1:16" ht="16.5" customHeight="1">
      <c r="A44" s="381" t="s">
        <v>426</v>
      </c>
      <c r="B44" s="338"/>
      <c r="C44" s="123">
        <f t="shared" ref="C44:C52" si="16">SUM(D44:L44)</f>
        <v>0</v>
      </c>
      <c r="D44" s="339">
        <v>0</v>
      </c>
      <c r="E44" s="339">
        <v>0</v>
      </c>
      <c r="F44" s="339">
        <v>0</v>
      </c>
      <c r="G44" s="339">
        <v>0</v>
      </c>
      <c r="H44" s="339"/>
      <c r="I44" s="339">
        <v>0</v>
      </c>
      <c r="J44" s="339">
        <v>0</v>
      </c>
      <c r="K44" s="339">
        <v>0</v>
      </c>
      <c r="L44" s="339">
        <v>0</v>
      </c>
    </row>
    <row r="45" spans="1:16" ht="14.25" customHeight="1">
      <c r="A45" s="382" t="s">
        <v>427</v>
      </c>
      <c r="B45" s="374"/>
      <c r="C45" s="103">
        <f t="shared" si="16"/>
        <v>0</v>
      </c>
      <c r="D45" s="375"/>
      <c r="E45" s="375"/>
      <c r="F45" s="375"/>
      <c r="G45" s="375"/>
      <c r="H45" s="375"/>
      <c r="I45" s="375"/>
      <c r="J45" s="375"/>
      <c r="K45" s="375"/>
      <c r="L45" s="375"/>
    </row>
    <row r="46" spans="1:16" ht="14.25" customHeight="1">
      <c r="A46" s="382" t="s">
        <v>585</v>
      </c>
      <c r="B46" s="374"/>
      <c r="C46" s="103"/>
      <c r="D46" s="375"/>
      <c r="E46" s="375"/>
      <c r="F46" s="375"/>
      <c r="G46" s="375"/>
      <c r="H46" s="375"/>
      <c r="I46" s="375"/>
      <c r="J46" s="375"/>
      <c r="K46" s="375"/>
      <c r="L46" s="375"/>
    </row>
    <row r="47" spans="1:16" ht="15" customHeight="1">
      <c r="A47" s="381" t="s">
        <v>428</v>
      </c>
      <c r="B47" s="338"/>
      <c r="C47" s="123">
        <f t="shared" si="16"/>
        <v>0</v>
      </c>
      <c r="D47" s="340">
        <v>0</v>
      </c>
      <c r="E47" s="340">
        <v>0</v>
      </c>
      <c r="F47" s="340">
        <v>0</v>
      </c>
      <c r="G47" s="340">
        <v>0</v>
      </c>
      <c r="H47" s="340">
        <v>0</v>
      </c>
      <c r="I47" s="340">
        <v>0</v>
      </c>
      <c r="J47" s="340">
        <v>0</v>
      </c>
      <c r="K47" s="340">
        <v>0</v>
      </c>
      <c r="L47" s="340">
        <v>0</v>
      </c>
    </row>
    <row r="48" spans="1:16" ht="14.25" customHeight="1">
      <c r="A48" s="382" t="s">
        <v>429</v>
      </c>
      <c r="B48" s="374"/>
      <c r="C48" s="103">
        <f t="shared" si="16"/>
        <v>0</v>
      </c>
      <c r="D48" s="376"/>
      <c r="E48" s="376"/>
      <c r="F48" s="376"/>
      <c r="G48" s="376"/>
      <c r="H48" s="376"/>
      <c r="I48" s="376"/>
      <c r="J48" s="376"/>
      <c r="K48" s="376"/>
      <c r="L48" s="376"/>
    </row>
    <row r="49" spans="1:12" ht="14.25" customHeight="1">
      <c r="A49" s="382" t="s">
        <v>586</v>
      </c>
      <c r="B49" s="374"/>
      <c r="C49" s="103"/>
      <c r="D49" s="376"/>
      <c r="E49" s="376"/>
      <c r="F49" s="376"/>
      <c r="G49" s="376"/>
      <c r="H49" s="376"/>
      <c r="I49" s="376"/>
      <c r="J49" s="376"/>
      <c r="K49" s="376"/>
      <c r="L49" s="376"/>
    </row>
    <row r="50" spans="1:12" ht="15" customHeight="1">
      <c r="A50" s="381" t="s">
        <v>430</v>
      </c>
      <c r="B50" s="406"/>
      <c r="C50" s="123">
        <f t="shared" si="16"/>
        <v>254931</v>
      </c>
      <c r="D50" s="408">
        <f t="shared" ref="D50:L50" si="17">SUM(D13,D24)</f>
        <v>166498</v>
      </c>
      <c r="E50" s="339">
        <f t="shared" si="17"/>
        <v>38156</v>
      </c>
      <c r="F50" s="408">
        <f t="shared" si="17"/>
        <v>42784</v>
      </c>
      <c r="G50" s="339">
        <f t="shared" si="17"/>
        <v>0</v>
      </c>
      <c r="H50" s="339">
        <f t="shared" si="17"/>
        <v>0</v>
      </c>
      <c r="I50" s="408">
        <f t="shared" si="17"/>
        <v>7493</v>
      </c>
      <c r="J50" s="339">
        <f t="shared" si="17"/>
        <v>0</v>
      </c>
      <c r="K50" s="408">
        <f t="shared" si="17"/>
        <v>0</v>
      </c>
      <c r="L50" s="339">
        <f t="shared" si="17"/>
        <v>0</v>
      </c>
    </row>
    <row r="51" spans="1:12" ht="13.5" customHeight="1">
      <c r="A51" s="382" t="s">
        <v>431</v>
      </c>
      <c r="B51" s="407"/>
      <c r="C51" s="103">
        <f t="shared" si="16"/>
        <v>263364</v>
      </c>
      <c r="D51" s="409">
        <v>170100</v>
      </c>
      <c r="E51" s="375">
        <v>38916</v>
      </c>
      <c r="F51" s="409">
        <v>46855</v>
      </c>
      <c r="G51" s="375">
        <f t="shared" ref="G51:L51" si="18">SUM(G22,G25)</f>
        <v>0</v>
      </c>
      <c r="H51" s="375">
        <f t="shared" si="18"/>
        <v>0</v>
      </c>
      <c r="I51" s="409">
        <v>7493</v>
      </c>
      <c r="J51" s="375">
        <f t="shared" si="18"/>
        <v>0</v>
      </c>
      <c r="K51" s="409">
        <f t="shared" si="18"/>
        <v>0</v>
      </c>
      <c r="L51" s="375">
        <f t="shared" si="18"/>
        <v>0</v>
      </c>
    </row>
    <row r="52" spans="1:12">
      <c r="A52" s="404" t="s">
        <v>587</v>
      </c>
      <c r="B52" s="385"/>
      <c r="C52" s="103">
        <f t="shared" si="16"/>
        <v>253934</v>
      </c>
      <c r="D52" s="386">
        <v>164713</v>
      </c>
      <c r="E52" s="405">
        <v>36873</v>
      </c>
      <c r="F52" s="386">
        <v>45855</v>
      </c>
      <c r="G52" s="405"/>
      <c r="H52" s="405"/>
      <c r="I52" s="386">
        <v>6493</v>
      </c>
      <c r="J52" s="405"/>
      <c r="K52" s="386"/>
      <c r="L52" s="405"/>
    </row>
    <row r="53" spans="1:12">
      <c r="A53" s="1"/>
      <c r="B53" s="1"/>
      <c r="C53" s="1"/>
      <c r="D53" s="156"/>
      <c r="E53" s="156"/>
      <c r="F53" s="156"/>
      <c r="G53" s="156"/>
      <c r="H53" s="156"/>
      <c r="I53" s="156"/>
      <c r="J53" s="156"/>
      <c r="K53" s="156"/>
      <c r="L53" s="156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75" firstPageNumber="13" orientation="landscape" horizontalDpi="300" verticalDpi="300" r:id="rId1"/>
  <headerFooter alignWithMargins="0">
    <oddFooter>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R301"/>
  <sheetViews>
    <sheetView view="pageBreakPreview" topLeftCell="A8" zoomScaleNormal="100" zoomScaleSheetLayoutView="100" workbookViewId="0">
      <pane ySplit="1275" activePane="bottomLeft"/>
      <selection activeCell="F98" sqref="F98"/>
      <selection pane="bottomLeft"/>
    </sheetView>
  </sheetViews>
  <sheetFormatPr defaultRowHeight="15"/>
  <cols>
    <col min="1" max="1" width="36.7109375" style="529" customWidth="1"/>
    <col min="2" max="2" width="8.5703125" style="529" customWidth="1"/>
    <col min="3" max="3" width="10.140625" style="529" customWidth="1"/>
    <col min="4" max="4" width="11" style="529" customWidth="1"/>
    <col min="5" max="5" width="10.5703125" style="529" customWidth="1"/>
    <col min="6" max="6" width="11.5703125" style="529" bestFit="1" customWidth="1"/>
    <col min="7" max="7" width="14" style="529" bestFit="1" customWidth="1"/>
    <col min="8" max="8" width="12" style="529" customWidth="1"/>
    <col min="9" max="9" width="10.28515625" style="529" customWidth="1"/>
    <col min="10" max="10" width="11.140625" style="529" customWidth="1"/>
    <col min="11" max="11" width="13.5703125" style="529" customWidth="1"/>
    <col min="12" max="12" width="10.140625" style="529" customWidth="1"/>
    <col min="13" max="16384" width="9.140625" style="529"/>
  </cols>
  <sheetData>
    <row r="1" spans="1:17" ht="15.75">
      <c r="A1" s="526" t="s">
        <v>788</v>
      </c>
      <c r="B1" s="527"/>
      <c r="C1" s="526"/>
      <c r="D1" s="526"/>
      <c r="E1" s="526"/>
      <c r="F1" s="526"/>
      <c r="G1" s="526"/>
      <c r="H1" s="564"/>
      <c r="I1" s="564"/>
      <c r="J1" s="564"/>
      <c r="K1" s="202"/>
      <c r="L1" s="202"/>
      <c r="M1" s="202"/>
      <c r="N1" s="202"/>
      <c r="O1" s="530"/>
    </row>
    <row r="2" spans="1:17" ht="15.75">
      <c r="A2" s="526"/>
      <c r="B2" s="527"/>
      <c r="C2" s="526"/>
      <c r="D2" s="526"/>
      <c r="E2" s="526"/>
      <c r="F2" s="526"/>
      <c r="G2" s="526"/>
      <c r="H2" s="564"/>
      <c r="I2" s="564"/>
      <c r="J2" s="564"/>
      <c r="K2" s="202"/>
      <c r="L2" s="202"/>
      <c r="M2" s="202"/>
      <c r="N2" s="202"/>
      <c r="O2" s="530"/>
    </row>
    <row r="3" spans="1:17" ht="15.75">
      <c r="A3" s="617" t="s">
        <v>44</v>
      </c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</row>
    <row r="4" spans="1:17" ht="15.75">
      <c r="A4" s="617" t="s">
        <v>745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</row>
    <row r="5" spans="1:17" ht="15.75">
      <c r="A5" s="617" t="s">
        <v>18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</row>
    <row r="6" spans="1:17">
      <c r="A6" s="203"/>
      <c r="B6" s="203"/>
      <c r="C6" s="203"/>
      <c r="D6" s="565"/>
      <c r="E6" s="203"/>
      <c r="F6" s="203"/>
      <c r="G6" s="203"/>
      <c r="H6" s="203"/>
      <c r="I6" s="657" t="s">
        <v>26</v>
      </c>
      <c r="J6" s="657"/>
      <c r="K6" s="657"/>
      <c r="L6" s="657"/>
    </row>
    <row r="7" spans="1:17" ht="15" customHeight="1">
      <c r="A7" s="531" t="s">
        <v>37</v>
      </c>
      <c r="B7" s="613" t="s">
        <v>238</v>
      </c>
      <c r="C7" s="658" t="s">
        <v>250</v>
      </c>
      <c r="D7" s="661" t="s">
        <v>38</v>
      </c>
      <c r="E7" s="662"/>
      <c r="F7" s="662"/>
      <c r="G7" s="662"/>
      <c r="H7" s="663"/>
      <c r="I7" s="664" t="s">
        <v>39</v>
      </c>
      <c r="J7" s="665"/>
      <c r="K7" s="665"/>
      <c r="L7" s="613" t="s">
        <v>336</v>
      </c>
      <c r="Q7" s="538"/>
    </row>
    <row r="8" spans="1:17" ht="12.75" customHeight="1">
      <c r="A8" s="532" t="s">
        <v>40</v>
      </c>
      <c r="B8" s="619"/>
      <c r="C8" s="659"/>
      <c r="D8" s="613" t="s">
        <v>75</v>
      </c>
      <c r="E8" s="613" t="s">
        <v>76</v>
      </c>
      <c r="F8" s="613" t="s">
        <v>97</v>
      </c>
      <c r="G8" s="613" t="s">
        <v>211</v>
      </c>
      <c r="H8" s="613" t="s">
        <v>188</v>
      </c>
      <c r="I8" s="658" t="s">
        <v>42</v>
      </c>
      <c r="J8" s="613" t="s">
        <v>41</v>
      </c>
      <c r="K8" s="666" t="s">
        <v>219</v>
      </c>
      <c r="L8" s="614"/>
    </row>
    <row r="9" spans="1:17">
      <c r="A9" s="532"/>
      <c r="B9" s="619"/>
      <c r="C9" s="659"/>
      <c r="D9" s="614"/>
      <c r="E9" s="614"/>
      <c r="F9" s="614"/>
      <c r="G9" s="614"/>
      <c r="H9" s="614"/>
      <c r="I9" s="669"/>
      <c r="J9" s="614"/>
      <c r="K9" s="667"/>
      <c r="L9" s="614"/>
    </row>
    <row r="10" spans="1:17" ht="29.25" customHeight="1">
      <c r="A10" s="533"/>
      <c r="B10" s="620"/>
      <c r="C10" s="660"/>
      <c r="D10" s="615"/>
      <c r="E10" s="615"/>
      <c r="F10" s="615"/>
      <c r="G10" s="615"/>
      <c r="H10" s="615"/>
      <c r="I10" s="670"/>
      <c r="J10" s="615"/>
      <c r="K10" s="668"/>
      <c r="L10" s="615"/>
    </row>
    <row r="11" spans="1:17">
      <c r="A11" s="535" t="s">
        <v>6</v>
      </c>
      <c r="B11" s="535" t="s">
        <v>7</v>
      </c>
      <c r="C11" s="535" t="s">
        <v>8</v>
      </c>
      <c r="D11" s="535" t="s">
        <v>9</v>
      </c>
      <c r="E11" s="535" t="s">
        <v>10</v>
      </c>
      <c r="F11" s="535" t="s">
        <v>11</v>
      </c>
      <c r="G11" s="535" t="s">
        <v>12</v>
      </c>
      <c r="H11" s="535" t="s">
        <v>13</v>
      </c>
      <c r="I11" s="535" t="s">
        <v>14</v>
      </c>
      <c r="J11" s="535" t="s">
        <v>15</v>
      </c>
      <c r="K11" s="535" t="s">
        <v>16</v>
      </c>
      <c r="L11" s="535" t="s">
        <v>316</v>
      </c>
    </row>
    <row r="12" spans="1:17">
      <c r="A12" s="188" t="s">
        <v>231</v>
      </c>
      <c r="B12" s="290" t="s">
        <v>334</v>
      </c>
      <c r="C12" s="566"/>
      <c r="D12" s="567"/>
      <c r="E12" s="568"/>
      <c r="F12" s="567"/>
      <c r="G12" s="568"/>
      <c r="H12" s="568"/>
      <c r="I12" s="567"/>
      <c r="J12" s="568"/>
      <c r="K12" s="567"/>
      <c r="L12" s="568"/>
    </row>
    <row r="13" spans="1:17">
      <c r="A13" s="205" t="s">
        <v>47</v>
      </c>
      <c r="B13" s="205"/>
      <c r="C13" s="199">
        <f>SUM(D13:I13)</f>
        <v>139027</v>
      </c>
      <c r="D13" s="198">
        <v>90919</v>
      </c>
      <c r="E13" s="199">
        <v>22521</v>
      </c>
      <c r="F13" s="198">
        <v>23301</v>
      </c>
      <c r="G13" s="199"/>
      <c r="H13" s="199"/>
      <c r="I13" s="198">
        <v>2286</v>
      </c>
      <c r="J13" s="199"/>
      <c r="K13" s="198"/>
      <c r="L13" s="199"/>
      <c r="M13" s="536">
        <f>SUM(D13:L13)</f>
        <v>139027</v>
      </c>
      <c r="N13" s="536">
        <f>M13-C13</f>
        <v>0</v>
      </c>
      <c r="O13" s="536"/>
    </row>
    <row r="14" spans="1:17">
      <c r="A14" s="205" t="s">
        <v>425</v>
      </c>
      <c r="B14" s="205"/>
      <c r="C14" s="199">
        <v>145949</v>
      </c>
      <c r="D14" s="198">
        <v>90919</v>
      </c>
      <c r="E14" s="199">
        <v>22521</v>
      </c>
      <c r="F14" s="198">
        <v>29723</v>
      </c>
      <c r="G14" s="199"/>
      <c r="H14" s="199"/>
      <c r="I14" s="198">
        <v>2786</v>
      </c>
      <c r="J14" s="199"/>
      <c r="K14" s="198"/>
      <c r="L14" s="199"/>
      <c r="M14" s="536">
        <f t="shared" ref="M14:M77" si="0">SUM(D14:L14)</f>
        <v>145949</v>
      </c>
      <c r="N14" s="536">
        <f t="shared" ref="N14:N77" si="1">M14-C14</f>
        <v>0</v>
      </c>
      <c r="O14" s="536"/>
    </row>
    <row r="15" spans="1:17">
      <c r="A15" s="205" t="s">
        <v>737</v>
      </c>
      <c r="B15" s="205"/>
      <c r="C15" s="191">
        <v>50</v>
      </c>
      <c r="D15" s="198"/>
      <c r="E15" s="199"/>
      <c r="F15" s="198">
        <v>50</v>
      </c>
      <c r="G15" s="199"/>
      <c r="H15" s="199"/>
      <c r="I15" s="198"/>
      <c r="J15" s="199"/>
      <c r="K15" s="198"/>
      <c r="L15" s="199"/>
      <c r="M15" s="536">
        <f t="shared" si="0"/>
        <v>50</v>
      </c>
      <c r="N15" s="536">
        <f t="shared" si="1"/>
        <v>0</v>
      </c>
      <c r="O15" s="536"/>
    </row>
    <row r="16" spans="1:17">
      <c r="A16" s="205" t="s">
        <v>736</v>
      </c>
      <c r="B16" s="205"/>
      <c r="C16" s="191">
        <v>1342</v>
      </c>
      <c r="D16" s="198"/>
      <c r="E16" s="199"/>
      <c r="F16" s="198">
        <v>1342</v>
      </c>
      <c r="G16" s="199"/>
      <c r="H16" s="199"/>
      <c r="I16" s="198"/>
      <c r="J16" s="199"/>
      <c r="K16" s="198"/>
      <c r="L16" s="199"/>
      <c r="M16" s="536">
        <f t="shared" si="0"/>
        <v>1342</v>
      </c>
      <c r="N16" s="536">
        <f t="shared" si="1"/>
        <v>0</v>
      </c>
      <c r="O16" s="536"/>
    </row>
    <row r="17" spans="1:17">
      <c r="A17" s="205" t="s">
        <v>484</v>
      </c>
      <c r="B17" s="205"/>
      <c r="C17" s="191">
        <f>SUM(C15:C16)</f>
        <v>1392</v>
      </c>
      <c r="D17" s="191">
        <f t="shared" ref="D17:L17" si="2">SUM(D15:D16)</f>
        <v>0</v>
      </c>
      <c r="E17" s="191">
        <f t="shared" si="2"/>
        <v>0</v>
      </c>
      <c r="F17" s="191">
        <f t="shared" si="2"/>
        <v>1392</v>
      </c>
      <c r="G17" s="191">
        <f t="shared" si="2"/>
        <v>0</v>
      </c>
      <c r="H17" s="191">
        <f t="shared" si="2"/>
        <v>0</v>
      </c>
      <c r="I17" s="191">
        <f t="shared" si="2"/>
        <v>0</v>
      </c>
      <c r="J17" s="191">
        <f t="shared" si="2"/>
        <v>0</v>
      </c>
      <c r="K17" s="191">
        <f t="shared" si="2"/>
        <v>0</v>
      </c>
      <c r="L17" s="191">
        <f t="shared" si="2"/>
        <v>0</v>
      </c>
      <c r="M17" s="536">
        <f t="shared" si="0"/>
        <v>1392</v>
      </c>
      <c r="N17" s="536">
        <f t="shared" si="1"/>
        <v>0</v>
      </c>
      <c r="O17" s="536"/>
      <c r="P17" s="536"/>
      <c r="Q17" s="536"/>
    </row>
    <row r="18" spans="1:17">
      <c r="A18" s="196" t="s">
        <v>425</v>
      </c>
      <c r="B18" s="196"/>
      <c r="C18" s="192">
        <f>C14+C17</f>
        <v>147341</v>
      </c>
      <c r="D18" s="192">
        <f t="shared" ref="D18:L18" si="3">D14+D17</f>
        <v>90919</v>
      </c>
      <c r="E18" s="192">
        <f t="shared" si="3"/>
        <v>22521</v>
      </c>
      <c r="F18" s="192">
        <f t="shared" si="3"/>
        <v>31115</v>
      </c>
      <c r="G18" s="192">
        <f t="shared" si="3"/>
        <v>0</v>
      </c>
      <c r="H18" s="192">
        <f t="shared" si="3"/>
        <v>0</v>
      </c>
      <c r="I18" s="192">
        <f t="shared" si="3"/>
        <v>2786</v>
      </c>
      <c r="J18" s="192">
        <f t="shared" si="3"/>
        <v>0</v>
      </c>
      <c r="K18" s="192">
        <f t="shared" si="3"/>
        <v>0</v>
      </c>
      <c r="L18" s="192">
        <f t="shared" si="3"/>
        <v>0</v>
      </c>
      <c r="M18" s="536">
        <f t="shared" si="0"/>
        <v>147341</v>
      </c>
      <c r="N18" s="536">
        <f t="shared" si="1"/>
        <v>0</v>
      </c>
      <c r="O18" s="536"/>
      <c r="P18" s="536"/>
      <c r="Q18" s="536"/>
    </row>
    <row r="19" spans="1:17">
      <c r="A19" s="188" t="s">
        <v>232</v>
      </c>
      <c r="B19" s="290" t="s">
        <v>334</v>
      </c>
      <c r="C19" s="199"/>
      <c r="D19" s="567"/>
      <c r="E19" s="568"/>
      <c r="F19" s="567"/>
      <c r="G19" s="568"/>
      <c r="H19" s="568"/>
      <c r="I19" s="567"/>
      <c r="J19" s="568"/>
      <c r="K19" s="567"/>
      <c r="L19" s="568"/>
      <c r="M19" s="536">
        <f t="shared" si="0"/>
        <v>0</v>
      </c>
      <c r="N19" s="536">
        <f t="shared" si="1"/>
        <v>0</v>
      </c>
      <c r="O19" s="536"/>
    </row>
    <row r="20" spans="1:17" s="538" customFormat="1">
      <c r="A20" s="205" t="s">
        <v>47</v>
      </c>
      <c r="B20" s="205"/>
      <c r="C20" s="199">
        <f>SUM(D20:I20)</f>
        <v>120943</v>
      </c>
      <c r="D20" s="198">
        <v>76786</v>
      </c>
      <c r="E20" s="199">
        <v>16506</v>
      </c>
      <c r="F20" s="198">
        <v>26000</v>
      </c>
      <c r="G20" s="199"/>
      <c r="H20" s="199"/>
      <c r="I20" s="198">
        <v>1651</v>
      </c>
      <c r="J20" s="199"/>
      <c r="K20" s="198"/>
      <c r="L20" s="199"/>
      <c r="M20" s="536">
        <f t="shared" si="0"/>
        <v>120943</v>
      </c>
      <c r="N20" s="536">
        <f t="shared" si="1"/>
        <v>0</v>
      </c>
      <c r="O20" s="536"/>
    </row>
    <row r="21" spans="1:17">
      <c r="A21" s="205" t="s">
        <v>425</v>
      </c>
      <c r="B21" s="205"/>
      <c r="C21" s="191">
        <v>123377</v>
      </c>
      <c r="D21" s="198">
        <v>76786</v>
      </c>
      <c r="E21" s="199">
        <v>16506</v>
      </c>
      <c r="F21" s="198">
        <v>28434</v>
      </c>
      <c r="G21" s="199"/>
      <c r="H21" s="199"/>
      <c r="I21" s="198">
        <v>1651</v>
      </c>
      <c r="J21" s="199"/>
      <c r="K21" s="198"/>
      <c r="L21" s="199"/>
      <c r="M21" s="536">
        <f t="shared" si="0"/>
        <v>123377</v>
      </c>
      <c r="N21" s="536">
        <f t="shared" si="1"/>
        <v>0</v>
      </c>
      <c r="O21" s="536"/>
    </row>
    <row r="22" spans="1:17">
      <c r="A22" s="205" t="s">
        <v>737</v>
      </c>
      <c r="B22" s="205"/>
      <c r="C22" s="191">
        <v>50</v>
      </c>
      <c r="D22" s="198"/>
      <c r="E22" s="199"/>
      <c r="F22" s="198">
        <v>50</v>
      </c>
      <c r="G22" s="199"/>
      <c r="H22" s="199"/>
      <c r="I22" s="198"/>
      <c r="J22" s="199"/>
      <c r="K22" s="198"/>
      <c r="L22" s="199"/>
      <c r="M22" s="536">
        <f t="shared" si="0"/>
        <v>50</v>
      </c>
      <c r="N22" s="536">
        <f t="shared" si="1"/>
        <v>0</v>
      </c>
      <c r="O22" s="536"/>
    </row>
    <row r="23" spans="1:17">
      <c r="A23" s="205" t="s">
        <v>571</v>
      </c>
      <c r="B23" s="205"/>
      <c r="C23" s="191"/>
      <c r="D23" s="198">
        <v>-300</v>
      </c>
      <c r="E23" s="199">
        <v>300</v>
      </c>
      <c r="F23" s="198"/>
      <c r="G23" s="199"/>
      <c r="H23" s="199"/>
      <c r="I23" s="198"/>
      <c r="J23" s="199"/>
      <c r="K23" s="198"/>
      <c r="L23" s="199"/>
      <c r="M23" s="536">
        <f t="shared" si="0"/>
        <v>0</v>
      </c>
      <c r="N23" s="536">
        <f t="shared" si="1"/>
        <v>0</v>
      </c>
      <c r="O23" s="536"/>
    </row>
    <row r="24" spans="1:17">
      <c r="A24" s="205" t="s">
        <v>736</v>
      </c>
      <c r="B24" s="205"/>
      <c r="C24" s="191">
        <v>1436</v>
      </c>
      <c r="D24" s="198"/>
      <c r="E24" s="199"/>
      <c r="F24" s="198">
        <v>1436</v>
      </c>
      <c r="G24" s="199"/>
      <c r="H24" s="199"/>
      <c r="I24" s="198"/>
      <c r="J24" s="199"/>
      <c r="K24" s="198"/>
      <c r="L24" s="199"/>
      <c r="M24" s="536">
        <f t="shared" si="0"/>
        <v>1436</v>
      </c>
      <c r="N24" s="536">
        <f t="shared" si="1"/>
        <v>0</v>
      </c>
      <c r="O24" s="536"/>
    </row>
    <row r="25" spans="1:17">
      <c r="A25" s="205" t="s">
        <v>484</v>
      </c>
      <c r="B25" s="205"/>
      <c r="C25" s="191">
        <f>SUM(C22:C24)</f>
        <v>1486</v>
      </c>
      <c r="D25" s="191">
        <f t="shared" ref="D25:L25" si="4">SUM(D22:D24)</f>
        <v>-300</v>
      </c>
      <c r="E25" s="191">
        <f t="shared" si="4"/>
        <v>300</v>
      </c>
      <c r="F25" s="191">
        <f t="shared" si="4"/>
        <v>1486</v>
      </c>
      <c r="G25" s="191">
        <f t="shared" si="4"/>
        <v>0</v>
      </c>
      <c r="H25" s="191">
        <f t="shared" si="4"/>
        <v>0</v>
      </c>
      <c r="I25" s="191">
        <f t="shared" si="4"/>
        <v>0</v>
      </c>
      <c r="J25" s="191">
        <f t="shared" si="4"/>
        <v>0</v>
      </c>
      <c r="K25" s="191">
        <f t="shared" si="4"/>
        <v>0</v>
      </c>
      <c r="L25" s="191">
        <f t="shared" si="4"/>
        <v>0</v>
      </c>
      <c r="M25" s="536">
        <f t="shared" si="0"/>
        <v>1486</v>
      </c>
      <c r="N25" s="536">
        <f t="shared" si="1"/>
        <v>0</v>
      </c>
      <c r="O25" s="536"/>
      <c r="P25" s="536"/>
      <c r="Q25" s="536"/>
    </row>
    <row r="26" spans="1:17">
      <c r="A26" s="196" t="s">
        <v>425</v>
      </c>
      <c r="B26" s="196"/>
      <c r="C26" s="192">
        <f>C21+C25</f>
        <v>124863</v>
      </c>
      <c r="D26" s="192">
        <f t="shared" ref="D26:L26" si="5">D21+D25</f>
        <v>76486</v>
      </c>
      <c r="E26" s="192">
        <f t="shared" si="5"/>
        <v>16806</v>
      </c>
      <c r="F26" s="192">
        <f t="shared" si="5"/>
        <v>29920</v>
      </c>
      <c r="G26" s="192">
        <f t="shared" si="5"/>
        <v>0</v>
      </c>
      <c r="H26" s="192">
        <f t="shared" si="5"/>
        <v>0</v>
      </c>
      <c r="I26" s="192">
        <f t="shared" si="5"/>
        <v>1651</v>
      </c>
      <c r="J26" s="192">
        <f t="shared" si="5"/>
        <v>0</v>
      </c>
      <c r="K26" s="192">
        <f t="shared" si="5"/>
        <v>0</v>
      </c>
      <c r="L26" s="192">
        <f t="shared" si="5"/>
        <v>0</v>
      </c>
      <c r="M26" s="536">
        <f t="shared" si="0"/>
        <v>124863</v>
      </c>
      <c r="N26" s="536">
        <f t="shared" si="1"/>
        <v>0</v>
      </c>
      <c r="O26" s="536"/>
      <c r="P26" s="536"/>
      <c r="Q26" s="536"/>
    </row>
    <row r="27" spans="1:17">
      <c r="A27" s="294" t="s">
        <v>233</v>
      </c>
      <c r="B27" s="290" t="s">
        <v>334</v>
      </c>
      <c r="C27" s="199"/>
      <c r="D27" s="198"/>
      <c r="E27" s="199"/>
      <c r="F27" s="198"/>
      <c r="G27" s="199"/>
      <c r="H27" s="199"/>
      <c r="I27" s="198"/>
      <c r="J27" s="199"/>
      <c r="K27" s="198"/>
      <c r="L27" s="199"/>
      <c r="M27" s="536">
        <f t="shared" si="0"/>
        <v>0</v>
      </c>
      <c r="N27" s="536">
        <f t="shared" si="1"/>
        <v>0</v>
      </c>
      <c r="O27" s="536"/>
    </row>
    <row r="28" spans="1:17" s="538" customFormat="1">
      <c r="A28" s="205" t="s">
        <v>47</v>
      </c>
      <c r="B28" s="205"/>
      <c r="C28" s="199">
        <f>SUM(D28:I28)</f>
        <v>60991</v>
      </c>
      <c r="D28" s="198">
        <v>38099</v>
      </c>
      <c r="E28" s="199">
        <v>8793</v>
      </c>
      <c r="F28" s="198">
        <v>13591</v>
      </c>
      <c r="G28" s="199"/>
      <c r="H28" s="199"/>
      <c r="I28" s="198">
        <v>508</v>
      </c>
      <c r="J28" s="199"/>
      <c r="K28" s="198"/>
      <c r="L28" s="199"/>
      <c r="M28" s="536">
        <f t="shared" si="0"/>
        <v>60991</v>
      </c>
      <c r="N28" s="536">
        <f t="shared" si="1"/>
        <v>0</v>
      </c>
      <c r="O28" s="536"/>
    </row>
    <row r="29" spans="1:17">
      <c r="A29" s="205" t="s">
        <v>425</v>
      </c>
      <c r="B29" s="205"/>
      <c r="C29" s="199">
        <v>68000</v>
      </c>
      <c r="D29" s="198">
        <v>38261</v>
      </c>
      <c r="E29" s="199">
        <v>8829</v>
      </c>
      <c r="F29" s="198">
        <v>18973</v>
      </c>
      <c r="G29" s="199"/>
      <c r="H29" s="199"/>
      <c r="I29" s="198">
        <v>1937</v>
      </c>
      <c r="J29" s="199"/>
      <c r="K29" s="198"/>
      <c r="L29" s="199"/>
      <c r="M29" s="536">
        <f t="shared" si="0"/>
        <v>68000</v>
      </c>
      <c r="N29" s="536">
        <f t="shared" si="1"/>
        <v>0</v>
      </c>
      <c r="O29" s="536"/>
    </row>
    <row r="30" spans="1:17">
      <c r="A30" s="205" t="s">
        <v>737</v>
      </c>
      <c r="B30" s="205"/>
      <c r="C30" s="191">
        <v>50</v>
      </c>
      <c r="D30" s="198"/>
      <c r="E30" s="199"/>
      <c r="F30" s="198">
        <v>50</v>
      </c>
      <c r="G30" s="199"/>
      <c r="H30" s="199"/>
      <c r="I30" s="198"/>
      <c r="J30" s="199"/>
      <c r="K30" s="198"/>
      <c r="L30" s="199"/>
      <c r="M30" s="536">
        <f t="shared" si="0"/>
        <v>50</v>
      </c>
      <c r="N30" s="536">
        <f t="shared" si="1"/>
        <v>0</v>
      </c>
      <c r="O30" s="536"/>
    </row>
    <row r="31" spans="1:17">
      <c r="A31" s="205" t="s">
        <v>571</v>
      </c>
      <c r="B31" s="205"/>
      <c r="C31" s="191"/>
      <c r="D31" s="198">
        <v>389</v>
      </c>
      <c r="E31" s="199">
        <v>-279</v>
      </c>
      <c r="F31" s="198">
        <v>-110</v>
      </c>
      <c r="G31" s="199"/>
      <c r="H31" s="199"/>
      <c r="I31" s="198"/>
      <c r="J31" s="199"/>
      <c r="K31" s="198"/>
      <c r="L31" s="199"/>
      <c r="M31" s="536">
        <f t="shared" si="0"/>
        <v>0</v>
      </c>
      <c r="N31" s="536">
        <f t="shared" si="1"/>
        <v>0</v>
      </c>
      <c r="O31" s="536"/>
    </row>
    <row r="32" spans="1:17">
      <c r="A32" s="205" t="s">
        <v>736</v>
      </c>
      <c r="B32" s="205"/>
      <c r="C32" s="191">
        <v>670</v>
      </c>
      <c r="D32" s="198"/>
      <c r="E32" s="199"/>
      <c r="F32" s="198">
        <v>670</v>
      </c>
      <c r="G32" s="199"/>
      <c r="H32" s="199"/>
      <c r="I32" s="198"/>
      <c r="J32" s="199"/>
      <c r="K32" s="198"/>
      <c r="L32" s="199"/>
      <c r="M32" s="536">
        <f t="shared" si="0"/>
        <v>670</v>
      </c>
      <c r="N32" s="536">
        <f t="shared" si="1"/>
        <v>0</v>
      </c>
      <c r="O32" s="536"/>
    </row>
    <row r="33" spans="1:17">
      <c r="A33" s="205" t="s">
        <v>484</v>
      </c>
      <c r="B33" s="205"/>
      <c r="C33" s="191">
        <f>SUM(C30:C32)</f>
        <v>720</v>
      </c>
      <c r="D33" s="191">
        <f t="shared" ref="D33:L33" si="6">SUM(D30:D32)</f>
        <v>389</v>
      </c>
      <c r="E33" s="191">
        <f t="shared" si="6"/>
        <v>-279</v>
      </c>
      <c r="F33" s="191">
        <f t="shared" si="6"/>
        <v>610</v>
      </c>
      <c r="G33" s="191">
        <f t="shared" si="6"/>
        <v>0</v>
      </c>
      <c r="H33" s="191">
        <f t="shared" si="6"/>
        <v>0</v>
      </c>
      <c r="I33" s="191">
        <f t="shared" si="6"/>
        <v>0</v>
      </c>
      <c r="J33" s="191">
        <f t="shared" si="6"/>
        <v>0</v>
      </c>
      <c r="K33" s="191">
        <f t="shared" si="6"/>
        <v>0</v>
      </c>
      <c r="L33" s="191">
        <f t="shared" si="6"/>
        <v>0</v>
      </c>
      <c r="M33" s="536">
        <f t="shared" si="0"/>
        <v>720</v>
      </c>
      <c r="N33" s="536">
        <f t="shared" si="1"/>
        <v>0</v>
      </c>
      <c r="O33" s="536"/>
      <c r="P33" s="536"/>
      <c r="Q33" s="536"/>
    </row>
    <row r="34" spans="1:17">
      <c r="A34" s="196" t="s">
        <v>425</v>
      </c>
      <c r="B34" s="196"/>
      <c r="C34" s="192">
        <f>C29+C33</f>
        <v>68720</v>
      </c>
      <c r="D34" s="192">
        <f t="shared" ref="D34:L34" si="7">D29+D33</f>
        <v>38650</v>
      </c>
      <c r="E34" s="192">
        <f t="shared" si="7"/>
        <v>8550</v>
      </c>
      <c r="F34" s="192">
        <f t="shared" si="7"/>
        <v>19583</v>
      </c>
      <c r="G34" s="192">
        <f t="shared" si="7"/>
        <v>0</v>
      </c>
      <c r="H34" s="192">
        <f t="shared" si="7"/>
        <v>0</v>
      </c>
      <c r="I34" s="192">
        <f t="shared" si="7"/>
        <v>1937</v>
      </c>
      <c r="J34" s="192">
        <f t="shared" si="7"/>
        <v>0</v>
      </c>
      <c r="K34" s="192">
        <f t="shared" si="7"/>
        <v>0</v>
      </c>
      <c r="L34" s="192">
        <f t="shared" si="7"/>
        <v>0</v>
      </c>
      <c r="M34" s="536">
        <f t="shared" si="0"/>
        <v>68720</v>
      </c>
      <c r="N34" s="536">
        <f t="shared" si="1"/>
        <v>0</v>
      </c>
      <c r="O34" s="536"/>
      <c r="P34" s="536"/>
      <c r="Q34" s="536"/>
    </row>
    <row r="35" spans="1:17">
      <c r="A35" s="294" t="s">
        <v>251</v>
      </c>
      <c r="B35" s="294"/>
      <c r="C35" s="199"/>
      <c r="D35" s="198"/>
      <c r="E35" s="199"/>
      <c r="F35" s="567"/>
      <c r="G35" s="568"/>
      <c r="H35" s="568"/>
      <c r="I35" s="567"/>
      <c r="J35" s="568"/>
      <c r="K35" s="567"/>
      <c r="L35" s="568"/>
      <c r="M35" s="536">
        <f t="shared" si="0"/>
        <v>0</v>
      </c>
      <c r="N35" s="536">
        <f t="shared" si="1"/>
        <v>0</v>
      </c>
      <c r="O35" s="536"/>
    </row>
    <row r="36" spans="1:17" s="538" customFormat="1">
      <c r="A36" s="205" t="s">
        <v>47</v>
      </c>
      <c r="B36" s="290" t="s">
        <v>334</v>
      </c>
      <c r="C36" s="199">
        <f>SUM(D36:I36)</f>
        <v>31024</v>
      </c>
      <c r="D36" s="198">
        <v>18462</v>
      </c>
      <c r="E36" s="199">
        <v>4175</v>
      </c>
      <c r="F36" s="198">
        <v>4414</v>
      </c>
      <c r="G36" s="199"/>
      <c r="H36" s="199"/>
      <c r="I36" s="198">
        <v>3973</v>
      </c>
      <c r="J36" s="199"/>
      <c r="K36" s="198"/>
      <c r="L36" s="199"/>
      <c r="M36" s="536">
        <f t="shared" si="0"/>
        <v>31024</v>
      </c>
      <c r="N36" s="536">
        <f t="shared" si="1"/>
        <v>0</v>
      </c>
      <c r="O36" s="536"/>
    </row>
    <row r="37" spans="1:17">
      <c r="A37" s="205" t="s">
        <v>425</v>
      </c>
      <c r="B37" s="293"/>
      <c r="C37" s="191">
        <v>31794</v>
      </c>
      <c r="D37" s="198">
        <v>18462</v>
      </c>
      <c r="E37" s="199">
        <v>4175</v>
      </c>
      <c r="F37" s="198">
        <v>5184</v>
      </c>
      <c r="G37" s="199"/>
      <c r="H37" s="199"/>
      <c r="I37" s="198">
        <v>3973</v>
      </c>
      <c r="J37" s="199"/>
      <c r="K37" s="198"/>
      <c r="L37" s="199"/>
      <c r="M37" s="536">
        <f t="shared" si="0"/>
        <v>31794</v>
      </c>
      <c r="N37" s="536">
        <f t="shared" si="1"/>
        <v>0</v>
      </c>
      <c r="O37" s="536"/>
    </row>
    <row r="38" spans="1:17">
      <c r="A38" s="205" t="s">
        <v>739</v>
      </c>
      <c r="B38" s="293"/>
      <c r="C38" s="191">
        <v>-120</v>
      </c>
      <c r="D38" s="198">
        <v>-120</v>
      </c>
      <c r="E38" s="199"/>
      <c r="F38" s="198"/>
      <c r="G38" s="199"/>
      <c r="H38" s="199"/>
      <c r="I38" s="198"/>
      <c r="J38" s="199"/>
      <c r="K38" s="198"/>
      <c r="L38" s="199"/>
      <c r="M38" s="536">
        <f t="shared" si="0"/>
        <v>-120</v>
      </c>
      <c r="N38" s="536">
        <f t="shared" si="1"/>
        <v>0</v>
      </c>
      <c r="O38" s="536"/>
    </row>
    <row r="39" spans="1:17">
      <c r="A39" s="205" t="s">
        <v>738</v>
      </c>
      <c r="B39" s="293"/>
      <c r="C39" s="191">
        <v>1421</v>
      </c>
      <c r="D39" s="198">
        <v>-192</v>
      </c>
      <c r="E39" s="199">
        <v>-75</v>
      </c>
      <c r="F39" s="198">
        <v>1511</v>
      </c>
      <c r="G39" s="199"/>
      <c r="H39" s="199"/>
      <c r="I39" s="198">
        <v>177</v>
      </c>
      <c r="J39" s="199"/>
      <c r="K39" s="198"/>
      <c r="L39" s="199"/>
      <c r="M39" s="536">
        <f t="shared" si="0"/>
        <v>1421</v>
      </c>
      <c r="N39" s="536">
        <f t="shared" si="1"/>
        <v>0</v>
      </c>
      <c r="O39" s="536"/>
    </row>
    <row r="40" spans="1:17">
      <c r="A40" s="205" t="s">
        <v>484</v>
      </c>
      <c r="B40" s="205"/>
      <c r="C40" s="191">
        <f>SUM(C38:C39)</f>
        <v>1301</v>
      </c>
      <c r="D40" s="191">
        <f t="shared" ref="D40:L40" si="8">SUM(D38:D39)</f>
        <v>-312</v>
      </c>
      <c r="E40" s="191">
        <f t="shared" si="8"/>
        <v>-75</v>
      </c>
      <c r="F40" s="191">
        <f t="shared" si="8"/>
        <v>1511</v>
      </c>
      <c r="G40" s="191">
        <f t="shared" si="8"/>
        <v>0</v>
      </c>
      <c r="H40" s="191">
        <f t="shared" si="8"/>
        <v>0</v>
      </c>
      <c r="I40" s="191">
        <f t="shared" si="8"/>
        <v>177</v>
      </c>
      <c r="J40" s="191">
        <f t="shared" si="8"/>
        <v>0</v>
      </c>
      <c r="K40" s="191">
        <f t="shared" si="8"/>
        <v>0</v>
      </c>
      <c r="L40" s="191">
        <f t="shared" si="8"/>
        <v>0</v>
      </c>
      <c r="M40" s="536">
        <f t="shared" si="0"/>
        <v>1301</v>
      </c>
      <c r="N40" s="536">
        <f t="shared" si="1"/>
        <v>0</v>
      </c>
      <c r="O40" s="536"/>
      <c r="P40" s="536"/>
      <c r="Q40" s="536"/>
    </row>
    <row r="41" spans="1:17">
      <c r="A41" s="196" t="s">
        <v>425</v>
      </c>
      <c r="B41" s="196"/>
      <c r="C41" s="192">
        <f>C37+C40</f>
        <v>33095</v>
      </c>
      <c r="D41" s="192">
        <f t="shared" ref="D41:I41" si="9">D37+D40</f>
        <v>18150</v>
      </c>
      <c r="E41" s="192">
        <f t="shared" si="9"/>
        <v>4100</v>
      </c>
      <c r="F41" s="192">
        <f t="shared" si="9"/>
        <v>6695</v>
      </c>
      <c r="G41" s="192"/>
      <c r="H41" s="192"/>
      <c r="I41" s="192">
        <f t="shared" si="9"/>
        <v>4150</v>
      </c>
      <c r="J41" s="192"/>
      <c r="K41" s="192"/>
      <c r="L41" s="192"/>
      <c r="M41" s="536">
        <f t="shared" si="0"/>
        <v>33095</v>
      </c>
      <c r="N41" s="536">
        <f t="shared" si="1"/>
        <v>0</v>
      </c>
      <c r="O41" s="536"/>
      <c r="P41" s="536"/>
      <c r="Q41" s="536"/>
    </row>
    <row r="42" spans="1:17">
      <c r="A42" s="294" t="s">
        <v>227</v>
      </c>
      <c r="B42" s="293" t="s">
        <v>335</v>
      </c>
      <c r="C42" s="199"/>
      <c r="D42" s="568"/>
      <c r="E42" s="568"/>
      <c r="F42" s="567"/>
      <c r="G42" s="568"/>
      <c r="H42" s="568"/>
      <c r="I42" s="567"/>
      <c r="J42" s="568"/>
      <c r="K42" s="567"/>
      <c r="L42" s="568"/>
      <c r="M42" s="536">
        <f t="shared" si="0"/>
        <v>0</v>
      </c>
      <c r="N42" s="536">
        <f t="shared" si="1"/>
        <v>0</v>
      </c>
      <c r="O42" s="536"/>
    </row>
    <row r="43" spans="1:17">
      <c r="A43" s="205" t="s">
        <v>47</v>
      </c>
      <c r="B43" s="293"/>
      <c r="C43" s="199">
        <f>C48+C55</f>
        <v>174336</v>
      </c>
      <c r="D43" s="199">
        <f t="shared" ref="D43:L44" si="10">D48+D55</f>
        <v>87795</v>
      </c>
      <c r="E43" s="199">
        <f t="shared" si="10"/>
        <v>20652</v>
      </c>
      <c r="F43" s="199">
        <f t="shared" si="10"/>
        <v>62368</v>
      </c>
      <c r="G43" s="199">
        <f t="shared" si="10"/>
        <v>0</v>
      </c>
      <c r="H43" s="199">
        <f t="shared" si="10"/>
        <v>0</v>
      </c>
      <c r="I43" s="199">
        <f t="shared" si="10"/>
        <v>3521</v>
      </c>
      <c r="J43" s="199">
        <f t="shared" si="10"/>
        <v>0</v>
      </c>
      <c r="K43" s="199">
        <f t="shared" si="10"/>
        <v>0</v>
      </c>
      <c r="L43" s="199">
        <f t="shared" si="10"/>
        <v>0</v>
      </c>
      <c r="M43" s="536">
        <f t="shared" si="0"/>
        <v>174336</v>
      </c>
      <c r="N43" s="536">
        <f t="shared" si="1"/>
        <v>0</v>
      </c>
      <c r="O43" s="536"/>
    </row>
    <row r="44" spans="1:17">
      <c r="A44" s="205" t="s">
        <v>425</v>
      </c>
      <c r="B44" s="293"/>
      <c r="C44" s="199">
        <f>C49+C56</f>
        <v>186463</v>
      </c>
      <c r="D44" s="199">
        <f t="shared" si="10"/>
        <v>87795</v>
      </c>
      <c r="E44" s="199">
        <f t="shared" si="10"/>
        <v>20652</v>
      </c>
      <c r="F44" s="199">
        <f t="shared" si="10"/>
        <v>71845</v>
      </c>
      <c r="G44" s="199">
        <f t="shared" si="10"/>
        <v>150</v>
      </c>
      <c r="H44" s="199">
        <f t="shared" si="10"/>
        <v>0</v>
      </c>
      <c r="I44" s="199">
        <f t="shared" si="10"/>
        <v>6021</v>
      </c>
      <c r="J44" s="199">
        <f t="shared" si="10"/>
        <v>0</v>
      </c>
      <c r="K44" s="199">
        <f t="shared" si="10"/>
        <v>0</v>
      </c>
      <c r="L44" s="199">
        <f t="shared" si="10"/>
        <v>0</v>
      </c>
      <c r="M44" s="536">
        <f t="shared" si="0"/>
        <v>186463</v>
      </c>
      <c r="N44" s="536">
        <f t="shared" si="1"/>
        <v>0</v>
      </c>
      <c r="O44" s="536"/>
    </row>
    <row r="45" spans="1:17">
      <c r="A45" s="205" t="s">
        <v>484</v>
      </c>
      <c r="B45" s="293"/>
      <c r="C45" s="199">
        <f>C52+C59</f>
        <v>-2708</v>
      </c>
      <c r="D45" s="199">
        <f t="shared" ref="D45:L46" si="11">D52+D59</f>
        <v>2305</v>
      </c>
      <c r="E45" s="199">
        <f t="shared" si="11"/>
        <v>-902</v>
      </c>
      <c r="F45" s="199">
        <f t="shared" si="11"/>
        <v>-340</v>
      </c>
      <c r="G45" s="199">
        <f t="shared" si="11"/>
        <v>-50</v>
      </c>
      <c r="H45" s="199">
        <f t="shared" si="11"/>
        <v>0</v>
      </c>
      <c r="I45" s="199">
        <f t="shared" si="11"/>
        <v>-3721</v>
      </c>
      <c r="J45" s="199">
        <f t="shared" si="11"/>
        <v>0</v>
      </c>
      <c r="K45" s="199">
        <f t="shared" si="11"/>
        <v>0</v>
      </c>
      <c r="L45" s="199">
        <f t="shared" si="11"/>
        <v>0</v>
      </c>
      <c r="M45" s="536">
        <f t="shared" si="0"/>
        <v>-2708</v>
      </c>
      <c r="N45" s="536">
        <f t="shared" si="1"/>
        <v>0</v>
      </c>
      <c r="O45" s="536"/>
    </row>
    <row r="46" spans="1:17">
      <c r="A46" s="196" t="s">
        <v>425</v>
      </c>
      <c r="B46" s="292"/>
      <c r="C46" s="569">
        <f>C53+C60</f>
        <v>183755</v>
      </c>
      <c r="D46" s="569">
        <f t="shared" si="11"/>
        <v>90100</v>
      </c>
      <c r="E46" s="569">
        <f t="shared" si="11"/>
        <v>19750</v>
      </c>
      <c r="F46" s="569">
        <f t="shared" si="11"/>
        <v>71505</v>
      </c>
      <c r="G46" s="569">
        <f t="shared" si="11"/>
        <v>100</v>
      </c>
      <c r="H46" s="569">
        <f t="shared" si="11"/>
        <v>0</v>
      </c>
      <c r="I46" s="569">
        <f t="shared" si="11"/>
        <v>2300</v>
      </c>
      <c r="J46" s="569">
        <f t="shared" si="11"/>
        <v>0</v>
      </c>
      <c r="K46" s="569">
        <f t="shared" si="11"/>
        <v>0</v>
      </c>
      <c r="L46" s="569">
        <f t="shared" si="11"/>
        <v>0</v>
      </c>
      <c r="M46" s="536">
        <f t="shared" si="0"/>
        <v>183755</v>
      </c>
      <c r="N46" s="536">
        <f t="shared" si="1"/>
        <v>0</v>
      </c>
      <c r="O46" s="536"/>
    </row>
    <row r="47" spans="1:17">
      <c r="A47" s="200" t="s">
        <v>146</v>
      </c>
      <c r="B47" s="200"/>
      <c r="C47" s="199"/>
      <c r="D47" s="198"/>
      <c r="E47" s="199"/>
      <c r="F47" s="198"/>
      <c r="G47" s="199"/>
      <c r="H47" s="199"/>
      <c r="I47" s="198"/>
      <c r="J47" s="199"/>
      <c r="K47" s="198"/>
      <c r="L47" s="199"/>
      <c r="M47" s="536">
        <f t="shared" si="0"/>
        <v>0</v>
      </c>
      <c r="N47" s="536">
        <f t="shared" si="1"/>
        <v>0</v>
      </c>
      <c r="O47" s="536"/>
    </row>
    <row r="48" spans="1:17">
      <c r="A48" s="205" t="s">
        <v>47</v>
      </c>
      <c r="B48" s="205"/>
      <c r="C48" s="199">
        <f>SUM(D48:I48)</f>
        <v>103702</v>
      </c>
      <c r="D48" s="198">
        <v>49353</v>
      </c>
      <c r="E48" s="199">
        <v>11703</v>
      </c>
      <c r="F48" s="198">
        <v>39725</v>
      </c>
      <c r="G48" s="199"/>
      <c r="H48" s="199"/>
      <c r="I48" s="198">
        <v>2921</v>
      </c>
      <c r="J48" s="199"/>
      <c r="K48" s="198"/>
      <c r="L48" s="199"/>
      <c r="M48" s="536">
        <f t="shared" si="0"/>
        <v>103702</v>
      </c>
      <c r="N48" s="536">
        <f t="shared" si="1"/>
        <v>0</v>
      </c>
      <c r="O48" s="536"/>
    </row>
    <row r="49" spans="1:17">
      <c r="A49" s="205" t="s">
        <v>425</v>
      </c>
      <c r="B49" s="205"/>
      <c r="C49" s="191">
        <v>110701</v>
      </c>
      <c r="D49" s="198">
        <v>49353</v>
      </c>
      <c r="E49" s="199">
        <v>11703</v>
      </c>
      <c r="F49" s="198">
        <v>44824</v>
      </c>
      <c r="G49" s="199">
        <v>150</v>
      </c>
      <c r="H49" s="199">
        <v>0</v>
      </c>
      <c r="I49" s="198">
        <v>4671</v>
      </c>
      <c r="J49" s="199">
        <v>0</v>
      </c>
      <c r="K49" s="198">
        <v>0</v>
      </c>
      <c r="L49" s="199">
        <v>0</v>
      </c>
      <c r="M49" s="536">
        <f t="shared" si="0"/>
        <v>110701</v>
      </c>
      <c r="N49" s="536">
        <f t="shared" si="1"/>
        <v>0</v>
      </c>
      <c r="O49" s="536"/>
    </row>
    <row r="50" spans="1:17">
      <c r="A50" s="205" t="s">
        <v>740</v>
      </c>
      <c r="B50" s="205"/>
      <c r="C50" s="191">
        <v>-1866</v>
      </c>
      <c r="D50" s="198"/>
      <c r="E50" s="199"/>
      <c r="F50" s="198">
        <v>-1866</v>
      </c>
      <c r="G50" s="199"/>
      <c r="H50" s="199"/>
      <c r="I50" s="198"/>
      <c r="J50" s="199"/>
      <c r="K50" s="198"/>
      <c r="L50" s="199"/>
      <c r="M50" s="536">
        <f t="shared" si="0"/>
        <v>-1866</v>
      </c>
      <c r="N50" s="536">
        <f t="shared" si="1"/>
        <v>0</v>
      </c>
      <c r="O50" s="536"/>
    </row>
    <row r="51" spans="1:17">
      <c r="A51" s="205" t="s">
        <v>571</v>
      </c>
      <c r="B51" s="205"/>
      <c r="C51" s="191"/>
      <c r="D51" s="198">
        <v>2247</v>
      </c>
      <c r="E51" s="199">
        <v>1497</v>
      </c>
      <c r="F51" s="198">
        <v>-873</v>
      </c>
      <c r="G51" s="199">
        <v>-50</v>
      </c>
      <c r="H51" s="199"/>
      <c r="I51" s="198">
        <v>-2821</v>
      </c>
      <c r="J51" s="199"/>
      <c r="K51" s="198"/>
      <c r="L51" s="199"/>
      <c r="M51" s="536">
        <f t="shared" si="0"/>
        <v>0</v>
      </c>
      <c r="N51" s="536">
        <f t="shared" si="1"/>
        <v>0</v>
      </c>
      <c r="O51" s="536"/>
    </row>
    <row r="52" spans="1:17">
      <c r="A52" s="205" t="s">
        <v>484</v>
      </c>
      <c r="B52" s="205"/>
      <c r="C52" s="191">
        <f>SUM(C50:C51)</f>
        <v>-1866</v>
      </c>
      <c r="D52" s="191">
        <f t="shared" ref="D52:L52" si="12">SUM(D50:D51)</f>
        <v>2247</v>
      </c>
      <c r="E52" s="191">
        <f t="shared" si="12"/>
        <v>1497</v>
      </c>
      <c r="F52" s="191">
        <f t="shared" si="12"/>
        <v>-2739</v>
      </c>
      <c r="G52" s="191">
        <f t="shared" si="12"/>
        <v>-50</v>
      </c>
      <c r="H52" s="191">
        <f t="shared" si="12"/>
        <v>0</v>
      </c>
      <c r="I52" s="191">
        <f t="shared" si="12"/>
        <v>-2821</v>
      </c>
      <c r="J52" s="191">
        <f t="shared" si="12"/>
        <v>0</v>
      </c>
      <c r="K52" s="191">
        <f t="shared" si="12"/>
        <v>0</v>
      </c>
      <c r="L52" s="191">
        <f t="shared" si="12"/>
        <v>0</v>
      </c>
      <c r="M52" s="536">
        <f t="shared" si="0"/>
        <v>-1866</v>
      </c>
      <c r="N52" s="536">
        <f t="shared" si="1"/>
        <v>0</v>
      </c>
      <c r="O52" s="536"/>
      <c r="P52" s="536"/>
      <c r="Q52" s="536"/>
    </row>
    <row r="53" spans="1:17">
      <c r="A53" s="196" t="s">
        <v>425</v>
      </c>
      <c r="B53" s="196"/>
      <c r="C53" s="192">
        <f>C49+C52</f>
        <v>108835</v>
      </c>
      <c r="D53" s="192">
        <f t="shared" ref="D53:L53" si="13">D49+D52</f>
        <v>51600</v>
      </c>
      <c r="E53" s="192">
        <f t="shared" si="13"/>
        <v>13200</v>
      </c>
      <c r="F53" s="192">
        <f t="shared" si="13"/>
        <v>42085</v>
      </c>
      <c r="G53" s="192">
        <f t="shared" si="13"/>
        <v>100</v>
      </c>
      <c r="H53" s="192">
        <f t="shared" si="13"/>
        <v>0</v>
      </c>
      <c r="I53" s="192">
        <f t="shared" si="13"/>
        <v>1850</v>
      </c>
      <c r="J53" s="192">
        <f t="shared" si="13"/>
        <v>0</v>
      </c>
      <c r="K53" s="192">
        <f t="shared" si="13"/>
        <v>0</v>
      </c>
      <c r="L53" s="192">
        <f t="shared" si="13"/>
        <v>0</v>
      </c>
      <c r="M53" s="536">
        <f t="shared" si="0"/>
        <v>108835</v>
      </c>
      <c r="N53" s="536">
        <f t="shared" si="1"/>
        <v>0</v>
      </c>
      <c r="O53" s="536"/>
      <c r="P53" s="536"/>
      <c r="Q53" s="536"/>
    </row>
    <row r="54" spans="1:17">
      <c r="A54" s="200" t="s">
        <v>147</v>
      </c>
      <c r="B54" s="200"/>
      <c r="C54" s="199"/>
      <c r="D54" s="198"/>
      <c r="E54" s="199"/>
      <c r="F54" s="198"/>
      <c r="G54" s="199"/>
      <c r="H54" s="199"/>
      <c r="I54" s="198"/>
      <c r="J54" s="199"/>
      <c r="K54" s="198"/>
      <c r="L54" s="199"/>
      <c r="M54" s="536">
        <f t="shared" si="0"/>
        <v>0</v>
      </c>
      <c r="N54" s="536">
        <f t="shared" si="1"/>
        <v>0</v>
      </c>
      <c r="O54" s="536"/>
    </row>
    <row r="55" spans="1:17" s="538" customFormat="1">
      <c r="A55" s="205" t="s">
        <v>47</v>
      </c>
      <c r="B55" s="205"/>
      <c r="C55" s="199">
        <f>SUM(D55:I55)</f>
        <v>70634</v>
      </c>
      <c r="D55" s="198">
        <v>38442</v>
      </c>
      <c r="E55" s="199">
        <v>8949</v>
      </c>
      <c r="F55" s="198">
        <v>22643</v>
      </c>
      <c r="G55" s="199"/>
      <c r="H55" s="199"/>
      <c r="I55" s="198">
        <v>600</v>
      </c>
      <c r="J55" s="199"/>
      <c r="K55" s="198"/>
      <c r="L55" s="199"/>
      <c r="M55" s="536">
        <f t="shared" si="0"/>
        <v>70634</v>
      </c>
      <c r="N55" s="536">
        <f t="shared" si="1"/>
        <v>0</v>
      </c>
      <c r="O55" s="536"/>
    </row>
    <row r="56" spans="1:17" s="538" customFormat="1">
      <c r="A56" s="205" t="s">
        <v>425</v>
      </c>
      <c r="B56" s="205"/>
      <c r="C56" s="191">
        <v>75762</v>
      </c>
      <c r="D56" s="198">
        <v>38442</v>
      </c>
      <c r="E56" s="199">
        <v>8949</v>
      </c>
      <c r="F56" s="198">
        <v>27021</v>
      </c>
      <c r="G56" s="199">
        <v>0</v>
      </c>
      <c r="H56" s="199">
        <v>0</v>
      </c>
      <c r="I56" s="198">
        <v>1350</v>
      </c>
      <c r="J56" s="199">
        <v>0</v>
      </c>
      <c r="K56" s="198">
        <v>0</v>
      </c>
      <c r="L56" s="199">
        <v>0</v>
      </c>
      <c r="M56" s="536">
        <f t="shared" si="0"/>
        <v>75762</v>
      </c>
      <c r="N56" s="536">
        <f t="shared" si="1"/>
        <v>0</v>
      </c>
      <c r="O56" s="536"/>
    </row>
    <row r="57" spans="1:17" s="538" customFormat="1">
      <c r="A57" s="205" t="s">
        <v>740</v>
      </c>
      <c r="B57" s="205"/>
      <c r="C57" s="191">
        <v>-842</v>
      </c>
      <c r="D57" s="198"/>
      <c r="E57" s="199"/>
      <c r="F57" s="198">
        <v>-842</v>
      </c>
      <c r="G57" s="199"/>
      <c r="H57" s="199"/>
      <c r="I57" s="198"/>
      <c r="J57" s="199"/>
      <c r="K57" s="198"/>
      <c r="L57" s="199"/>
      <c r="M57" s="536">
        <f t="shared" si="0"/>
        <v>-842</v>
      </c>
      <c r="N57" s="536">
        <f t="shared" si="1"/>
        <v>0</v>
      </c>
      <c r="O57" s="536"/>
    </row>
    <row r="58" spans="1:17" s="538" customFormat="1">
      <c r="A58" s="205" t="s">
        <v>571</v>
      </c>
      <c r="B58" s="205"/>
      <c r="C58" s="191"/>
      <c r="D58" s="198">
        <v>58</v>
      </c>
      <c r="E58" s="199">
        <v>-2399</v>
      </c>
      <c r="F58" s="198">
        <v>3241</v>
      </c>
      <c r="G58" s="199"/>
      <c r="H58" s="199"/>
      <c r="I58" s="198">
        <v>-900</v>
      </c>
      <c r="J58" s="199"/>
      <c r="K58" s="198"/>
      <c r="L58" s="199"/>
      <c r="M58" s="536">
        <f t="shared" si="0"/>
        <v>0</v>
      </c>
      <c r="N58" s="536">
        <f t="shared" si="1"/>
        <v>0</v>
      </c>
      <c r="O58" s="536"/>
    </row>
    <row r="59" spans="1:17">
      <c r="A59" s="205" t="s">
        <v>484</v>
      </c>
      <c r="B59" s="205"/>
      <c r="C59" s="191">
        <f>SUM(C57:C58)</f>
        <v>-842</v>
      </c>
      <c r="D59" s="191">
        <f t="shared" ref="D59:L59" si="14">SUM(D57:D58)</f>
        <v>58</v>
      </c>
      <c r="E59" s="191">
        <f t="shared" si="14"/>
        <v>-2399</v>
      </c>
      <c r="F59" s="191">
        <f t="shared" si="14"/>
        <v>2399</v>
      </c>
      <c r="G59" s="191">
        <f t="shared" si="14"/>
        <v>0</v>
      </c>
      <c r="H59" s="191">
        <f t="shared" si="14"/>
        <v>0</v>
      </c>
      <c r="I59" s="191">
        <f t="shared" si="14"/>
        <v>-900</v>
      </c>
      <c r="J59" s="191">
        <f t="shared" si="14"/>
        <v>0</v>
      </c>
      <c r="K59" s="191">
        <f t="shared" si="14"/>
        <v>0</v>
      </c>
      <c r="L59" s="191">
        <f t="shared" si="14"/>
        <v>0</v>
      </c>
      <c r="M59" s="536">
        <f t="shared" si="0"/>
        <v>-842</v>
      </c>
      <c r="N59" s="536">
        <f t="shared" si="1"/>
        <v>0</v>
      </c>
      <c r="O59" s="536"/>
      <c r="P59" s="536"/>
      <c r="Q59" s="536"/>
    </row>
    <row r="60" spans="1:17">
      <c r="A60" s="196" t="s">
        <v>425</v>
      </c>
      <c r="B60" s="196"/>
      <c r="C60" s="192">
        <f>C56+C59</f>
        <v>74920</v>
      </c>
      <c r="D60" s="192">
        <f t="shared" ref="D60:L60" si="15">D56+D59</f>
        <v>38500</v>
      </c>
      <c r="E60" s="192">
        <f t="shared" si="15"/>
        <v>6550</v>
      </c>
      <c r="F60" s="192">
        <f t="shared" si="15"/>
        <v>29420</v>
      </c>
      <c r="G60" s="192">
        <f t="shared" si="15"/>
        <v>0</v>
      </c>
      <c r="H60" s="192">
        <f t="shared" si="15"/>
        <v>0</v>
      </c>
      <c r="I60" s="192">
        <f t="shared" si="15"/>
        <v>450</v>
      </c>
      <c r="J60" s="192">
        <f t="shared" si="15"/>
        <v>0</v>
      </c>
      <c r="K60" s="192">
        <f t="shared" si="15"/>
        <v>0</v>
      </c>
      <c r="L60" s="192">
        <f t="shared" si="15"/>
        <v>0</v>
      </c>
      <c r="M60" s="536">
        <f t="shared" si="0"/>
        <v>74920</v>
      </c>
      <c r="N60" s="536">
        <f t="shared" si="1"/>
        <v>0</v>
      </c>
      <c r="O60" s="536"/>
      <c r="P60" s="536"/>
      <c r="Q60" s="536"/>
    </row>
    <row r="61" spans="1:17">
      <c r="A61" s="294" t="s">
        <v>234</v>
      </c>
      <c r="B61" s="290" t="s">
        <v>334</v>
      </c>
      <c r="C61" s="199"/>
      <c r="D61" s="198"/>
      <c r="E61" s="199"/>
      <c r="F61" s="198"/>
      <c r="G61" s="199"/>
      <c r="H61" s="199"/>
      <c r="I61" s="199"/>
      <c r="J61" s="199"/>
      <c r="K61" s="198"/>
      <c r="L61" s="199"/>
      <c r="M61" s="536">
        <f t="shared" si="0"/>
        <v>0</v>
      </c>
      <c r="N61" s="536">
        <f t="shared" si="1"/>
        <v>0</v>
      </c>
      <c r="O61" s="536"/>
    </row>
    <row r="62" spans="1:17" s="538" customFormat="1">
      <c r="A62" s="205" t="s">
        <v>47</v>
      </c>
      <c r="B62" s="351"/>
      <c r="C62" s="199">
        <f>SUM(D62:I62)</f>
        <v>49392</v>
      </c>
      <c r="D62" s="198">
        <v>30858</v>
      </c>
      <c r="E62" s="199">
        <v>6455</v>
      </c>
      <c r="F62" s="198">
        <v>11888</v>
      </c>
      <c r="G62" s="199"/>
      <c r="H62" s="199"/>
      <c r="I62" s="199">
        <v>191</v>
      </c>
      <c r="J62" s="199"/>
      <c r="K62" s="198"/>
      <c r="L62" s="199"/>
      <c r="M62" s="536">
        <f t="shared" si="0"/>
        <v>49392</v>
      </c>
      <c r="N62" s="536">
        <f t="shared" si="1"/>
        <v>0</v>
      </c>
      <c r="O62" s="536"/>
    </row>
    <row r="63" spans="1:17">
      <c r="A63" s="205" t="s">
        <v>425</v>
      </c>
      <c r="B63" s="351"/>
      <c r="C63" s="191">
        <v>51044</v>
      </c>
      <c r="D63" s="198">
        <v>30858</v>
      </c>
      <c r="E63" s="199">
        <v>6455</v>
      </c>
      <c r="F63" s="198">
        <v>13173</v>
      </c>
      <c r="G63" s="199">
        <v>0</v>
      </c>
      <c r="H63" s="199">
        <v>0</v>
      </c>
      <c r="I63" s="570">
        <v>558</v>
      </c>
      <c r="J63" s="199">
        <v>0</v>
      </c>
      <c r="K63" s="198">
        <v>0</v>
      </c>
      <c r="L63" s="199">
        <v>0</v>
      </c>
      <c r="M63" s="536">
        <f t="shared" si="0"/>
        <v>51044</v>
      </c>
      <c r="N63" s="536">
        <f t="shared" si="1"/>
        <v>0</v>
      </c>
      <c r="O63" s="536"/>
    </row>
    <row r="64" spans="1:17">
      <c r="A64" s="205" t="s">
        <v>738</v>
      </c>
      <c r="B64" s="351"/>
      <c r="C64" s="191">
        <v>669</v>
      </c>
      <c r="D64" s="198"/>
      <c r="E64" s="199">
        <v>30</v>
      </c>
      <c r="F64" s="198">
        <v>639</v>
      </c>
      <c r="G64" s="199"/>
      <c r="H64" s="199"/>
      <c r="I64" s="570"/>
      <c r="J64" s="199"/>
      <c r="K64" s="198"/>
      <c r="L64" s="199"/>
      <c r="M64" s="536">
        <f t="shared" si="0"/>
        <v>669</v>
      </c>
      <c r="N64" s="536">
        <f t="shared" si="1"/>
        <v>0</v>
      </c>
      <c r="O64" s="536"/>
    </row>
    <row r="65" spans="1:17">
      <c r="A65" s="205" t="s">
        <v>736</v>
      </c>
      <c r="B65" s="351"/>
      <c r="C65" s="191">
        <v>1152</v>
      </c>
      <c r="D65" s="198"/>
      <c r="E65" s="199"/>
      <c r="F65" s="198">
        <v>1152</v>
      </c>
      <c r="G65" s="199"/>
      <c r="H65" s="199"/>
      <c r="I65" s="570"/>
      <c r="J65" s="199"/>
      <c r="K65" s="198"/>
      <c r="L65" s="199"/>
      <c r="M65" s="536">
        <f t="shared" si="0"/>
        <v>1152</v>
      </c>
      <c r="N65" s="536">
        <f t="shared" si="1"/>
        <v>0</v>
      </c>
      <c r="O65" s="536"/>
    </row>
    <row r="66" spans="1:17">
      <c r="A66" s="205" t="s">
        <v>741</v>
      </c>
      <c r="B66" s="351"/>
      <c r="C66" s="191">
        <v>287</v>
      </c>
      <c r="D66" s="198">
        <v>92</v>
      </c>
      <c r="E66" s="199">
        <v>335</v>
      </c>
      <c r="F66" s="198">
        <v>-140</v>
      </c>
      <c r="G66" s="199"/>
      <c r="H66" s="199"/>
      <c r="I66" s="570"/>
      <c r="J66" s="199"/>
      <c r="K66" s="198"/>
      <c r="L66" s="199"/>
      <c r="M66" s="536">
        <f t="shared" si="0"/>
        <v>287</v>
      </c>
      <c r="N66" s="536">
        <f t="shared" si="1"/>
        <v>0</v>
      </c>
      <c r="O66" s="536"/>
    </row>
    <row r="67" spans="1:17">
      <c r="A67" s="205" t="s">
        <v>484</v>
      </c>
      <c r="B67" s="205"/>
      <c r="C67" s="191">
        <f>SUM(C64:C66)</f>
        <v>2108</v>
      </c>
      <c r="D67" s="191">
        <f t="shared" ref="D67:L67" si="16">SUM(D64:D66)</f>
        <v>92</v>
      </c>
      <c r="E67" s="191">
        <f t="shared" si="16"/>
        <v>365</v>
      </c>
      <c r="F67" s="191">
        <f t="shared" si="16"/>
        <v>1651</v>
      </c>
      <c r="G67" s="191">
        <f t="shared" si="16"/>
        <v>0</v>
      </c>
      <c r="H67" s="191">
        <f t="shared" si="16"/>
        <v>0</v>
      </c>
      <c r="I67" s="191">
        <f t="shared" si="16"/>
        <v>0</v>
      </c>
      <c r="J67" s="191">
        <f t="shared" si="16"/>
        <v>0</v>
      </c>
      <c r="K67" s="191">
        <f t="shared" si="16"/>
        <v>0</v>
      </c>
      <c r="L67" s="191">
        <f t="shared" si="16"/>
        <v>0</v>
      </c>
      <c r="M67" s="536">
        <f t="shared" si="0"/>
        <v>2108</v>
      </c>
      <c r="N67" s="536">
        <f t="shared" si="1"/>
        <v>0</v>
      </c>
      <c r="O67" s="536"/>
      <c r="P67" s="536"/>
      <c r="Q67" s="536"/>
    </row>
    <row r="68" spans="1:17">
      <c r="A68" s="196" t="s">
        <v>425</v>
      </c>
      <c r="B68" s="196"/>
      <c r="C68" s="192">
        <f>C63+C67</f>
        <v>53152</v>
      </c>
      <c r="D68" s="192">
        <f t="shared" ref="D68:L68" si="17">D63+D67</f>
        <v>30950</v>
      </c>
      <c r="E68" s="192">
        <f t="shared" si="17"/>
        <v>6820</v>
      </c>
      <c r="F68" s="192">
        <f t="shared" si="17"/>
        <v>14824</v>
      </c>
      <c r="G68" s="192">
        <f t="shared" si="17"/>
        <v>0</v>
      </c>
      <c r="H68" s="192">
        <f t="shared" si="17"/>
        <v>0</v>
      </c>
      <c r="I68" s="192">
        <f t="shared" si="17"/>
        <v>558</v>
      </c>
      <c r="J68" s="192">
        <f t="shared" si="17"/>
        <v>0</v>
      </c>
      <c r="K68" s="192">
        <f t="shared" si="17"/>
        <v>0</v>
      </c>
      <c r="L68" s="192">
        <f t="shared" si="17"/>
        <v>0</v>
      </c>
      <c r="M68" s="536">
        <f t="shared" si="0"/>
        <v>53152</v>
      </c>
      <c r="N68" s="536">
        <f t="shared" si="1"/>
        <v>0</v>
      </c>
      <c r="O68" s="536"/>
      <c r="P68" s="536"/>
      <c r="Q68" s="536"/>
    </row>
    <row r="69" spans="1:17" s="574" customFormat="1" ht="15" customHeight="1">
      <c r="A69" s="571" t="s">
        <v>229</v>
      </c>
      <c r="B69" s="539"/>
      <c r="C69" s="199"/>
      <c r="D69" s="544"/>
      <c r="E69" s="541"/>
      <c r="F69" s="540"/>
      <c r="G69" s="541"/>
      <c r="H69" s="541"/>
      <c r="I69" s="572"/>
      <c r="J69" s="540"/>
      <c r="K69" s="541"/>
      <c r="L69" s="573"/>
      <c r="M69" s="536">
        <f t="shared" si="0"/>
        <v>0</v>
      </c>
      <c r="N69" s="536">
        <f t="shared" si="1"/>
        <v>0</v>
      </c>
      <c r="O69" s="536"/>
    </row>
    <row r="70" spans="1:17" s="574" customFormat="1" ht="15" customHeight="1">
      <c r="A70" s="205" t="s">
        <v>47</v>
      </c>
      <c r="B70" s="543"/>
      <c r="C70" s="199">
        <f>C75+C81+C87+C94</f>
        <v>149893</v>
      </c>
      <c r="D70" s="199">
        <f t="shared" ref="D70:L70" si="18">D75+D81+D87+D94</f>
        <v>43180</v>
      </c>
      <c r="E70" s="199">
        <f t="shared" si="18"/>
        <v>9416</v>
      </c>
      <c r="F70" s="199">
        <f t="shared" si="18"/>
        <v>71289</v>
      </c>
      <c r="G70" s="199">
        <f t="shared" si="18"/>
        <v>0</v>
      </c>
      <c r="H70" s="199">
        <f t="shared" si="18"/>
        <v>23500</v>
      </c>
      <c r="I70" s="199">
        <f t="shared" si="18"/>
        <v>2508</v>
      </c>
      <c r="J70" s="199">
        <f t="shared" si="18"/>
        <v>0</v>
      </c>
      <c r="K70" s="199">
        <f t="shared" si="18"/>
        <v>0</v>
      </c>
      <c r="L70" s="199">
        <f t="shared" si="18"/>
        <v>0</v>
      </c>
      <c r="M70" s="536">
        <f t="shared" si="0"/>
        <v>149893</v>
      </c>
      <c r="N70" s="536">
        <f t="shared" si="1"/>
        <v>0</v>
      </c>
      <c r="O70" s="536"/>
    </row>
    <row r="71" spans="1:17" s="574" customFormat="1" ht="15" customHeight="1">
      <c r="A71" s="205" t="s">
        <v>425</v>
      </c>
      <c r="B71" s="543"/>
      <c r="C71" s="199">
        <v>158436</v>
      </c>
      <c r="D71" s="199">
        <v>43180</v>
      </c>
      <c r="E71" s="199">
        <v>9416</v>
      </c>
      <c r="F71" s="199">
        <v>76832</v>
      </c>
      <c r="G71" s="199">
        <v>0</v>
      </c>
      <c r="H71" s="199">
        <v>26500</v>
      </c>
      <c r="I71" s="199">
        <v>2508</v>
      </c>
      <c r="J71" s="199">
        <v>0</v>
      </c>
      <c r="K71" s="199">
        <v>0</v>
      </c>
      <c r="L71" s="199">
        <v>0</v>
      </c>
      <c r="M71" s="536">
        <f t="shared" si="0"/>
        <v>158436</v>
      </c>
      <c r="N71" s="536">
        <f t="shared" si="1"/>
        <v>0</v>
      </c>
      <c r="O71" s="536"/>
    </row>
    <row r="72" spans="1:17" s="574" customFormat="1" ht="15" customHeight="1">
      <c r="A72" s="205" t="s">
        <v>484</v>
      </c>
      <c r="B72" s="543"/>
      <c r="C72" s="199">
        <f>C78+C84+C91+C98</f>
        <v>-931</v>
      </c>
      <c r="D72" s="199">
        <f t="shared" ref="D72:L73" si="19">D78+D84+D91+D98</f>
        <v>-84</v>
      </c>
      <c r="E72" s="199">
        <f t="shared" si="19"/>
        <v>84</v>
      </c>
      <c r="F72" s="199">
        <f t="shared" si="19"/>
        <v>-1759</v>
      </c>
      <c r="G72" s="199">
        <f t="shared" si="19"/>
        <v>0</v>
      </c>
      <c r="H72" s="199">
        <f t="shared" si="19"/>
        <v>828</v>
      </c>
      <c r="I72" s="199">
        <f t="shared" si="19"/>
        <v>0</v>
      </c>
      <c r="J72" s="199">
        <f t="shared" si="19"/>
        <v>0</v>
      </c>
      <c r="K72" s="199">
        <f t="shared" si="19"/>
        <v>0</v>
      </c>
      <c r="L72" s="199">
        <f t="shared" si="19"/>
        <v>0</v>
      </c>
      <c r="M72" s="536">
        <f t="shared" si="0"/>
        <v>-931</v>
      </c>
      <c r="N72" s="536">
        <f t="shared" si="1"/>
        <v>0</v>
      </c>
      <c r="O72" s="536"/>
    </row>
    <row r="73" spans="1:17" s="574" customFormat="1" ht="15" customHeight="1">
      <c r="A73" s="196" t="s">
        <v>425</v>
      </c>
      <c r="B73" s="545"/>
      <c r="C73" s="569">
        <f>C79+C85+C92+C99</f>
        <v>157505</v>
      </c>
      <c r="D73" s="569">
        <f t="shared" si="19"/>
        <v>43096</v>
      </c>
      <c r="E73" s="569">
        <f t="shared" si="19"/>
        <v>9500</v>
      </c>
      <c r="F73" s="569">
        <f t="shared" si="19"/>
        <v>75073</v>
      </c>
      <c r="G73" s="569">
        <f t="shared" si="19"/>
        <v>0</v>
      </c>
      <c r="H73" s="569">
        <f t="shared" si="19"/>
        <v>27328</v>
      </c>
      <c r="I73" s="569">
        <f t="shared" si="19"/>
        <v>2508</v>
      </c>
      <c r="J73" s="569">
        <f t="shared" si="19"/>
        <v>0</v>
      </c>
      <c r="K73" s="569">
        <f t="shared" si="19"/>
        <v>0</v>
      </c>
      <c r="L73" s="569">
        <f t="shared" si="19"/>
        <v>0</v>
      </c>
      <c r="M73" s="536">
        <f t="shared" si="0"/>
        <v>157505</v>
      </c>
      <c r="N73" s="536">
        <f t="shared" si="1"/>
        <v>0</v>
      </c>
      <c r="O73" s="536"/>
    </row>
    <row r="74" spans="1:17">
      <c r="A74" s="575" t="s">
        <v>127</v>
      </c>
      <c r="B74" s="293" t="s">
        <v>335</v>
      </c>
      <c r="C74" s="199"/>
      <c r="D74" s="544"/>
      <c r="E74" s="541"/>
      <c r="F74" s="540"/>
      <c r="G74" s="541"/>
      <c r="H74" s="541"/>
      <c r="I74" s="572"/>
      <c r="J74" s="540"/>
      <c r="K74" s="541"/>
      <c r="L74" s="542"/>
      <c r="M74" s="536">
        <f t="shared" si="0"/>
        <v>0</v>
      </c>
      <c r="N74" s="536">
        <f t="shared" si="1"/>
        <v>0</v>
      </c>
      <c r="O74" s="536"/>
    </row>
    <row r="75" spans="1:17">
      <c r="A75" s="205" t="s">
        <v>47</v>
      </c>
      <c r="B75" s="548"/>
      <c r="C75" s="199">
        <f>SUM(D75:I75)</f>
        <v>70498</v>
      </c>
      <c r="D75" s="544">
        <v>16541</v>
      </c>
      <c r="E75" s="541">
        <v>3624</v>
      </c>
      <c r="F75" s="540">
        <v>49063</v>
      </c>
      <c r="G75" s="541"/>
      <c r="H75" s="541"/>
      <c r="I75" s="572">
        <v>1270</v>
      </c>
      <c r="J75" s="540"/>
      <c r="K75" s="541"/>
      <c r="L75" s="542"/>
      <c r="M75" s="536">
        <f t="shared" si="0"/>
        <v>70498</v>
      </c>
      <c r="N75" s="536">
        <f t="shared" si="1"/>
        <v>0</v>
      </c>
      <c r="O75" s="536"/>
    </row>
    <row r="76" spans="1:17">
      <c r="A76" s="205" t="s">
        <v>425</v>
      </c>
      <c r="B76" s="548"/>
      <c r="C76" s="191">
        <v>73241</v>
      </c>
      <c r="D76" s="544">
        <v>16541</v>
      </c>
      <c r="E76" s="541">
        <v>3624</v>
      </c>
      <c r="F76" s="540">
        <v>51806</v>
      </c>
      <c r="G76" s="541">
        <v>0</v>
      </c>
      <c r="H76" s="541">
        <v>0</v>
      </c>
      <c r="I76" s="572">
        <v>1270</v>
      </c>
      <c r="J76" s="540">
        <v>0</v>
      </c>
      <c r="K76" s="541">
        <v>0</v>
      </c>
      <c r="L76" s="542">
        <v>0</v>
      </c>
      <c r="M76" s="536">
        <f t="shared" si="0"/>
        <v>73241</v>
      </c>
      <c r="N76" s="536">
        <f t="shared" si="1"/>
        <v>0</v>
      </c>
      <c r="O76" s="536"/>
    </row>
    <row r="77" spans="1:17">
      <c r="A77" s="205" t="s">
        <v>740</v>
      </c>
      <c r="B77" s="548"/>
      <c r="C77" s="191">
        <v>-2800</v>
      </c>
      <c r="D77" s="544"/>
      <c r="E77" s="541"/>
      <c r="F77" s="540">
        <v>-2800</v>
      </c>
      <c r="G77" s="541"/>
      <c r="H77" s="541"/>
      <c r="I77" s="572"/>
      <c r="J77" s="540"/>
      <c r="K77" s="541"/>
      <c r="L77" s="542"/>
      <c r="M77" s="536">
        <f t="shared" si="0"/>
        <v>-2800</v>
      </c>
      <c r="N77" s="536">
        <f t="shared" si="1"/>
        <v>0</v>
      </c>
      <c r="O77" s="536"/>
    </row>
    <row r="78" spans="1:17">
      <c r="A78" s="205" t="s">
        <v>484</v>
      </c>
      <c r="B78" s="548"/>
      <c r="C78" s="199">
        <f>SUM(C77)</f>
        <v>-2800</v>
      </c>
      <c r="D78" s="199">
        <f t="shared" ref="D78:L78" si="20">SUM(D77)</f>
        <v>0</v>
      </c>
      <c r="E78" s="199">
        <f t="shared" si="20"/>
        <v>0</v>
      </c>
      <c r="F78" s="199">
        <f t="shared" si="20"/>
        <v>-2800</v>
      </c>
      <c r="G78" s="199">
        <f t="shared" si="20"/>
        <v>0</v>
      </c>
      <c r="H78" s="199">
        <f t="shared" si="20"/>
        <v>0</v>
      </c>
      <c r="I78" s="199">
        <f t="shared" si="20"/>
        <v>0</v>
      </c>
      <c r="J78" s="199">
        <f t="shared" si="20"/>
        <v>0</v>
      </c>
      <c r="K78" s="199">
        <f t="shared" si="20"/>
        <v>0</v>
      </c>
      <c r="L78" s="199">
        <f t="shared" si="20"/>
        <v>0</v>
      </c>
      <c r="M78" s="536">
        <f t="shared" ref="M78:M141" si="21">SUM(D78:L78)</f>
        <v>-2800</v>
      </c>
      <c r="N78" s="536">
        <f t="shared" ref="N78:N141" si="22">M78-C78</f>
        <v>0</v>
      </c>
      <c r="O78" s="536"/>
    </row>
    <row r="79" spans="1:17">
      <c r="A79" s="196" t="s">
        <v>425</v>
      </c>
      <c r="B79" s="549"/>
      <c r="C79" s="569">
        <f>C76+C78</f>
        <v>70441</v>
      </c>
      <c r="D79" s="569">
        <f t="shared" ref="D79:L79" si="23">D76+D78</f>
        <v>16541</v>
      </c>
      <c r="E79" s="569">
        <f t="shared" si="23"/>
        <v>3624</v>
      </c>
      <c r="F79" s="569">
        <f t="shared" si="23"/>
        <v>49006</v>
      </c>
      <c r="G79" s="569">
        <f t="shared" si="23"/>
        <v>0</v>
      </c>
      <c r="H79" s="569">
        <f t="shared" si="23"/>
        <v>0</v>
      </c>
      <c r="I79" s="569">
        <f t="shared" si="23"/>
        <v>1270</v>
      </c>
      <c r="J79" s="569">
        <f t="shared" si="23"/>
        <v>0</v>
      </c>
      <c r="K79" s="569">
        <f t="shared" si="23"/>
        <v>0</v>
      </c>
      <c r="L79" s="569">
        <f t="shared" si="23"/>
        <v>0</v>
      </c>
      <c r="M79" s="536">
        <f t="shared" si="21"/>
        <v>70441</v>
      </c>
      <c r="N79" s="536">
        <f t="shared" si="22"/>
        <v>0</v>
      </c>
      <c r="O79" s="536"/>
    </row>
    <row r="80" spans="1:17">
      <c r="A80" s="575" t="s">
        <v>128</v>
      </c>
      <c r="B80" s="293" t="s">
        <v>334</v>
      </c>
      <c r="C80" s="199"/>
      <c r="D80" s="544"/>
      <c r="E80" s="541"/>
      <c r="F80" s="540"/>
      <c r="G80" s="541"/>
      <c r="H80" s="541"/>
      <c r="I80" s="572"/>
      <c r="J80" s="540"/>
      <c r="K80" s="541"/>
      <c r="L80" s="544"/>
      <c r="M80" s="536">
        <f t="shared" si="21"/>
        <v>0</v>
      </c>
      <c r="N80" s="536">
        <f t="shared" si="22"/>
        <v>0</v>
      </c>
      <c r="O80" s="536"/>
    </row>
    <row r="81" spans="1:15">
      <c r="A81" s="205" t="s">
        <v>47</v>
      </c>
      <c r="B81" s="548"/>
      <c r="C81" s="199">
        <f>SUM(D81:I81)</f>
        <v>10806</v>
      </c>
      <c r="D81" s="544">
        <v>6459</v>
      </c>
      <c r="E81" s="541">
        <v>1413</v>
      </c>
      <c r="F81" s="540">
        <v>2680</v>
      </c>
      <c r="G81" s="541"/>
      <c r="H81" s="541"/>
      <c r="I81" s="572">
        <v>254</v>
      </c>
      <c r="J81" s="540"/>
      <c r="K81" s="541"/>
      <c r="L81" s="544"/>
      <c r="M81" s="536">
        <f t="shared" si="21"/>
        <v>10806</v>
      </c>
      <c r="N81" s="536">
        <f t="shared" si="22"/>
        <v>0</v>
      </c>
      <c r="O81" s="536"/>
    </row>
    <row r="82" spans="1:15">
      <c r="A82" s="205" t="s">
        <v>425</v>
      </c>
      <c r="B82" s="548"/>
      <c r="C82" s="199">
        <v>10806</v>
      </c>
      <c r="D82" s="544">
        <v>6459</v>
      </c>
      <c r="E82" s="541">
        <v>1413</v>
      </c>
      <c r="F82" s="540">
        <v>2680</v>
      </c>
      <c r="G82" s="541">
        <v>0</v>
      </c>
      <c r="H82" s="541">
        <v>0</v>
      </c>
      <c r="I82" s="572">
        <v>254</v>
      </c>
      <c r="J82" s="540">
        <v>0</v>
      </c>
      <c r="K82" s="541">
        <v>0</v>
      </c>
      <c r="L82" s="544">
        <v>0</v>
      </c>
      <c r="M82" s="536">
        <f t="shared" si="21"/>
        <v>10806</v>
      </c>
      <c r="N82" s="536">
        <f t="shared" si="22"/>
        <v>0</v>
      </c>
      <c r="O82" s="536"/>
    </row>
    <row r="83" spans="1:15">
      <c r="A83" s="205" t="s">
        <v>740</v>
      </c>
      <c r="B83" s="548"/>
      <c r="C83" s="191">
        <v>1489</v>
      </c>
      <c r="D83" s="544"/>
      <c r="E83" s="541"/>
      <c r="F83" s="540">
        <v>1489</v>
      </c>
      <c r="G83" s="541"/>
      <c r="H83" s="541"/>
      <c r="I83" s="572"/>
      <c r="J83" s="540"/>
      <c r="K83" s="541"/>
      <c r="L83" s="544"/>
      <c r="M83" s="536">
        <f t="shared" si="21"/>
        <v>1489</v>
      </c>
      <c r="N83" s="536">
        <f t="shared" si="22"/>
        <v>0</v>
      </c>
      <c r="O83" s="536"/>
    </row>
    <row r="84" spans="1:15">
      <c r="A84" s="205" t="s">
        <v>484</v>
      </c>
      <c r="B84" s="548"/>
      <c r="C84" s="199">
        <f>SUM(C83)</f>
        <v>1489</v>
      </c>
      <c r="D84" s="199">
        <f t="shared" ref="D84:L84" si="24">SUM(D83)</f>
        <v>0</v>
      </c>
      <c r="E84" s="199">
        <f t="shared" si="24"/>
        <v>0</v>
      </c>
      <c r="F84" s="199">
        <f t="shared" si="24"/>
        <v>1489</v>
      </c>
      <c r="G84" s="199">
        <f t="shared" si="24"/>
        <v>0</v>
      </c>
      <c r="H84" s="199">
        <f t="shared" si="24"/>
        <v>0</v>
      </c>
      <c r="I84" s="199">
        <f t="shared" si="24"/>
        <v>0</v>
      </c>
      <c r="J84" s="199">
        <f t="shared" si="24"/>
        <v>0</v>
      </c>
      <c r="K84" s="199">
        <f t="shared" si="24"/>
        <v>0</v>
      </c>
      <c r="L84" s="199">
        <f t="shared" si="24"/>
        <v>0</v>
      </c>
      <c r="M84" s="536">
        <f t="shared" si="21"/>
        <v>1489</v>
      </c>
      <c r="N84" s="536">
        <f t="shared" si="22"/>
        <v>0</v>
      </c>
      <c r="O84" s="536"/>
    </row>
    <row r="85" spans="1:15">
      <c r="A85" s="196" t="s">
        <v>425</v>
      </c>
      <c r="B85" s="549"/>
      <c r="C85" s="569">
        <f>C81+C84</f>
        <v>12295</v>
      </c>
      <c r="D85" s="569">
        <f t="shared" ref="D85:L85" si="25">D81+D84</f>
        <v>6459</v>
      </c>
      <c r="E85" s="569">
        <f t="shared" si="25"/>
        <v>1413</v>
      </c>
      <c r="F85" s="569">
        <f t="shared" si="25"/>
        <v>4169</v>
      </c>
      <c r="G85" s="569">
        <f t="shared" si="25"/>
        <v>0</v>
      </c>
      <c r="H85" s="569">
        <f t="shared" si="25"/>
        <v>0</v>
      </c>
      <c r="I85" s="569">
        <f t="shared" si="25"/>
        <v>254</v>
      </c>
      <c r="J85" s="569">
        <f t="shared" si="25"/>
        <v>0</v>
      </c>
      <c r="K85" s="569">
        <f t="shared" si="25"/>
        <v>0</v>
      </c>
      <c r="L85" s="569">
        <f t="shared" si="25"/>
        <v>0</v>
      </c>
      <c r="M85" s="536">
        <f t="shared" si="21"/>
        <v>12295</v>
      </c>
      <c r="N85" s="536">
        <f t="shared" si="22"/>
        <v>0</v>
      </c>
      <c r="O85" s="536"/>
    </row>
    <row r="86" spans="1:15">
      <c r="A86" s="575" t="s">
        <v>130</v>
      </c>
      <c r="B86" s="293" t="s">
        <v>334</v>
      </c>
      <c r="C86" s="199"/>
      <c r="D86" s="544"/>
      <c r="E86" s="541"/>
      <c r="F86" s="540"/>
      <c r="G86" s="541"/>
      <c r="H86" s="541"/>
      <c r="I86" s="572"/>
      <c r="J86" s="540"/>
      <c r="K86" s="541"/>
      <c r="L86" s="544"/>
      <c r="M86" s="536">
        <f t="shared" si="21"/>
        <v>0</v>
      </c>
      <c r="N86" s="536">
        <f t="shared" si="22"/>
        <v>0</v>
      </c>
      <c r="O86" s="536"/>
    </row>
    <row r="87" spans="1:15">
      <c r="A87" s="205" t="s">
        <v>47</v>
      </c>
      <c r="B87" s="548"/>
      <c r="C87" s="199">
        <f>SUM(D87:I87)</f>
        <v>11418</v>
      </c>
      <c r="D87" s="544">
        <v>6658</v>
      </c>
      <c r="E87" s="541">
        <v>1456</v>
      </c>
      <c r="F87" s="540">
        <v>2828</v>
      </c>
      <c r="G87" s="541"/>
      <c r="H87" s="541"/>
      <c r="I87" s="572">
        <v>476</v>
      </c>
      <c r="J87" s="540"/>
      <c r="K87" s="541"/>
      <c r="L87" s="544"/>
      <c r="M87" s="536">
        <f t="shared" si="21"/>
        <v>11418</v>
      </c>
      <c r="N87" s="536">
        <f t="shared" si="22"/>
        <v>0</v>
      </c>
      <c r="O87" s="536"/>
    </row>
    <row r="88" spans="1:15">
      <c r="A88" s="205" t="s">
        <v>425</v>
      </c>
      <c r="B88" s="548"/>
      <c r="C88" s="199">
        <v>11418</v>
      </c>
      <c r="D88" s="544">
        <v>6658</v>
      </c>
      <c r="E88" s="541">
        <v>1456</v>
      </c>
      <c r="F88" s="540">
        <v>2828</v>
      </c>
      <c r="G88" s="541">
        <v>0</v>
      </c>
      <c r="H88" s="541">
        <v>0</v>
      </c>
      <c r="I88" s="572">
        <v>476</v>
      </c>
      <c r="J88" s="540">
        <v>0</v>
      </c>
      <c r="K88" s="541">
        <v>0</v>
      </c>
      <c r="L88" s="544">
        <v>0</v>
      </c>
      <c r="M88" s="536">
        <f t="shared" si="21"/>
        <v>11418</v>
      </c>
      <c r="N88" s="536">
        <f t="shared" si="22"/>
        <v>0</v>
      </c>
      <c r="O88" s="536"/>
    </row>
    <row r="89" spans="1:15">
      <c r="A89" s="205" t="s">
        <v>742</v>
      </c>
      <c r="B89" s="548"/>
      <c r="C89" s="191">
        <v>200</v>
      </c>
      <c r="D89" s="544"/>
      <c r="E89" s="541"/>
      <c r="F89" s="540">
        <v>200</v>
      </c>
      <c r="G89" s="541"/>
      <c r="H89" s="541"/>
      <c r="I89" s="572"/>
      <c r="J89" s="540"/>
      <c r="K89" s="541"/>
      <c r="L89" s="544"/>
      <c r="M89" s="536">
        <f t="shared" si="21"/>
        <v>200</v>
      </c>
      <c r="N89" s="536">
        <f t="shared" si="22"/>
        <v>0</v>
      </c>
      <c r="O89" s="536"/>
    </row>
    <row r="90" spans="1:15">
      <c r="A90" s="205" t="s">
        <v>740</v>
      </c>
      <c r="B90" s="548"/>
      <c r="C90" s="191">
        <v>135</v>
      </c>
      <c r="D90" s="544"/>
      <c r="E90" s="541"/>
      <c r="F90" s="540">
        <v>135</v>
      </c>
      <c r="G90" s="541"/>
      <c r="H90" s="541"/>
      <c r="I90" s="572"/>
      <c r="J90" s="540"/>
      <c r="K90" s="541"/>
      <c r="L90" s="544"/>
      <c r="M90" s="536">
        <f t="shared" si="21"/>
        <v>135</v>
      </c>
      <c r="N90" s="536">
        <f t="shared" si="22"/>
        <v>0</v>
      </c>
      <c r="O90" s="536"/>
    </row>
    <row r="91" spans="1:15">
      <c r="A91" s="205" t="s">
        <v>484</v>
      </c>
      <c r="B91" s="548"/>
      <c r="C91" s="199">
        <f>SUM(C89:C90)</f>
        <v>335</v>
      </c>
      <c r="D91" s="199">
        <f t="shared" ref="D91:L91" si="26">SUM(D89:D90)</f>
        <v>0</v>
      </c>
      <c r="E91" s="199">
        <f t="shared" si="26"/>
        <v>0</v>
      </c>
      <c r="F91" s="199">
        <f t="shared" si="26"/>
        <v>335</v>
      </c>
      <c r="G91" s="199">
        <f t="shared" si="26"/>
        <v>0</v>
      </c>
      <c r="H91" s="199">
        <f t="shared" si="26"/>
        <v>0</v>
      </c>
      <c r="I91" s="199">
        <f t="shared" si="26"/>
        <v>0</v>
      </c>
      <c r="J91" s="199">
        <f t="shared" si="26"/>
        <v>0</v>
      </c>
      <c r="K91" s="199">
        <f t="shared" si="26"/>
        <v>0</v>
      </c>
      <c r="L91" s="199">
        <f t="shared" si="26"/>
        <v>0</v>
      </c>
      <c r="M91" s="536">
        <f t="shared" si="21"/>
        <v>335</v>
      </c>
      <c r="N91" s="536">
        <f t="shared" si="22"/>
        <v>0</v>
      </c>
      <c r="O91" s="536"/>
    </row>
    <row r="92" spans="1:15">
      <c r="A92" s="196" t="s">
        <v>425</v>
      </c>
      <c r="B92" s="549"/>
      <c r="C92" s="569">
        <f>C87+C91</f>
        <v>11753</v>
      </c>
      <c r="D92" s="569">
        <f t="shared" ref="D92:L92" si="27">D87+D91</f>
        <v>6658</v>
      </c>
      <c r="E92" s="569">
        <f t="shared" si="27"/>
        <v>1456</v>
      </c>
      <c r="F92" s="569">
        <f t="shared" si="27"/>
        <v>3163</v>
      </c>
      <c r="G92" s="569">
        <f t="shared" si="27"/>
        <v>0</v>
      </c>
      <c r="H92" s="569">
        <f t="shared" si="27"/>
        <v>0</v>
      </c>
      <c r="I92" s="569">
        <f t="shared" si="27"/>
        <v>476</v>
      </c>
      <c r="J92" s="569">
        <f t="shared" si="27"/>
        <v>0</v>
      </c>
      <c r="K92" s="569">
        <f t="shared" si="27"/>
        <v>0</v>
      </c>
      <c r="L92" s="569">
        <f t="shared" si="27"/>
        <v>0</v>
      </c>
      <c r="M92" s="536">
        <f t="shared" si="21"/>
        <v>11753</v>
      </c>
      <c r="N92" s="536">
        <f t="shared" si="22"/>
        <v>0</v>
      </c>
      <c r="O92" s="536"/>
    </row>
    <row r="93" spans="1:15">
      <c r="A93" s="575" t="s">
        <v>129</v>
      </c>
      <c r="B93" s="293" t="s">
        <v>334</v>
      </c>
      <c r="C93" s="199"/>
      <c r="D93" s="544"/>
      <c r="E93" s="541"/>
      <c r="F93" s="540"/>
      <c r="G93" s="541"/>
      <c r="H93" s="541"/>
      <c r="I93" s="572"/>
      <c r="J93" s="540"/>
      <c r="K93" s="541"/>
      <c r="L93" s="544"/>
      <c r="M93" s="536">
        <f t="shared" si="21"/>
        <v>0</v>
      </c>
      <c r="N93" s="536">
        <f t="shared" si="22"/>
        <v>0</v>
      </c>
      <c r="O93" s="536"/>
    </row>
    <row r="94" spans="1:15" s="577" customFormat="1">
      <c r="A94" s="205" t="s">
        <v>47</v>
      </c>
      <c r="B94" s="548"/>
      <c r="C94" s="199">
        <f>SUM(D94:L94)</f>
        <v>57171</v>
      </c>
      <c r="D94" s="576">
        <v>13522</v>
      </c>
      <c r="E94" s="541">
        <v>2923</v>
      </c>
      <c r="F94" s="540">
        <v>16718</v>
      </c>
      <c r="G94" s="541"/>
      <c r="H94" s="541">
        <v>23500</v>
      </c>
      <c r="I94" s="572">
        <v>508</v>
      </c>
      <c r="J94" s="541"/>
      <c r="K94" s="540"/>
      <c r="L94" s="544"/>
      <c r="M94" s="536">
        <f t="shared" si="21"/>
        <v>57171</v>
      </c>
      <c r="N94" s="536">
        <f t="shared" si="22"/>
        <v>0</v>
      </c>
      <c r="O94" s="536"/>
    </row>
    <row r="95" spans="1:15" s="538" customFormat="1">
      <c r="A95" s="205" t="s">
        <v>425</v>
      </c>
      <c r="B95" s="548"/>
      <c r="C95" s="199">
        <v>62971</v>
      </c>
      <c r="D95" s="576">
        <v>13522</v>
      </c>
      <c r="E95" s="541">
        <v>2923</v>
      </c>
      <c r="F95" s="540">
        <v>19518</v>
      </c>
      <c r="G95" s="541">
        <v>0</v>
      </c>
      <c r="H95" s="541">
        <v>26500</v>
      </c>
      <c r="I95" s="572">
        <v>508</v>
      </c>
      <c r="J95" s="541">
        <v>0</v>
      </c>
      <c r="K95" s="540">
        <v>0</v>
      </c>
      <c r="L95" s="544">
        <v>0</v>
      </c>
      <c r="M95" s="536">
        <f t="shared" si="21"/>
        <v>62971</v>
      </c>
      <c r="N95" s="536">
        <f t="shared" si="22"/>
        <v>0</v>
      </c>
      <c r="O95" s="536"/>
    </row>
    <row r="96" spans="1:15" s="538" customFormat="1">
      <c r="A96" s="205" t="s">
        <v>740</v>
      </c>
      <c r="B96" s="548"/>
      <c r="C96" s="191">
        <v>45</v>
      </c>
      <c r="D96" s="576"/>
      <c r="E96" s="541"/>
      <c r="F96" s="540">
        <v>45</v>
      </c>
      <c r="G96" s="541"/>
      <c r="H96" s="541"/>
      <c r="I96" s="572"/>
      <c r="J96" s="541"/>
      <c r="K96" s="540"/>
      <c r="L96" s="544"/>
      <c r="M96" s="536">
        <f t="shared" si="21"/>
        <v>45</v>
      </c>
      <c r="N96" s="536">
        <f t="shared" si="22"/>
        <v>0</v>
      </c>
      <c r="O96" s="536"/>
    </row>
    <row r="97" spans="1:17" s="538" customFormat="1">
      <c r="A97" s="402" t="s">
        <v>738</v>
      </c>
      <c r="B97" s="548"/>
      <c r="C97" s="199"/>
      <c r="D97" s="576">
        <v>-84</v>
      </c>
      <c r="E97" s="541">
        <v>84</v>
      </c>
      <c r="F97" s="540">
        <v>-828</v>
      </c>
      <c r="G97" s="541"/>
      <c r="H97" s="541">
        <v>828</v>
      </c>
      <c r="I97" s="572"/>
      <c r="J97" s="541"/>
      <c r="K97" s="540"/>
      <c r="L97" s="544"/>
      <c r="M97" s="536">
        <f t="shared" si="21"/>
        <v>0</v>
      </c>
      <c r="N97" s="536">
        <f t="shared" si="22"/>
        <v>0</v>
      </c>
      <c r="O97" s="536"/>
    </row>
    <row r="98" spans="1:17" s="538" customFormat="1">
      <c r="A98" s="205" t="s">
        <v>484</v>
      </c>
      <c r="B98" s="548"/>
      <c r="C98" s="199">
        <f>SUM(C96:C97)</f>
        <v>45</v>
      </c>
      <c r="D98" s="199">
        <f t="shared" ref="D98:L98" si="28">SUM(D96:D97)</f>
        <v>-84</v>
      </c>
      <c r="E98" s="199">
        <f t="shared" si="28"/>
        <v>84</v>
      </c>
      <c r="F98" s="199">
        <f t="shared" si="28"/>
        <v>-783</v>
      </c>
      <c r="G98" s="199">
        <f t="shared" si="28"/>
        <v>0</v>
      </c>
      <c r="H98" s="199">
        <f t="shared" si="28"/>
        <v>828</v>
      </c>
      <c r="I98" s="199">
        <f t="shared" si="28"/>
        <v>0</v>
      </c>
      <c r="J98" s="199">
        <f t="shared" si="28"/>
        <v>0</v>
      </c>
      <c r="K98" s="199">
        <f t="shared" si="28"/>
        <v>0</v>
      </c>
      <c r="L98" s="199">
        <f t="shared" si="28"/>
        <v>0</v>
      </c>
      <c r="M98" s="536">
        <f t="shared" si="21"/>
        <v>45</v>
      </c>
      <c r="N98" s="536">
        <f t="shared" si="22"/>
        <v>0</v>
      </c>
      <c r="O98" s="536"/>
    </row>
    <row r="99" spans="1:17" s="538" customFormat="1">
      <c r="A99" s="196" t="s">
        <v>425</v>
      </c>
      <c r="B99" s="549"/>
      <c r="C99" s="569">
        <f>C95+C98</f>
        <v>63016</v>
      </c>
      <c r="D99" s="569">
        <f t="shared" ref="D99:L99" si="29">D95+D98</f>
        <v>13438</v>
      </c>
      <c r="E99" s="569">
        <f t="shared" si="29"/>
        <v>3007</v>
      </c>
      <c r="F99" s="569">
        <f t="shared" si="29"/>
        <v>18735</v>
      </c>
      <c r="G99" s="569">
        <f t="shared" si="29"/>
        <v>0</v>
      </c>
      <c r="H99" s="569">
        <f t="shared" si="29"/>
        <v>27328</v>
      </c>
      <c r="I99" s="569">
        <f t="shared" si="29"/>
        <v>508</v>
      </c>
      <c r="J99" s="569">
        <f t="shared" si="29"/>
        <v>0</v>
      </c>
      <c r="K99" s="569">
        <f t="shared" si="29"/>
        <v>0</v>
      </c>
      <c r="L99" s="569">
        <f t="shared" si="29"/>
        <v>0</v>
      </c>
      <c r="M99" s="536">
        <f t="shared" si="21"/>
        <v>63016</v>
      </c>
      <c r="N99" s="536">
        <f t="shared" si="22"/>
        <v>0</v>
      </c>
      <c r="O99" s="536"/>
    </row>
    <row r="100" spans="1:17">
      <c r="A100" s="578" t="s">
        <v>235</v>
      </c>
      <c r="B100" s="290" t="s">
        <v>334</v>
      </c>
      <c r="C100" s="568"/>
      <c r="D100" s="579"/>
      <c r="E100" s="580"/>
      <c r="F100" s="581"/>
      <c r="G100" s="580"/>
      <c r="H100" s="580"/>
      <c r="I100" s="582"/>
      <c r="J100" s="580"/>
      <c r="K100" s="581"/>
      <c r="L100" s="583"/>
      <c r="M100" s="536">
        <f t="shared" si="21"/>
        <v>0</v>
      </c>
      <c r="N100" s="536">
        <f t="shared" si="22"/>
        <v>0</v>
      </c>
      <c r="O100" s="536"/>
    </row>
    <row r="101" spans="1:17" s="530" customFormat="1">
      <c r="A101" s="205" t="s">
        <v>47</v>
      </c>
      <c r="B101" s="551"/>
      <c r="C101" s="584">
        <f>SUM(D101:I101)</f>
        <v>49624</v>
      </c>
      <c r="D101" s="585">
        <v>21050</v>
      </c>
      <c r="E101" s="553">
        <v>3600</v>
      </c>
      <c r="F101" s="552">
        <v>17544</v>
      </c>
      <c r="G101" s="553"/>
      <c r="H101" s="553"/>
      <c r="I101" s="552">
        <v>7430</v>
      </c>
      <c r="J101" s="553"/>
      <c r="K101" s="552"/>
      <c r="L101" s="586"/>
      <c r="M101" s="536">
        <f t="shared" si="21"/>
        <v>49624</v>
      </c>
      <c r="N101" s="536">
        <f t="shared" si="22"/>
        <v>0</v>
      </c>
      <c r="O101" s="536"/>
    </row>
    <row r="102" spans="1:17" s="530" customFormat="1">
      <c r="A102" s="205" t="s">
        <v>425</v>
      </c>
      <c r="B102" s="551"/>
      <c r="C102" s="352">
        <v>52595</v>
      </c>
      <c r="D102" s="585">
        <v>21050</v>
      </c>
      <c r="E102" s="553">
        <v>3600</v>
      </c>
      <c r="F102" s="552">
        <v>20515</v>
      </c>
      <c r="G102" s="553">
        <v>0</v>
      </c>
      <c r="H102" s="553">
        <v>0</v>
      </c>
      <c r="I102" s="552">
        <v>7430</v>
      </c>
      <c r="J102" s="553">
        <v>0</v>
      </c>
      <c r="K102" s="552">
        <v>0</v>
      </c>
      <c r="L102" s="586">
        <v>0</v>
      </c>
      <c r="M102" s="536">
        <f t="shared" si="21"/>
        <v>52595</v>
      </c>
      <c r="N102" s="536">
        <f t="shared" si="22"/>
        <v>0</v>
      </c>
      <c r="O102" s="536"/>
    </row>
    <row r="103" spans="1:17" s="530" customFormat="1">
      <c r="A103" s="205" t="s">
        <v>738</v>
      </c>
      <c r="B103" s="551"/>
      <c r="C103" s="352">
        <v>855</v>
      </c>
      <c r="D103" s="585">
        <v>-1100</v>
      </c>
      <c r="E103" s="553">
        <v>850</v>
      </c>
      <c r="F103" s="552">
        <v>7335</v>
      </c>
      <c r="G103" s="553"/>
      <c r="H103" s="553"/>
      <c r="I103" s="552">
        <v>-6230</v>
      </c>
      <c r="J103" s="553"/>
      <c r="K103" s="552"/>
      <c r="L103" s="586"/>
      <c r="M103" s="536">
        <f t="shared" si="21"/>
        <v>855</v>
      </c>
      <c r="N103" s="536">
        <f t="shared" si="22"/>
        <v>0</v>
      </c>
      <c r="O103" s="536"/>
    </row>
    <row r="104" spans="1:17" s="530" customFormat="1">
      <c r="A104" s="205" t="s">
        <v>484</v>
      </c>
      <c r="B104" s="551"/>
      <c r="C104" s="352">
        <f>SUM(C103)</f>
        <v>855</v>
      </c>
      <c r="D104" s="352">
        <f t="shared" ref="D104:L104" si="30">SUM(D103)</f>
        <v>-1100</v>
      </c>
      <c r="E104" s="352">
        <f t="shared" si="30"/>
        <v>850</v>
      </c>
      <c r="F104" s="352">
        <f t="shared" si="30"/>
        <v>7335</v>
      </c>
      <c r="G104" s="352">
        <f t="shared" si="30"/>
        <v>0</v>
      </c>
      <c r="H104" s="352">
        <f t="shared" si="30"/>
        <v>0</v>
      </c>
      <c r="I104" s="352">
        <f t="shared" si="30"/>
        <v>-6230</v>
      </c>
      <c r="J104" s="352">
        <f t="shared" si="30"/>
        <v>0</v>
      </c>
      <c r="K104" s="352">
        <f t="shared" si="30"/>
        <v>0</v>
      </c>
      <c r="L104" s="352">
        <f t="shared" si="30"/>
        <v>0</v>
      </c>
      <c r="M104" s="536">
        <f t="shared" si="21"/>
        <v>855</v>
      </c>
      <c r="N104" s="536">
        <f t="shared" si="22"/>
        <v>0</v>
      </c>
      <c r="O104" s="536"/>
    </row>
    <row r="105" spans="1:17" s="530" customFormat="1">
      <c r="A105" s="196" t="s">
        <v>425</v>
      </c>
      <c r="B105" s="556"/>
      <c r="C105" s="587">
        <f>C102+C104</f>
        <v>53450</v>
      </c>
      <c r="D105" s="587">
        <f t="shared" ref="D105:L105" si="31">D102+D104</f>
        <v>19950</v>
      </c>
      <c r="E105" s="587">
        <f t="shared" si="31"/>
        <v>4450</v>
      </c>
      <c r="F105" s="587">
        <f t="shared" si="31"/>
        <v>27850</v>
      </c>
      <c r="G105" s="587">
        <f t="shared" si="31"/>
        <v>0</v>
      </c>
      <c r="H105" s="587">
        <f t="shared" si="31"/>
        <v>0</v>
      </c>
      <c r="I105" s="587">
        <f t="shared" si="31"/>
        <v>1200</v>
      </c>
      <c r="J105" s="587">
        <f t="shared" si="31"/>
        <v>0</v>
      </c>
      <c r="K105" s="587">
        <f t="shared" si="31"/>
        <v>0</v>
      </c>
      <c r="L105" s="587">
        <f t="shared" si="31"/>
        <v>0</v>
      </c>
      <c r="M105" s="536">
        <f t="shared" si="21"/>
        <v>53450</v>
      </c>
      <c r="N105" s="536">
        <f t="shared" si="22"/>
        <v>0</v>
      </c>
      <c r="O105" s="536"/>
    </row>
    <row r="106" spans="1:17" s="557" customFormat="1">
      <c r="A106" s="294" t="s">
        <v>236</v>
      </c>
      <c r="B106" s="294"/>
      <c r="C106" s="199"/>
      <c r="D106" s="588"/>
      <c r="E106" s="589"/>
      <c r="F106" s="588"/>
      <c r="G106" s="589"/>
      <c r="H106" s="589"/>
      <c r="I106" s="588"/>
      <c r="J106" s="589"/>
      <c r="K106" s="588"/>
      <c r="L106" s="589"/>
      <c r="M106" s="536">
        <f t="shared" si="21"/>
        <v>0</v>
      </c>
      <c r="N106" s="536">
        <f t="shared" si="22"/>
        <v>0</v>
      </c>
      <c r="O106" s="536"/>
    </row>
    <row r="107" spans="1:17" s="538" customFormat="1">
      <c r="A107" s="205" t="s">
        <v>47</v>
      </c>
      <c r="B107" s="205"/>
      <c r="C107" s="199">
        <f>C112+C120+C128</f>
        <v>391261</v>
      </c>
      <c r="D107" s="199">
        <f t="shared" ref="D107:L108" si="32">D112+D120+D128</f>
        <v>116743</v>
      </c>
      <c r="E107" s="199">
        <f t="shared" si="32"/>
        <v>26456</v>
      </c>
      <c r="F107" s="199">
        <f t="shared" si="32"/>
        <v>247100</v>
      </c>
      <c r="G107" s="199">
        <f t="shared" si="32"/>
        <v>0</v>
      </c>
      <c r="H107" s="199">
        <f t="shared" si="32"/>
        <v>0</v>
      </c>
      <c r="I107" s="199">
        <f t="shared" si="32"/>
        <v>962</v>
      </c>
      <c r="J107" s="199">
        <f t="shared" si="32"/>
        <v>0</v>
      </c>
      <c r="K107" s="199">
        <f t="shared" si="32"/>
        <v>0</v>
      </c>
      <c r="L107" s="199">
        <f t="shared" si="32"/>
        <v>0</v>
      </c>
      <c r="M107" s="536">
        <f t="shared" si="21"/>
        <v>391261</v>
      </c>
      <c r="N107" s="536">
        <f t="shared" si="22"/>
        <v>0</v>
      </c>
      <c r="O107" s="536"/>
    </row>
    <row r="108" spans="1:17" s="538" customFormat="1">
      <c r="A108" s="205" t="s">
        <v>425</v>
      </c>
      <c r="B108" s="205"/>
      <c r="C108" s="199">
        <f>C113+C121+C129</f>
        <v>433963</v>
      </c>
      <c r="D108" s="199">
        <f t="shared" si="32"/>
        <v>121801</v>
      </c>
      <c r="E108" s="199">
        <f t="shared" si="32"/>
        <v>27772</v>
      </c>
      <c r="F108" s="199">
        <f t="shared" si="32"/>
        <v>282775</v>
      </c>
      <c r="G108" s="199">
        <f t="shared" si="32"/>
        <v>0</v>
      </c>
      <c r="H108" s="199">
        <f t="shared" si="32"/>
        <v>0</v>
      </c>
      <c r="I108" s="199">
        <f t="shared" si="32"/>
        <v>1615</v>
      </c>
      <c r="J108" s="199">
        <f t="shared" si="32"/>
        <v>0</v>
      </c>
      <c r="K108" s="199">
        <f t="shared" si="32"/>
        <v>0</v>
      </c>
      <c r="L108" s="199">
        <f t="shared" si="32"/>
        <v>0</v>
      </c>
      <c r="M108" s="536">
        <f t="shared" si="21"/>
        <v>433963</v>
      </c>
      <c r="N108" s="536">
        <f t="shared" si="22"/>
        <v>0</v>
      </c>
      <c r="O108" s="536"/>
    </row>
    <row r="109" spans="1:17" s="538" customFormat="1">
      <c r="A109" s="205" t="s">
        <v>484</v>
      </c>
      <c r="B109" s="205"/>
      <c r="C109" s="199">
        <f>C117+C125+C130</f>
        <v>-34171</v>
      </c>
      <c r="D109" s="199">
        <f t="shared" ref="D109:L110" si="33">D117+D125+D130</f>
        <v>-7804</v>
      </c>
      <c r="E109" s="199">
        <f t="shared" si="33"/>
        <v>-512</v>
      </c>
      <c r="F109" s="199">
        <f t="shared" si="33"/>
        <v>-25114</v>
      </c>
      <c r="G109" s="199">
        <f t="shared" si="33"/>
        <v>0</v>
      </c>
      <c r="H109" s="199">
        <f t="shared" si="33"/>
        <v>0</v>
      </c>
      <c r="I109" s="199">
        <f t="shared" si="33"/>
        <v>-741</v>
      </c>
      <c r="J109" s="199">
        <f t="shared" si="33"/>
        <v>0</v>
      </c>
      <c r="K109" s="199">
        <f t="shared" si="33"/>
        <v>0</v>
      </c>
      <c r="L109" s="199">
        <f t="shared" si="33"/>
        <v>0</v>
      </c>
      <c r="M109" s="536">
        <f t="shared" si="21"/>
        <v>-34171</v>
      </c>
      <c r="N109" s="536">
        <f t="shared" si="22"/>
        <v>0</v>
      </c>
      <c r="O109" s="536"/>
    </row>
    <row r="110" spans="1:17" s="538" customFormat="1">
      <c r="A110" s="196" t="s">
        <v>425</v>
      </c>
      <c r="B110" s="196"/>
      <c r="C110" s="569">
        <f>C118+C126+C131</f>
        <v>399792</v>
      </c>
      <c r="D110" s="569">
        <f t="shared" si="33"/>
        <v>113997</v>
      </c>
      <c r="E110" s="569">
        <f t="shared" si="33"/>
        <v>27260</v>
      </c>
      <c r="F110" s="569">
        <f t="shared" si="33"/>
        <v>257661</v>
      </c>
      <c r="G110" s="569">
        <f t="shared" si="33"/>
        <v>0</v>
      </c>
      <c r="H110" s="569">
        <f t="shared" si="33"/>
        <v>0</v>
      </c>
      <c r="I110" s="569">
        <f t="shared" si="33"/>
        <v>874</v>
      </c>
      <c r="J110" s="569">
        <f t="shared" si="33"/>
        <v>0</v>
      </c>
      <c r="K110" s="569">
        <f t="shared" si="33"/>
        <v>0</v>
      </c>
      <c r="L110" s="569">
        <f t="shared" si="33"/>
        <v>0</v>
      </c>
      <c r="M110" s="536">
        <f t="shared" si="21"/>
        <v>399792</v>
      </c>
      <c r="N110" s="536">
        <f t="shared" si="22"/>
        <v>0</v>
      </c>
      <c r="O110" s="536"/>
    </row>
    <row r="111" spans="1:17" s="538" customFormat="1">
      <c r="A111" s="403" t="s">
        <v>746</v>
      </c>
      <c r="B111" s="293" t="s">
        <v>334</v>
      </c>
      <c r="C111" s="199"/>
      <c r="D111" s="588"/>
      <c r="E111" s="589"/>
      <c r="F111" s="588"/>
      <c r="G111" s="589"/>
      <c r="H111" s="589"/>
      <c r="I111" s="588"/>
      <c r="J111" s="589"/>
      <c r="K111" s="588"/>
      <c r="L111" s="589"/>
      <c r="M111" s="536">
        <f t="shared" si="21"/>
        <v>0</v>
      </c>
      <c r="N111" s="536">
        <f t="shared" si="22"/>
        <v>0</v>
      </c>
      <c r="O111" s="536"/>
    </row>
    <row r="112" spans="1:17">
      <c r="A112" s="205" t="s">
        <v>47</v>
      </c>
      <c r="B112" s="205"/>
      <c r="C112" s="199">
        <f>SUM(D112:I112)</f>
        <v>38362</v>
      </c>
      <c r="D112" s="198">
        <v>24095</v>
      </c>
      <c r="E112" s="199">
        <v>5411</v>
      </c>
      <c r="F112" s="198">
        <v>8493</v>
      </c>
      <c r="G112" s="199"/>
      <c r="H112" s="199"/>
      <c r="I112" s="198">
        <v>363</v>
      </c>
      <c r="J112" s="199"/>
      <c r="K112" s="198"/>
      <c r="L112" s="199"/>
      <c r="M112" s="536">
        <f t="shared" si="21"/>
        <v>38362</v>
      </c>
      <c r="N112" s="536">
        <f t="shared" si="22"/>
        <v>0</v>
      </c>
      <c r="O112" s="536"/>
      <c r="Q112" s="529" t="s">
        <v>337</v>
      </c>
    </row>
    <row r="113" spans="1:18">
      <c r="A113" s="205" t="s">
        <v>425</v>
      </c>
      <c r="B113" s="205"/>
      <c r="C113" s="199">
        <v>49005</v>
      </c>
      <c r="D113" s="198">
        <v>25695</v>
      </c>
      <c r="E113" s="199">
        <v>5951</v>
      </c>
      <c r="F113" s="198">
        <v>16493</v>
      </c>
      <c r="G113" s="199">
        <v>0</v>
      </c>
      <c r="H113" s="199">
        <v>0</v>
      </c>
      <c r="I113" s="198">
        <v>866</v>
      </c>
      <c r="J113" s="199">
        <v>0</v>
      </c>
      <c r="K113" s="198">
        <v>0</v>
      </c>
      <c r="L113" s="199">
        <v>0</v>
      </c>
      <c r="M113" s="536">
        <f t="shared" si="21"/>
        <v>49005</v>
      </c>
      <c r="N113" s="536">
        <f t="shared" si="22"/>
        <v>0</v>
      </c>
      <c r="O113" s="536"/>
    </row>
    <row r="114" spans="1:18">
      <c r="A114" s="205" t="s">
        <v>743</v>
      </c>
      <c r="B114" s="205"/>
      <c r="C114" s="191">
        <v>117</v>
      </c>
      <c r="D114" s="198"/>
      <c r="E114" s="199"/>
      <c r="F114" s="198">
        <v>488</v>
      </c>
      <c r="G114" s="199"/>
      <c r="H114" s="199"/>
      <c r="I114" s="198">
        <v>-371</v>
      </c>
      <c r="J114" s="199"/>
      <c r="K114" s="198"/>
      <c r="L114" s="199"/>
      <c r="M114" s="536">
        <f t="shared" si="21"/>
        <v>117</v>
      </c>
      <c r="N114" s="536">
        <f t="shared" si="22"/>
        <v>0</v>
      </c>
      <c r="O114" s="536"/>
    </row>
    <row r="115" spans="1:18">
      <c r="A115" s="205" t="s">
        <v>740</v>
      </c>
      <c r="B115" s="205"/>
      <c r="C115" s="191">
        <v>78</v>
      </c>
      <c r="D115" s="198"/>
      <c r="E115" s="199"/>
      <c r="F115" s="198">
        <v>78</v>
      </c>
      <c r="G115" s="199"/>
      <c r="H115" s="199"/>
      <c r="I115" s="198"/>
      <c r="J115" s="199"/>
      <c r="K115" s="198"/>
      <c r="L115" s="199"/>
      <c r="M115" s="536">
        <f t="shared" si="21"/>
        <v>78</v>
      </c>
      <c r="N115" s="536">
        <f t="shared" si="22"/>
        <v>0</v>
      </c>
      <c r="O115" s="536"/>
    </row>
    <row r="116" spans="1:18">
      <c r="A116" s="205" t="s">
        <v>738</v>
      </c>
      <c r="B116" s="205"/>
      <c r="C116" s="191">
        <v>-3500</v>
      </c>
      <c r="D116" s="198">
        <v>2517</v>
      </c>
      <c r="E116" s="199">
        <v>349</v>
      </c>
      <c r="F116" s="198">
        <v>-6366</v>
      </c>
      <c r="G116" s="199"/>
      <c r="H116" s="199"/>
      <c r="I116" s="198"/>
      <c r="J116" s="199"/>
      <c r="K116" s="198"/>
      <c r="L116" s="199"/>
      <c r="M116" s="536">
        <f t="shared" si="21"/>
        <v>-3500</v>
      </c>
      <c r="N116" s="536">
        <f t="shared" si="22"/>
        <v>0</v>
      </c>
      <c r="O116" s="536"/>
    </row>
    <row r="117" spans="1:18">
      <c r="A117" s="205" t="s">
        <v>484</v>
      </c>
      <c r="B117" s="205"/>
      <c r="C117" s="199">
        <f>SUM(C114:C116)</f>
        <v>-3305</v>
      </c>
      <c r="D117" s="199">
        <f t="shared" ref="D117:L117" si="34">SUM(D114:D116)</f>
        <v>2517</v>
      </c>
      <c r="E117" s="199">
        <f t="shared" si="34"/>
        <v>349</v>
      </c>
      <c r="F117" s="199">
        <f t="shared" si="34"/>
        <v>-5800</v>
      </c>
      <c r="G117" s="199">
        <f t="shared" si="34"/>
        <v>0</v>
      </c>
      <c r="H117" s="199">
        <f t="shared" si="34"/>
        <v>0</v>
      </c>
      <c r="I117" s="199">
        <f t="shared" si="34"/>
        <v>-371</v>
      </c>
      <c r="J117" s="199">
        <f t="shared" si="34"/>
        <v>0</v>
      </c>
      <c r="K117" s="199">
        <f t="shared" si="34"/>
        <v>0</v>
      </c>
      <c r="L117" s="199">
        <f t="shared" si="34"/>
        <v>0</v>
      </c>
      <c r="M117" s="536">
        <f t="shared" si="21"/>
        <v>-3305</v>
      </c>
      <c r="N117" s="536">
        <f t="shared" si="22"/>
        <v>0</v>
      </c>
      <c r="O117" s="536"/>
    </row>
    <row r="118" spans="1:18">
      <c r="A118" s="196" t="s">
        <v>425</v>
      </c>
      <c r="B118" s="196"/>
      <c r="C118" s="569">
        <f>C113+C117</f>
        <v>45700</v>
      </c>
      <c r="D118" s="569">
        <f t="shared" ref="D118:L118" si="35">D113+D117</f>
        <v>28212</v>
      </c>
      <c r="E118" s="569">
        <f t="shared" si="35"/>
        <v>6300</v>
      </c>
      <c r="F118" s="569">
        <f t="shared" si="35"/>
        <v>10693</v>
      </c>
      <c r="G118" s="569">
        <f t="shared" si="35"/>
        <v>0</v>
      </c>
      <c r="H118" s="569">
        <f t="shared" si="35"/>
        <v>0</v>
      </c>
      <c r="I118" s="569">
        <f t="shared" si="35"/>
        <v>495</v>
      </c>
      <c r="J118" s="569">
        <f t="shared" si="35"/>
        <v>0</v>
      </c>
      <c r="K118" s="569">
        <f t="shared" si="35"/>
        <v>0</v>
      </c>
      <c r="L118" s="569">
        <f t="shared" si="35"/>
        <v>0</v>
      </c>
      <c r="M118" s="536">
        <f t="shared" si="21"/>
        <v>45700</v>
      </c>
      <c r="N118" s="536">
        <f t="shared" si="22"/>
        <v>0</v>
      </c>
      <c r="O118" s="536"/>
    </row>
    <row r="119" spans="1:18">
      <c r="A119" s="200" t="s">
        <v>252</v>
      </c>
      <c r="B119" s="200" t="s">
        <v>334</v>
      </c>
      <c r="C119" s="199"/>
      <c r="D119" s="198"/>
      <c r="E119" s="199"/>
      <c r="F119" s="198"/>
      <c r="G119" s="199"/>
      <c r="H119" s="199"/>
      <c r="I119" s="198"/>
      <c r="J119" s="199"/>
      <c r="K119" s="198"/>
      <c r="L119" s="199"/>
      <c r="M119" s="536">
        <f t="shared" si="21"/>
        <v>0</v>
      </c>
      <c r="N119" s="536">
        <f t="shared" si="22"/>
        <v>0</v>
      </c>
      <c r="O119" s="536"/>
      <c r="Q119" s="529">
        <v>7644</v>
      </c>
      <c r="R119" s="529" t="s">
        <v>338</v>
      </c>
    </row>
    <row r="120" spans="1:18">
      <c r="A120" s="205" t="s">
        <v>47</v>
      </c>
      <c r="B120" s="205"/>
      <c r="C120" s="199">
        <f>SUM(D120:I120)</f>
        <v>26935</v>
      </c>
      <c r="D120" s="198">
        <v>19578</v>
      </c>
      <c r="E120" s="199">
        <v>4357</v>
      </c>
      <c r="F120" s="198">
        <v>2873</v>
      </c>
      <c r="G120" s="199"/>
      <c r="H120" s="199"/>
      <c r="I120" s="198">
        <v>127</v>
      </c>
      <c r="J120" s="199"/>
      <c r="K120" s="198"/>
      <c r="L120" s="199"/>
      <c r="M120" s="536">
        <f t="shared" si="21"/>
        <v>26935</v>
      </c>
      <c r="N120" s="536">
        <f t="shared" si="22"/>
        <v>0</v>
      </c>
      <c r="O120" s="536"/>
      <c r="Q120" s="529">
        <f>SUM(Q119:Q119)</f>
        <v>7644</v>
      </c>
    </row>
    <row r="121" spans="1:18">
      <c r="A121" s="205" t="s">
        <v>425</v>
      </c>
      <c r="B121" s="205"/>
      <c r="C121" s="199">
        <v>29099</v>
      </c>
      <c r="D121" s="198">
        <v>20532</v>
      </c>
      <c r="E121" s="199">
        <v>4567</v>
      </c>
      <c r="F121" s="198">
        <v>3873</v>
      </c>
      <c r="G121" s="199">
        <v>0</v>
      </c>
      <c r="H121" s="199">
        <v>0</v>
      </c>
      <c r="I121" s="198">
        <v>127</v>
      </c>
      <c r="J121" s="199">
        <v>0</v>
      </c>
      <c r="K121" s="198">
        <v>0</v>
      </c>
      <c r="L121" s="199">
        <v>0</v>
      </c>
      <c r="M121" s="536">
        <f t="shared" si="21"/>
        <v>29099</v>
      </c>
      <c r="N121" s="536">
        <f t="shared" si="22"/>
        <v>0</v>
      </c>
      <c r="O121" s="536"/>
    </row>
    <row r="122" spans="1:18">
      <c r="A122" s="205" t="s">
        <v>744</v>
      </c>
      <c r="B122" s="205"/>
      <c r="C122" s="191">
        <v>639</v>
      </c>
      <c r="D122" s="198"/>
      <c r="E122" s="199">
        <v>133</v>
      </c>
      <c r="F122" s="198">
        <v>569</v>
      </c>
      <c r="G122" s="199"/>
      <c r="H122" s="199"/>
      <c r="I122" s="198">
        <v>-63</v>
      </c>
      <c r="J122" s="199"/>
      <c r="K122" s="198"/>
      <c r="L122" s="199"/>
      <c r="M122" s="536">
        <f t="shared" si="21"/>
        <v>639</v>
      </c>
      <c r="N122" s="536">
        <f t="shared" si="22"/>
        <v>0</v>
      </c>
      <c r="O122" s="536"/>
    </row>
    <row r="123" spans="1:18">
      <c r="A123" s="205" t="s">
        <v>743</v>
      </c>
      <c r="B123" s="205"/>
      <c r="C123" s="191">
        <v>100</v>
      </c>
      <c r="D123" s="198"/>
      <c r="E123" s="199"/>
      <c r="F123" s="198">
        <v>100</v>
      </c>
      <c r="G123" s="199"/>
      <c r="H123" s="199"/>
      <c r="I123" s="198"/>
      <c r="J123" s="199"/>
      <c r="K123" s="198"/>
      <c r="L123" s="199"/>
      <c r="M123" s="536">
        <f t="shared" si="21"/>
        <v>100</v>
      </c>
      <c r="N123" s="536">
        <f t="shared" si="22"/>
        <v>0</v>
      </c>
      <c r="O123" s="536"/>
    </row>
    <row r="124" spans="1:18">
      <c r="A124" s="205" t="s">
        <v>740</v>
      </c>
      <c r="B124" s="205"/>
      <c r="C124" s="191">
        <v>13</v>
      </c>
      <c r="D124" s="198"/>
      <c r="E124" s="199"/>
      <c r="F124" s="198">
        <v>13</v>
      </c>
      <c r="G124" s="199"/>
      <c r="H124" s="199"/>
      <c r="I124" s="198"/>
      <c r="J124" s="199"/>
      <c r="K124" s="198"/>
      <c r="L124" s="199"/>
      <c r="M124" s="536">
        <f t="shared" si="21"/>
        <v>13</v>
      </c>
      <c r="N124" s="536">
        <f t="shared" si="22"/>
        <v>0</v>
      </c>
      <c r="O124" s="536"/>
    </row>
    <row r="125" spans="1:18">
      <c r="A125" s="205" t="s">
        <v>484</v>
      </c>
      <c r="B125" s="205"/>
      <c r="C125" s="199">
        <f>SUM(C122:C124)</f>
        <v>752</v>
      </c>
      <c r="D125" s="199">
        <f t="shared" ref="D125:L125" si="36">SUM(D122:D124)</f>
        <v>0</v>
      </c>
      <c r="E125" s="199">
        <f t="shared" si="36"/>
        <v>133</v>
      </c>
      <c r="F125" s="199">
        <f t="shared" si="36"/>
        <v>682</v>
      </c>
      <c r="G125" s="199">
        <f t="shared" si="36"/>
        <v>0</v>
      </c>
      <c r="H125" s="199">
        <f t="shared" si="36"/>
        <v>0</v>
      </c>
      <c r="I125" s="199">
        <f t="shared" si="36"/>
        <v>-63</v>
      </c>
      <c r="J125" s="199">
        <f t="shared" si="36"/>
        <v>0</v>
      </c>
      <c r="K125" s="199">
        <f t="shared" si="36"/>
        <v>0</v>
      </c>
      <c r="L125" s="199">
        <f t="shared" si="36"/>
        <v>0</v>
      </c>
      <c r="M125" s="536">
        <f t="shared" si="21"/>
        <v>752</v>
      </c>
      <c r="N125" s="536">
        <f t="shared" si="22"/>
        <v>0</v>
      </c>
      <c r="O125" s="536"/>
    </row>
    <row r="126" spans="1:18">
      <c r="A126" s="196" t="s">
        <v>425</v>
      </c>
      <c r="B126" s="196"/>
      <c r="C126" s="569">
        <f>C121+C125</f>
        <v>29851</v>
      </c>
      <c r="D126" s="569">
        <f t="shared" ref="D126:L126" si="37">D121+D125</f>
        <v>20532</v>
      </c>
      <c r="E126" s="569">
        <f t="shared" si="37"/>
        <v>4700</v>
      </c>
      <c r="F126" s="569">
        <f t="shared" si="37"/>
        <v>4555</v>
      </c>
      <c r="G126" s="569">
        <f t="shared" si="37"/>
        <v>0</v>
      </c>
      <c r="H126" s="569">
        <f t="shared" si="37"/>
        <v>0</v>
      </c>
      <c r="I126" s="569">
        <f t="shared" si="37"/>
        <v>64</v>
      </c>
      <c r="J126" s="569">
        <f t="shared" si="37"/>
        <v>0</v>
      </c>
      <c r="K126" s="569">
        <f t="shared" si="37"/>
        <v>0</v>
      </c>
      <c r="L126" s="569">
        <f t="shared" si="37"/>
        <v>0</v>
      </c>
      <c r="M126" s="536">
        <f t="shared" si="21"/>
        <v>29851</v>
      </c>
      <c r="N126" s="536">
        <f t="shared" si="22"/>
        <v>0</v>
      </c>
      <c r="O126" s="536"/>
    </row>
    <row r="127" spans="1:18">
      <c r="A127" s="197" t="s">
        <v>747</v>
      </c>
      <c r="B127" s="295"/>
      <c r="C127" s="199"/>
      <c r="D127" s="198"/>
      <c r="E127" s="199"/>
      <c r="F127" s="198"/>
      <c r="G127" s="199"/>
      <c r="H127" s="199"/>
      <c r="I127" s="198"/>
      <c r="J127" s="199"/>
      <c r="K127" s="198"/>
      <c r="L127" s="199"/>
      <c r="M127" s="536">
        <f t="shared" si="21"/>
        <v>0</v>
      </c>
      <c r="N127" s="536">
        <f t="shared" si="22"/>
        <v>0</v>
      </c>
      <c r="O127" s="536"/>
      <c r="Q127" s="538">
        <v>885</v>
      </c>
      <c r="R127" s="538" t="s">
        <v>339</v>
      </c>
    </row>
    <row r="128" spans="1:18" s="538" customFormat="1">
      <c r="A128" s="205" t="s">
        <v>47</v>
      </c>
      <c r="B128" s="205"/>
      <c r="C128" s="199">
        <f>C133+C140+C146+C152+C158+C163+C170+C177+C184+C190+C196+C202+C208+C214+C220+C226+C232+C238+C244+C250+C256+C261+C267</f>
        <v>325964</v>
      </c>
      <c r="D128" s="199">
        <f t="shared" ref="D128:L129" si="38">D133+D140+D146+D152+D158+D163+D170+D177+D184+D190+D196+D202+D208+D214+D220+D226+D232+D238+D244+D250+D256+D261+D267</f>
        <v>73070</v>
      </c>
      <c r="E128" s="199">
        <f t="shared" si="38"/>
        <v>16688</v>
      </c>
      <c r="F128" s="199">
        <f t="shared" si="38"/>
        <v>235734</v>
      </c>
      <c r="G128" s="199">
        <f t="shared" si="38"/>
        <v>0</v>
      </c>
      <c r="H128" s="199">
        <f t="shared" si="38"/>
        <v>0</v>
      </c>
      <c r="I128" s="199">
        <f t="shared" si="38"/>
        <v>472</v>
      </c>
      <c r="J128" s="199">
        <f t="shared" si="38"/>
        <v>0</v>
      </c>
      <c r="K128" s="199">
        <f t="shared" si="38"/>
        <v>0</v>
      </c>
      <c r="L128" s="199">
        <f t="shared" si="38"/>
        <v>0</v>
      </c>
      <c r="M128" s="536">
        <f t="shared" si="21"/>
        <v>325964</v>
      </c>
      <c r="N128" s="536">
        <f t="shared" si="22"/>
        <v>0</v>
      </c>
      <c r="O128" s="536"/>
      <c r="Q128" s="538">
        <v>1422</v>
      </c>
      <c r="R128" s="538" t="s">
        <v>340</v>
      </c>
    </row>
    <row r="129" spans="1:15" s="538" customFormat="1">
      <c r="A129" s="205" t="s">
        <v>425</v>
      </c>
      <c r="B129" s="205"/>
      <c r="C129" s="199">
        <f>C134+C141+C147+C153+C159+C164+C171+C178+C185+C191+C197+C203+C209+C215+C221+C227+C233+C239+C245+C251+C257+C262+C268</f>
        <v>355859</v>
      </c>
      <c r="D129" s="199">
        <f t="shared" si="38"/>
        <v>75574</v>
      </c>
      <c r="E129" s="199">
        <f t="shared" si="38"/>
        <v>17254</v>
      </c>
      <c r="F129" s="199">
        <f t="shared" si="38"/>
        <v>262409</v>
      </c>
      <c r="G129" s="199">
        <f t="shared" si="38"/>
        <v>0</v>
      </c>
      <c r="H129" s="199">
        <f t="shared" si="38"/>
        <v>0</v>
      </c>
      <c r="I129" s="199">
        <f t="shared" si="38"/>
        <v>622</v>
      </c>
      <c r="J129" s="199">
        <f t="shared" si="38"/>
        <v>0</v>
      </c>
      <c r="K129" s="199">
        <f t="shared" si="38"/>
        <v>0</v>
      </c>
      <c r="L129" s="199">
        <f t="shared" si="38"/>
        <v>0</v>
      </c>
      <c r="M129" s="536">
        <f t="shared" si="21"/>
        <v>355859</v>
      </c>
      <c r="N129" s="536">
        <f t="shared" si="22"/>
        <v>0</v>
      </c>
      <c r="O129" s="536"/>
    </row>
    <row r="130" spans="1:15" s="538" customFormat="1">
      <c r="A130" s="205" t="s">
        <v>484</v>
      </c>
      <c r="B130" s="205"/>
      <c r="C130" s="199">
        <f t="shared" ref="C130:L131" si="39">C137+C143+C149+C155+C160+C167+C174+C181+C187+C193+C199+C205+C211+C217+C223+C229+C235+C241+C247+C253+C258+C264+C269</f>
        <v>-31618</v>
      </c>
      <c r="D130" s="199">
        <f t="shared" si="39"/>
        <v>-10321</v>
      </c>
      <c r="E130" s="199">
        <f t="shared" si="39"/>
        <v>-994</v>
      </c>
      <c r="F130" s="199">
        <f t="shared" si="39"/>
        <v>-19996</v>
      </c>
      <c r="G130" s="199">
        <f t="shared" si="39"/>
        <v>0</v>
      </c>
      <c r="H130" s="199">
        <f t="shared" si="39"/>
        <v>0</v>
      </c>
      <c r="I130" s="199">
        <f t="shared" si="39"/>
        <v>-307</v>
      </c>
      <c r="J130" s="199">
        <f t="shared" si="39"/>
        <v>0</v>
      </c>
      <c r="K130" s="199">
        <f t="shared" si="39"/>
        <v>0</v>
      </c>
      <c r="L130" s="199">
        <f t="shared" si="39"/>
        <v>0</v>
      </c>
      <c r="M130" s="536">
        <f t="shared" si="21"/>
        <v>-31618</v>
      </c>
      <c r="N130" s="536">
        <f t="shared" si="22"/>
        <v>0</v>
      </c>
      <c r="O130" s="536"/>
    </row>
    <row r="131" spans="1:15" s="538" customFormat="1">
      <c r="A131" s="196" t="s">
        <v>425</v>
      </c>
      <c r="B131" s="196"/>
      <c r="C131" s="569">
        <f t="shared" si="39"/>
        <v>324241</v>
      </c>
      <c r="D131" s="569">
        <f t="shared" si="39"/>
        <v>65253</v>
      </c>
      <c r="E131" s="569">
        <f t="shared" si="39"/>
        <v>16260</v>
      </c>
      <c r="F131" s="569">
        <f t="shared" si="39"/>
        <v>242413</v>
      </c>
      <c r="G131" s="569">
        <f t="shared" si="39"/>
        <v>0</v>
      </c>
      <c r="H131" s="569">
        <f t="shared" si="39"/>
        <v>0</v>
      </c>
      <c r="I131" s="569">
        <f t="shared" si="39"/>
        <v>315</v>
      </c>
      <c r="J131" s="569">
        <f t="shared" si="39"/>
        <v>0</v>
      </c>
      <c r="K131" s="569">
        <f t="shared" si="39"/>
        <v>0</v>
      </c>
      <c r="L131" s="569">
        <f t="shared" si="39"/>
        <v>0</v>
      </c>
      <c r="M131" s="536">
        <f t="shared" si="21"/>
        <v>324241</v>
      </c>
      <c r="N131" s="536">
        <f t="shared" si="22"/>
        <v>0</v>
      </c>
      <c r="O131" s="536"/>
    </row>
    <row r="132" spans="1:15" s="538" customFormat="1">
      <c r="A132" s="197" t="s">
        <v>148</v>
      </c>
      <c r="B132" s="197" t="s">
        <v>334</v>
      </c>
      <c r="C132" s="199"/>
      <c r="D132" s="198"/>
      <c r="E132" s="199"/>
      <c r="F132" s="198"/>
      <c r="G132" s="199"/>
      <c r="H132" s="199"/>
      <c r="I132" s="198"/>
      <c r="J132" s="199"/>
      <c r="K132" s="198"/>
      <c r="L132" s="199"/>
      <c r="M132" s="536">
        <f t="shared" si="21"/>
        <v>0</v>
      </c>
      <c r="N132" s="536">
        <f t="shared" si="22"/>
        <v>0</v>
      </c>
      <c r="O132" s="536"/>
    </row>
    <row r="133" spans="1:15" s="538" customFormat="1">
      <c r="A133" s="205" t="s">
        <v>47</v>
      </c>
      <c r="B133" s="205"/>
      <c r="C133" s="199">
        <f>SUM(D133:I133)</f>
        <v>27731</v>
      </c>
      <c r="D133" s="198">
        <v>16244</v>
      </c>
      <c r="E133" s="199">
        <v>3816</v>
      </c>
      <c r="F133" s="198">
        <v>7568</v>
      </c>
      <c r="G133" s="199"/>
      <c r="H133" s="199"/>
      <c r="I133" s="198">
        <v>103</v>
      </c>
      <c r="J133" s="199"/>
      <c r="K133" s="198"/>
      <c r="L133" s="199"/>
      <c r="M133" s="536">
        <f t="shared" si="21"/>
        <v>27731</v>
      </c>
      <c r="N133" s="536">
        <f t="shared" si="22"/>
        <v>0</v>
      </c>
      <c r="O133" s="536"/>
    </row>
    <row r="134" spans="1:15" s="538" customFormat="1">
      <c r="A134" s="205" t="s">
        <v>425</v>
      </c>
      <c r="B134" s="205"/>
      <c r="C134" s="199">
        <v>28891</v>
      </c>
      <c r="D134" s="198">
        <v>17244</v>
      </c>
      <c r="E134" s="199">
        <v>3976</v>
      </c>
      <c r="F134" s="198">
        <v>7568</v>
      </c>
      <c r="G134" s="199">
        <v>0</v>
      </c>
      <c r="H134" s="199">
        <v>0</v>
      </c>
      <c r="I134" s="198">
        <v>103</v>
      </c>
      <c r="J134" s="199">
        <v>0</v>
      </c>
      <c r="K134" s="198">
        <v>0</v>
      </c>
      <c r="L134" s="199">
        <v>0</v>
      </c>
      <c r="M134" s="536">
        <f t="shared" si="21"/>
        <v>28891</v>
      </c>
      <c r="N134" s="536">
        <f t="shared" si="22"/>
        <v>0</v>
      </c>
      <c r="O134" s="536"/>
    </row>
    <row r="135" spans="1:15" s="538" customFormat="1">
      <c r="A135" s="205" t="s">
        <v>741</v>
      </c>
      <c r="B135" s="205"/>
      <c r="C135" s="191">
        <v>882</v>
      </c>
      <c r="D135" s="198"/>
      <c r="E135" s="199"/>
      <c r="F135" s="198">
        <v>882</v>
      </c>
      <c r="G135" s="199"/>
      <c r="H135" s="199"/>
      <c r="I135" s="198"/>
      <c r="J135" s="199"/>
      <c r="K135" s="198"/>
      <c r="L135" s="199"/>
      <c r="M135" s="536">
        <f t="shared" si="21"/>
        <v>882</v>
      </c>
      <c r="N135" s="536">
        <f t="shared" si="22"/>
        <v>0</v>
      </c>
      <c r="O135" s="536"/>
    </row>
    <row r="136" spans="1:15" s="538" customFormat="1">
      <c r="A136" s="205" t="s">
        <v>738</v>
      </c>
      <c r="B136" s="205"/>
      <c r="C136" s="191">
        <v>-2400</v>
      </c>
      <c r="D136" s="198">
        <v>-2400</v>
      </c>
      <c r="E136" s="199"/>
      <c r="F136" s="198"/>
      <c r="G136" s="199"/>
      <c r="H136" s="199"/>
      <c r="I136" s="198"/>
      <c r="J136" s="199"/>
      <c r="K136" s="198"/>
      <c r="L136" s="199"/>
      <c r="M136" s="536">
        <f t="shared" si="21"/>
        <v>-2400</v>
      </c>
      <c r="N136" s="536">
        <f t="shared" si="22"/>
        <v>0</v>
      </c>
      <c r="O136" s="536"/>
    </row>
    <row r="137" spans="1:15" s="538" customFormat="1">
      <c r="A137" s="205" t="s">
        <v>484</v>
      </c>
      <c r="B137" s="205"/>
      <c r="C137" s="199">
        <f>SUM(C135:C136)</f>
        <v>-1518</v>
      </c>
      <c r="D137" s="199">
        <f t="shared" ref="D137:L137" si="40">SUM(D135:D136)</f>
        <v>-2400</v>
      </c>
      <c r="E137" s="199">
        <f t="shared" si="40"/>
        <v>0</v>
      </c>
      <c r="F137" s="199">
        <f t="shared" si="40"/>
        <v>882</v>
      </c>
      <c r="G137" s="199">
        <f t="shared" si="40"/>
        <v>0</v>
      </c>
      <c r="H137" s="199">
        <f t="shared" si="40"/>
        <v>0</v>
      </c>
      <c r="I137" s="199">
        <f t="shared" si="40"/>
        <v>0</v>
      </c>
      <c r="J137" s="199">
        <f t="shared" si="40"/>
        <v>0</v>
      </c>
      <c r="K137" s="199">
        <f t="shared" si="40"/>
        <v>0</v>
      </c>
      <c r="L137" s="199">
        <f t="shared" si="40"/>
        <v>0</v>
      </c>
      <c r="M137" s="536">
        <f t="shared" si="21"/>
        <v>-1518</v>
      </c>
      <c r="N137" s="536">
        <f t="shared" si="22"/>
        <v>0</v>
      </c>
      <c r="O137" s="536"/>
    </row>
    <row r="138" spans="1:15" s="538" customFormat="1">
      <c r="A138" s="205" t="s">
        <v>425</v>
      </c>
      <c r="B138" s="205"/>
      <c r="C138" s="199">
        <f>C134+C137</f>
        <v>27373</v>
      </c>
      <c r="D138" s="199">
        <f t="shared" ref="D138:L138" si="41">D134+D137</f>
        <v>14844</v>
      </c>
      <c r="E138" s="199">
        <f t="shared" si="41"/>
        <v>3976</v>
      </c>
      <c r="F138" s="199">
        <f t="shared" si="41"/>
        <v>8450</v>
      </c>
      <c r="G138" s="199">
        <f t="shared" si="41"/>
        <v>0</v>
      </c>
      <c r="H138" s="199">
        <f t="shared" si="41"/>
        <v>0</v>
      </c>
      <c r="I138" s="199">
        <f t="shared" si="41"/>
        <v>103</v>
      </c>
      <c r="J138" s="199">
        <f t="shared" si="41"/>
        <v>0</v>
      </c>
      <c r="K138" s="199">
        <f t="shared" si="41"/>
        <v>0</v>
      </c>
      <c r="L138" s="199">
        <f t="shared" si="41"/>
        <v>0</v>
      </c>
      <c r="M138" s="536">
        <f t="shared" si="21"/>
        <v>27373</v>
      </c>
      <c r="N138" s="536">
        <f t="shared" si="22"/>
        <v>0</v>
      </c>
      <c r="O138" s="536"/>
    </row>
    <row r="139" spans="1:15">
      <c r="A139" s="200" t="s">
        <v>149</v>
      </c>
      <c r="B139" s="293" t="s">
        <v>334</v>
      </c>
      <c r="C139" s="199"/>
      <c r="D139" s="198"/>
      <c r="E139" s="199"/>
      <c r="F139" s="198"/>
      <c r="G139" s="199"/>
      <c r="H139" s="199"/>
      <c r="I139" s="198"/>
      <c r="J139" s="199"/>
      <c r="K139" s="198"/>
      <c r="L139" s="199"/>
      <c r="M139" s="536">
        <f t="shared" si="21"/>
        <v>0</v>
      </c>
      <c r="N139" s="536">
        <f t="shared" si="22"/>
        <v>0</v>
      </c>
      <c r="O139" s="536"/>
    </row>
    <row r="140" spans="1:15" s="538" customFormat="1">
      <c r="A140" s="205" t="s">
        <v>47</v>
      </c>
      <c r="B140" s="205"/>
      <c r="C140" s="199">
        <f>SUM(D140:I140)</f>
        <v>6065</v>
      </c>
      <c r="D140" s="198">
        <v>4571</v>
      </c>
      <c r="E140" s="199">
        <v>1034</v>
      </c>
      <c r="F140" s="198">
        <v>447</v>
      </c>
      <c r="G140" s="199"/>
      <c r="H140" s="199"/>
      <c r="I140" s="198">
        <v>13</v>
      </c>
      <c r="J140" s="199"/>
      <c r="K140" s="198"/>
      <c r="L140" s="199"/>
      <c r="M140" s="536">
        <f t="shared" si="21"/>
        <v>6065</v>
      </c>
      <c r="N140" s="536">
        <f t="shared" si="22"/>
        <v>0</v>
      </c>
      <c r="O140" s="536"/>
    </row>
    <row r="141" spans="1:15" s="538" customFormat="1">
      <c r="A141" s="205" t="s">
        <v>425</v>
      </c>
      <c r="B141" s="205"/>
      <c r="C141" s="199">
        <v>6065</v>
      </c>
      <c r="D141" s="198">
        <v>4571</v>
      </c>
      <c r="E141" s="199">
        <v>1034</v>
      </c>
      <c r="F141" s="198">
        <v>447</v>
      </c>
      <c r="G141" s="199">
        <v>0</v>
      </c>
      <c r="H141" s="199">
        <v>0</v>
      </c>
      <c r="I141" s="198">
        <v>13</v>
      </c>
      <c r="J141" s="199">
        <v>0</v>
      </c>
      <c r="K141" s="198">
        <v>0</v>
      </c>
      <c r="L141" s="199">
        <v>0</v>
      </c>
      <c r="M141" s="536">
        <f t="shared" si="21"/>
        <v>6065</v>
      </c>
      <c r="N141" s="536">
        <f t="shared" si="22"/>
        <v>0</v>
      </c>
      <c r="O141" s="536"/>
    </row>
    <row r="142" spans="1:15" s="538" customFormat="1">
      <c r="A142" s="205" t="s">
        <v>738</v>
      </c>
      <c r="B142" s="205"/>
      <c r="C142" s="191">
        <v>-1400</v>
      </c>
      <c r="D142" s="198">
        <v>-1200</v>
      </c>
      <c r="E142" s="199">
        <v>-206</v>
      </c>
      <c r="F142" s="198">
        <v>-36</v>
      </c>
      <c r="G142" s="199"/>
      <c r="H142" s="199"/>
      <c r="I142" s="198">
        <v>42</v>
      </c>
      <c r="J142" s="199"/>
      <c r="K142" s="198"/>
      <c r="L142" s="199"/>
      <c r="M142" s="536">
        <f t="shared" ref="M142:M205" si="42">SUM(D142:L142)</f>
        <v>-1400</v>
      </c>
      <c r="N142" s="536">
        <f t="shared" ref="N142:N205" si="43">M142-C142</f>
        <v>0</v>
      </c>
      <c r="O142" s="536"/>
    </row>
    <row r="143" spans="1:15" s="538" customFormat="1">
      <c r="A143" s="205" t="s">
        <v>484</v>
      </c>
      <c r="B143" s="205"/>
      <c r="C143" s="199">
        <f>SUM(C142)</f>
        <v>-1400</v>
      </c>
      <c r="D143" s="199">
        <f t="shared" ref="D143:L143" si="44">SUM(D142)</f>
        <v>-1200</v>
      </c>
      <c r="E143" s="199">
        <f t="shared" si="44"/>
        <v>-206</v>
      </c>
      <c r="F143" s="199">
        <f t="shared" si="44"/>
        <v>-36</v>
      </c>
      <c r="G143" s="199">
        <f t="shared" si="44"/>
        <v>0</v>
      </c>
      <c r="H143" s="199">
        <f t="shared" si="44"/>
        <v>0</v>
      </c>
      <c r="I143" s="199">
        <f t="shared" si="44"/>
        <v>42</v>
      </c>
      <c r="J143" s="199">
        <f t="shared" si="44"/>
        <v>0</v>
      </c>
      <c r="K143" s="199">
        <f t="shared" si="44"/>
        <v>0</v>
      </c>
      <c r="L143" s="199">
        <f t="shared" si="44"/>
        <v>0</v>
      </c>
      <c r="M143" s="536">
        <f t="shared" si="42"/>
        <v>-1400</v>
      </c>
      <c r="N143" s="536">
        <f t="shared" si="43"/>
        <v>0</v>
      </c>
      <c r="O143" s="536"/>
    </row>
    <row r="144" spans="1:15" s="538" customFormat="1">
      <c r="A144" s="205" t="s">
        <v>425</v>
      </c>
      <c r="B144" s="205"/>
      <c r="C144" s="199">
        <f>C140+C143</f>
        <v>4665</v>
      </c>
      <c r="D144" s="199">
        <f t="shared" ref="D144:L144" si="45">D140+D143</f>
        <v>3371</v>
      </c>
      <c r="E144" s="199">
        <f t="shared" si="45"/>
        <v>828</v>
      </c>
      <c r="F144" s="199">
        <f t="shared" si="45"/>
        <v>411</v>
      </c>
      <c r="G144" s="199">
        <f t="shared" si="45"/>
        <v>0</v>
      </c>
      <c r="H144" s="199">
        <f t="shared" si="45"/>
        <v>0</v>
      </c>
      <c r="I144" s="199">
        <f t="shared" si="45"/>
        <v>55</v>
      </c>
      <c r="J144" s="199">
        <f t="shared" si="45"/>
        <v>0</v>
      </c>
      <c r="K144" s="199">
        <f t="shared" si="45"/>
        <v>0</v>
      </c>
      <c r="L144" s="199">
        <f t="shared" si="45"/>
        <v>0</v>
      </c>
      <c r="M144" s="536">
        <f t="shared" si="42"/>
        <v>4665</v>
      </c>
      <c r="N144" s="536">
        <f t="shared" si="43"/>
        <v>0</v>
      </c>
      <c r="O144" s="536"/>
    </row>
    <row r="145" spans="1:15">
      <c r="A145" s="200" t="s">
        <v>150</v>
      </c>
      <c r="B145" s="293" t="s">
        <v>334</v>
      </c>
      <c r="C145" s="199"/>
      <c r="D145" s="198"/>
      <c r="E145" s="199"/>
      <c r="F145" s="198"/>
      <c r="G145" s="199"/>
      <c r="H145" s="199"/>
      <c r="I145" s="198"/>
      <c r="J145" s="199"/>
      <c r="K145" s="198"/>
      <c r="L145" s="199"/>
      <c r="M145" s="536">
        <f t="shared" si="42"/>
        <v>0</v>
      </c>
      <c r="N145" s="536">
        <f t="shared" si="43"/>
        <v>0</v>
      </c>
      <c r="O145" s="536"/>
    </row>
    <row r="146" spans="1:15" s="538" customFormat="1">
      <c r="A146" s="205" t="s">
        <v>47</v>
      </c>
      <c r="B146" s="205"/>
      <c r="C146" s="199">
        <f>SUM(D146:I146)</f>
        <v>8906</v>
      </c>
      <c r="D146" s="198">
        <v>3272</v>
      </c>
      <c r="E146" s="199">
        <v>748</v>
      </c>
      <c r="F146" s="198">
        <v>4759</v>
      </c>
      <c r="G146" s="199"/>
      <c r="H146" s="199"/>
      <c r="I146" s="198">
        <v>127</v>
      </c>
      <c r="J146" s="199"/>
      <c r="K146" s="198"/>
      <c r="L146" s="199"/>
      <c r="M146" s="536">
        <f t="shared" si="42"/>
        <v>8906</v>
      </c>
      <c r="N146" s="536">
        <f t="shared" si="43"/>
        <v>0</v>
      </c>
      <c r="O146" s="536"/>
    </row>
    <row r="147" spans="1:15" s="538" customFormat="1">
      <c r="A147" s="205" t="s">
        <v>425</v>
      </c>
      <c r="B147" s="205"/>
      <c r="C147" s="199">
        <v>8906</v>
      </c>
      <c r="D147" s="198">
        <v>3272</v>
      </c>
      <c r="E147" s="199">
        <v>748</v>
      </c>
      <c r="F147" s="198">
        <v>4759</v>
      </c>
      <c r="G147" s="199">
        <v>0</v>
      </c>
      <c r="H147" s="199">
        <v>0</v>
      </c>
      <c r="I147" s="198">
        <v>127</v>
      </c>
      <c r="J147" s="199">
        <v>0</v>
      </c>
      <c r="K147" s="198">
        <v>0</v>
      </c>
      <c r="L147" s="199">
        <v>0</v>
      </c>
      <c r="M147" s="536">
        <f t="shared" si="42"/>
        <v>8906</v>
      </c>
      <c r="N147" s="536">
        <f t="shared" si="43"/>
        <v>0</v>
      </c>
      <c r="O147" s="536"/>
    </row>
    <row r="148" spans="1:15" s="538" customFormat="1">
      <c r="A148" s="205" t="s">
        <v>738</v>
      </c>
      <c r="B148" s="205"/>
      <c r="C148" s="199">
        <v>500</v>
      </c>
      <c r="D148" s="198">
        <v>-414</v>
      </c>
      <c r="E148" s="199">
        <v>-100</v>
      </c>
      <c r="F148" s="198">
        <v>1141</v>
      </c>
      <c r="G148" s="199"/>
      <c r="H148" s="199"/>
      <c r="I148" s="198">
        <v>-127</v>
      </c>
      <c r="J148" s="199"/>
      <c r="K148" s="198"/>
      <c r="L148" s="199"/>
      <c r="M148" s="536">
        <f t="shared" si="42"/>
        <v>500</v>
      </c>
      <c r="N148" s="536">
        <f t="shared" si="43"/>
        <v>0</v>
      </c>
      <c r="O148" s="536"/>
    </row>
    <row r="149" spans="1:15" s="538" customFormat="1">
      <c r="A149" s="205" t="s">
        <v>484</v>
      </c>
      <c r="B149" s="205"/>
      <c r="C149" s="199">
        <f>SUM(C148)</f>
        <v>500</v>
      </c>
      <c r="D149" s="199">
        <f t="shared" ref="D149:L149" si="46">SUM(D148)</f>
        <v>-414</v>
      </c>
      <c r="E149" s="199">
        <f t="shared" si="46"/>
        <v>-100</v>
      </c>
      <c r="F149" s="199">
        <f t="shared" si="46"/>
        <v>1141</v>
      </c>
      <c r="G149" s="199">
        <f t="shared" si="46"/>
        <v>0</v>
      </c>
      <c r="H149" s="199">
        <f t="shared" si="46"/>
        <v>0</v>
      </c>
      <c r="I149" s="199">
        <f t="shared" si="46"/>
        <v>-127</v>
      </c>
      <c r="J149" s="199">
        <f t="shared" si="46"/>
        <v>0</v>
      </c>
      <c r="K149" s="199">
        <f t="shared" si="46"/>
        <v>0</v>
      </c>
      <c r="L149" s="199">
        <f t="shared" si="46"/>
        <v>0</v>
      </c>
      <c r="M149" s="536">
        <f t="shared" si="42"/>
        <v>500</v>
      </c>
      <c r="N149" s="536">
        <f t="shared" si="43"/>
        <v>0</v>
      </c>
      <c r="O149" s="536"/>
    </row>
    <row r="150" spans="1:15" s="538" customFormat="1">
      <c r="A150" s="205" t="s">
        <v>425</v>
      </c>
      <c r="B150" s="205"/>
      <c r="C150" s="199">
        <f>C146+C149</f>
        <v>9406</v>
      </c>
      <c r="D150" s="199">
        <f t="shared" ref="D150:L150" si="47">D146+D149</f>
        <v>2858</v>
      </c>
      <c r="E150" s="199">
        <f t="shared" si="47"/>
        <v>648</v>
      </c>
      <c r="F150" s="199">
        <f t="shared" si="47"/>
        <v>5900</v>
      </c>
      <c r="G150" s="199">
        <f t="shared" si="47"/>
        <v>0</v>
      </c>
      <c r="H150" s="199">
        <f t="shared" si="47"/>
        <v>0</v>
      </c>
      <c r="I150" s="199">
        <f t="shared" si="47"/>
        <v>0</v>
      </c>
      <c r="J150" s="199">
        <f t="shared" si="47"/>
        <v>0</v>
      </c>
      <c r="K150" s="199">
        <f t="shared" si="47"/>
        <v>0</v>
      </c>
      <c r="L150" s="199">
        <f t="shared" si="47"/>
        <v>0</v>
      </c>
      <c r="M150" s="536">
        <f t="shared" si="42"/>
        <v>9406</v>
      </c>
      <c r="N150" s="536">
        <f t="shared" si="43"/>
        <v>0</v>
      </c>
      <c r="O150" s="536"/>
    </row>
    <row r="151" spans="1:15">
      <c r="A151" s="200" t="s">
        <v>151</v>
      </c>
      <c r="B151" s="293" t="s">
        <v>334</v>
      </c>
      <c r="C151" s="199"/>
      <c r="D151" s="198"/>
      <c r="E151" s="199"/>
      <c r="F151" s="198"/>
      <c r="G151" s="199"/>
      <c r="H151" s="199"/>
      <c r="I151" s="198"/>
      <c r="J151" s="199"/>
      <c r="K151" s="198"/>
      <c r="L151" s="199"/>
      <c r="M151" s="536">
        <f t="shared" si="42"/>
        <v>0</v>
      </c>
      <c r="N151" s="536">
        <f t="shared" si="43"/>
        <v>0</v>
      </c>
      <c r="O151" s="536"/>
    </row>
    <row r="152" spans="1:15" s="538" customFormat="1">
      <c r="A152" s="205" t="s">
        <v>47</v>
      </c>
      <c r="B152" s="205"/>
      <c r="C152" s="199">
        <f>SUM(D152:I152)</f>
        <v>8015</v>
      </c>
      <c r="D152" s="198">
        <v>3101</v>
      </c>
      <c r="E152" s="199">
        <v>695</v>
      </c>
      <c r="F152" s="198">
        <v>4117</v>
      </c>
      <c r="G152" s="199"/>
      <c r="H152" s="199"/>
      <c r="I152" s="198">
        <v>102</v>
      </c>
      <c r="J152" s="199"/>
      <c r="K152" s="198"/>
      <c r="L152" s="199"/>
      <c r="M152" s="536">
        <f t="shared" si="42"/>
        <v>8015</v>
      </c>
      <c r="N152" s="536">
        <f t="shared" si="43"/>
        <v>0</v>
      </c>
      <c r="O152" s="536"/>
    </row>
    <row r="153" spans="1:15" s="538" customFormat="1">
      <c r="A153" s="205" t="s">
        <v>425</v>
      </c>
      <c r="B153" s="205"/>
      <c r="C153" s="199">
        <v>8015</v>
      </c>
      <c r="D153" s="198">
        <v>3101</v>
      </c>
      <c r="E153" s="199">
        <v>695</v>
      </c>
      <c r="F153" s="198">
        <v>4117</v>
      </c>
      <c r="G153" s="199">
        <v>0</v>
      </c>
      <c r="H153" s="199">
        <v>0</v>
      </c>
      <c r="I153" s="198">
        <v>102</v>
      </c>
      <c r="J153" s="199">
        <v>0</v>
      </c>
      <c r="K153" s="198">
        <v>0</v>
      </c>
      <c r="L153" s="199">
        <v>0</v>
      </c>
      <c r="M153" s="536">
        <f t="shared" si="42"/>
        <v>8015</v>
      </c>
      <c r="N153" s="536">
        <f t="shared" si="43"/>
        <v>0</v>
      </c>
      <c r="O153" s="536"/>
    </row>
    <row r="154" spans="1:15" s="538" customFormat="1">
      <c r="A154" s="205" t="s">
        <v>738</v>
      </c>
      <c r="B154" s="205"/>
      <c r="C154" s="199"/>
      <c r="D154" s="198"/>
      <c r="E154" s="199"/>
      <c r="F154" s="198">
        <v>102</v>
      </c>
      <c r="G154" s="199"/>
      <c r="H154" s="199"/>
      <c r="I154" s="198">
        <v>-102</v>
      </c>
      <c r="J154" s="199"/>
      <c r="K154" s="198"/>
      <c r="L154" s="199"/>
      <c r="M154" s="536">
        <f t="shared" si="42"/>
        <v>0</v>
      </c>
      <c r="N154" s="536">
        <f t="shared" si="43"/>
        <v>0</v>
      </c>
      <c r="O154" s="536"/>
    </row>
    <row r="155" spans="1:15" s="538" customFormat="1">
      <c r="A155" s="205" t="s">
        <v>484</v>
      </c>
      <c r="B155" s="205"/>
      <c r="C155" s="199">
        <f>SUM(C154)</f>
        <v>0</v>
      </c>
      <c r="D155" s="199">
        <f t="shared" ref="D155:L155" si="48">SUM(D154)</f>
        <v>0</v>
      </c>
      <c r="E155" s="199">
        <f t="shared" si="48"/>
        <v>0</v>
      </c>
      <c r="F155" s="199">
        <f t="shared" si="48"/>
        <v>102</v>
      </c>
      <c r="G155" s="199">
        <f t="shared" si="48"/>
        <v>0</v>
      </c>
      <c r="H155" s="199">
        <f t="shared" si="48"/>
        <v>0</v>
      </c>
      <c r="I155" s="199">
        <f t="shared" si="48"/>
        <v>-102</v>
      </c>
      <c r="J155" s="199">
        <f t="shared" si="48"/>
        <v>0</v>
      </c>
      <c r="K155" s="199">
        <f t="shared" si="48"/>
        <v>0</v>
      </c>
      <c r="L155" s="199">
        <f t="shared" si="48"/>
        <v>0</v>
      </c>
      <c r="M155" s="536">
        <f t="shared" si="42"/>
        <v>0</v>
      </c>
      <c r="N155" s="536">
        <f t="shared" si="43"/>
        <v>0</v>
      </c>
      <c r="O155" s="536"/>
    </row>
    <row r="156" spans="1:15" s="538" customFormat="1">
      <c r="A156" s="205" t="s">
        <v>425</v>
      </c>
      <c r="B156" s="205"/>
      <c r="C156" s="199">
        <f>C153+C155</f>
        <v>8015</v>
      </c>
      <c r="D156" s="199">
        <f t="shared" ref="D156:L156" si="49">D153+D155</f>
        <v>3101</v>
      </c>
      <c r="E156" s="199">
        <f t="shared" si="49"/>
        <v>695</v>
      </c>
      <c r="F156" s="199">
        <f t="shared" si="49"/>
        <v>4219</v>
      </c>
      <c r="G156" s="199">
        <f t="shared" si="49"/>
        <v>0</v>
      </c>
      <c r="H156" s="199">
        <f t="shared" si="49"/>
        <v>0</v>
      </c>
      <c r="I156" s="199">
        <f t="shared" si="49"/>
        <v>0</v>
      </c>
      <c r="J156" s="199">
        <f t="shared" si="49"/>
        <v>0</v>
      </c>
      <c r="K156" s="199">
        <f t="shared" si="49"/>
        <v>0</v>
      </c>
      <c r="L156" s="199">
        <f t="shared" si="49"/>
        <v>0</v>
      </c>
      <c r="M156" s="536">
        <f t="shared" si="42"/>
        <v>8015</v>
      </c>
      <c r="N156" s="536">
        <f t="shared" si="43"/>
        <v>0</v>
      </c>
      <c r="O156" s="536"/>
    </row>
    <row r="157" spans="1:15">
      <c r="A157" s="200" t="s">
        <v>152</v>
      </c>
      <c r="B157" s="293" t="s">
        <v>334</v>
      </c>
      <c r="C157" s="199"/>
      <c r="D157" s="198"/>
      <c r="E157" s="199"/>
      <c r="F157" s="198"/>
      <c r="G157" s="199"/>
      <c r="H157" s="199"/>
      <c r="I157" s="198"/>
      <c r="J157" s="199"/>
      <c r="K157" s="198"/>
      <c r="L157" s="199"/>
      <c r="M157" s="536">
        <f t="shared" si="42"/>
        <v>0</v>
      </c>
      <c r="N157" s="536">
        <f t="shared" si="43"/>
        <v>0</v>
      </c>
      <c r="O157" s="536"/>
    </row>
    <row r="158" spans="1:15" s="538" customFormat="1">
      <c r="A158" s="205" t="s">
        <v>47</v>
      </c>
      <c r="B158" s="205"/>
      <c r="C158" s="199">
        <f>SUM(D158:I158)</f>
        <v>11450</v>
      </c>
      <c r="D158" s="198">
        <v>3691</v>
      </c>
      <c r="E158" s="199">
        <v>857</v>
      </c>
      <c r="F158" s="198">
        <v>6775</v>
      </c>
      <c r="G158" s="199"/>
      <c r="H158" s="199"/>
      <c r="I158" s="198">
        <v>127</v>
      </c>
      <c r="J158" s="199"/>
      <c r="K158" s="198"/>
      <c r="L158" s="199"/>
      <c r="M158" s="536">
        <f t="shared" si="42"/>
        <v>11450</v>
      </c>
      <c r="N158" s="536">
        <f t="shared" si="43"/>
        <v>0</v>
      </c>
      <c r="O158" s="536"/>
    </row>
    <row r="159" spans="1:15" s="538" customFormat="1">
      <c r="A159" s="205" t="s">
        <v>425</v>
      </c>
      <c r="B159" s="205"/>
      <c r="C159" s="199">
        <v>11450</v>
      </c>
      <c r="D159" s="198">
        <v>3691</v>
      </c>
      <c r="E159" s="199">
        <v>857</v>
      </c>
      <c r="F159" s="198">
        <v>6775</v>
      </c>
      <c r="G159" s="199">
        <v>0</v>
      </c>
      <c r="H159" s="199">
        <v>0</v>
      </c>
      <c r="I159" s="198">
        <v>127</v>
      </c>
      <c r="J159" s="199">
        <v>0</v>
      </c>
      <c r="K159" s="198">
        <v>0</v>
      </c>
      <c r="L159" s="199">
        <v>0</v>
      </c>
      <c r="M159" s="536">
        <f t="shared" si="42"/>
        <v>11450</v>
      </c>
      <c r="N159" s="536">
        <f t="shared" si="43"/>
        <v>0</v>
      </c>
      <c r="O159" s="536"/>
    </row>
    <row r="160" spans="1:15" s="538" customFormat="1">
      <c r="A160" s="205" t="s">
        <v>484</v>
      </c>
      <c r="B160" s="205"/>
      <c r="C160" s="199">
        <v>0</v>
      </c>
      <c r="D160" s="199">
        <v>0</v>
      </c>
      <c r="E160" s="199">
        <v>0</v>
      </c>
      <c r="F160" s="199">
        <v>0</v>
      </c>
      <c r="G160" s="199">
        <v>0</v>
      </c>
      <c r="H160" s="199">
        <v>0</v>
      </c>
      <c r="I160" s="199">
        <v>0</v>
      </c>
      <c r="J160" s="199">
        <v>0</v>
      </c>
      <c r="K160" s="199">
        <v>0</v>
      </c>
      <c r="L160" s="199">
        <v>0</v>
      </c>
      <c r="M160" s="536">
        <f t="shared" si="42"/>
        <v>0</v>
      </c>
      <c r="N160" s="536">
        <f t="shared" si="43"/>
        <v>0</v>
      </c>
      <c r="O160" s="536"/>
    </row>
    <row r="161" spans="1:15" s="538" customFormat="1">
      <c r="A161" s="205" t="s">
        <v>425</v>
      </c>
      <c r="B161" s="205"/>
      <c r="C161" s="199">
        <f>C158+C160</f>
        <v>11450</v>
      </c>
      <c r="D161" s="199">
        <f t="shared" ref="D161:L161" si="50">D158+D160</f>
        <v>3691</v>
      </c>
      <c r="E161" s="199">
        <f t="shared" si="50"/>
        <v>857</v>
      </c>
      <c r="F161" s="199">
        <f t="shared" si="50"/>
        <v>6775</v>
      </c>
      <c r="G161" s="199">
        <f t="shared" si="50"/>
        <v>0</v>
      </c>
      <c r="H161" s="199">
        <f t="shared" si="50"/>
        <v>0</v>
      </c>
      <c r="I161" s="199">
        <f t="shared" si="50"/>
        <v>127</v>
      </c>
      <c r="J161" s="199">
        <f t="shared" si="50"/>
        <v>0</v>
      </c>
      <c r="K161" s="199">
        <f t="shared" si="50"/>
        <v>0</v>
      </c>
      <c r="L161" s="199">
        <f t="shared" si="50"/>
        <v>0</v>
      </c>
      <c r="M161" s="536">
        <f t="shared" si="42"/>
        <v>11450</v>
      </c>
      <c r="N161" s="536">
        <f t="shared" si="43"/>
        <v>0</v>
      </c>
      <c r="O161" s="536"/>
    </row>
    <row r="162" spans="1:15">
      <c r="A162" s="200" t="s">
        <v>153</v>
      </c>
      <c r="B162" s="293" t="s">
        <v>334</v>
      </c>
      <c r="C162" s="199"/>
      <c r="D162" s="198"/>
      <c r="E162" s="199"/>
      <c r="F162" s="198"/>
      <c r="G162" s="199"/>
      <c r="H162" s="199"/>
      <c r="I162" s="198"/>
      <c r="J162" s="199"/>
      <c r="K162" s="198"/>
      <c r="L162" s="199"/>
      <c r="M162" s="536">
        <f t="shared" si="42"/>
        <v>0</v>
      </c>
      <c r="N162" s="536">
        <f t="shared" si="43"/>
        <v>0</v>
      </c>
      <c r="O162" s="536"/>
    </row>
    <row r="163" spans="1:15" s="538" customFormat="1">
      <c r="A163" s="205" t="s">
        <v>47</v>
      </c>
      <c r="B163" s="205"/>
      <c r="C163" s="199">
        <f>SUM(D163:I163)</f>
        <v>24907</v>
      </c>
      <c r="D163" s="198">
        <v>939</v>
      </c>
      <c r="E163" s="199">
        <v>240</v>
      </c>
      <c r="F163" s="198">
        <v>23728</v>
      </c>
      <c r="G163" s="199"/>
      <c r="H163" s="199"/>
      <c r="I163" s="198"/>
      <c r="J163" s="199"/>
      <c r="K163" s="198"/>
      <c r="L163" s="199"/>
      <c r="M163" s="536">
        <f t="shared" si="42"/>
        <v>24907</v>
      </c>
      <c r="N163" s="536">
        <f t="shared" si="43"/>
        <v>0</v>
      </c>
      <c r="O163" s="536"/>
    </row>
    <row r="164" spans="1:15" s="538" customFormat="1">
      <c r="A164" s="205" t="s">
        <v>425</v>
      </c>
      <c r="B164" s="205"/>
      <c r="C164" s="199">
        <v>34216</v>
      </c>
      <c r="D164" s="198">
        <v>939</v>
      </c>
      <c r="E164" s="199">
        <v>240</v>
      </c>
      <c r="F164" s="198">
        <v>33037</v>
      </c>
      <c r="G164" s="199">
        <v>0</v>
      </c>
      <c r="H164" s="199">
        <v>0</v>
      </c>
      <c r="I164" s="198">
        <v>0</v>
      </c>
      <c r="J164" s="199">
        <v>0</v>
      </c>
      <c r="K164" s="198">
        <v>0</v>
      </c>
      <c r="L164" s="199">
        <v>0</v>
      </c>
      <c r="M164" s="536">
        <f t="shared" si="42"/>
        <v>34216</v>
      </c>
      <c r="N164" s="536">
        <f t="shared" si="43"/>
        <v>0</v>
      </c>
      <c r="O164" s="536"/>
    </row>
    <row r="165" spans="1:15" s="538" customFormat="1">
      <c r="A165" s="205" t="s">
        <v>736</v>
      </c>
      <c r="B165" s="205"/>
      <c r="C165" s="191">
        <v>2068</v>
      </c>
      <c r="D165" s="198"/>
      <c r="E165" s="199"/>
      <c r="F165" s="198">
        <v>2068</v>
      </c>
      <c r="G165" s="199"/>
      <c r="H165" s="199"/>
      <c r="I165" s="198"/>
      <c r="J165" s="199"/>
      <c r="K165" s="198"/>
      <c r="L165" s="199"/>
      <c r="M165" s="536">
        <f t="shared" si="42"/>
        <v>2068</v>
      </c>
      <c r="N165" s="536">
        <f t="shared" si="43"/>
        <v>0</v>
      </c>
      <c r="O165" s="536"/>
    </row>
    <row r="166" spans="1:15" s="538" customFormat="1">
      <c r="A166" s="205" t="s">
        <v>738</v>
      </c>
      <c r="B166" s="205"/>
      <c r="C166" s="191">
        <v>-1000</v>
      </c>
      <c r="D166" s="198"/>
      <c r="E166" s="199"/>
      <c r="F166" s="198">
        <v>-1000</v>
      </c>
      <c r="G166" s="199"/>
      <c r="H166" s="199"/>
      <c r="I166" s="198"/>
      <c r="J166" s="199"/>
      <c r="K166" s="198"/>
      <c r="L166" s="199"/>
      <c r="M166" s="536">
        <f t="shared" si="42"/>
        <v>-1000</v>
      </c>
      <c r="N166" s="536">
        <f t="shared" si="43"/>
        <v>0</v>
      </c>
      <c r="O166" s="536"/>
    </row>
    <row r="167" spans="1:15" s="538" customFormat="1">
      <c r="A167" s="205" t="s">
        <v>484</v>
      </c>
      <c r="B167" s="205"/>
      <c r="C167" s="199">
        <f>SUM(C165:C166)</f>
        <v>1068</v>
      </c>
      <c r="D167" s="199">
        <f t="shared" ref="D167:L167" si="51">SUM(D165:D166)</f>
        <v>0</v>
      </c>
      <c r="E167" s="199">
        <f t="shared" si="51"/>
        <v>0</v>
      </c>
      <c r="F167" s="199">
        <f t="shared" si="51"/>
        <v>1068</v>
      </c>
      <c r="G167" s="199">
        <f t="shared" si="51"/>
        <v>0</v>
      </c>
      <c r="H167" s="199">
        <f t="shared" si="51"/>
        <v>0</v>
      </c>
      <c r="I167" s="199">
        <f t="shared" si="51"/>
        <v>0</v>
      </c>
      <c r="J167" s="199">
        <f t="shared" si="51"/>
        <v>0</v>
      </c>
      <c r="K167" s="199">
        <f t="shared" si="51"/>
        <v>0</v>
      </c>
      <c r="L167" s="199">
        <f t="shared" si="51"/>
        <v>0</v>
      </c>
      <c r="M167" s="536">
        <f t="shared" si="42"/>
        <v>1068</v>
      </c>
      <c r="N167" s="536">
        <f t="shared" si="43"/>
        <v>0</v>
      </c>
      <c r="O167" s="536"/>
    </row>
    <row r="168" spans="1:15" s="538" customFormat="1">
      <c r="A168" s="205" t="s">
        <v>425</v>
      </c>
      <c r="B168" s="205"/>
      <c r="C168" s="199">
        <f>C164+C167</f>
        <v>35284</v>
      </c>
      <c r="D168" s="199">
        <f t="shared" ref="D168:L168" si="52">D164+D167</f>
        <v>939</v>
      </c>
      <c r="E168" s="199">
        <f t="shared" si="52"/>
        <v>240</v>
      </c>
      <c r="F168" s="199">
        <f t="shared" si="52"/>
        <v>34105</v>
      </c>
      <c r="G168" s="199">
        <f t="shared" si="52"/>
        <v>0</v>
      </c>
      <c r="H168" s="199">
        <f t="shared" si="52"/>
        <v>0</v>
      </c>
      <c r="I168" s="199">
        <f t="shared" si="52"/>
        <v>0</v>
      </c>
      <c r="J168" s="199">
        <f t="shared" si="52"/>
        <v>0</v>
      </c>
      <c r="K168" s="199">
        <f t="shared" si="52"/>
        <v>0</v>
      </c>
      <c r="L168" s="199">
        <f t="shared" si="52"/>
        <v>0</v>
      </c>
      <c r="M168" s="536">
        <f t="shared" si="42"/>
        <v>35284</v>
      </c>
      <c r="N168" s="536">
        <f t="shared" si="43"/>
        <v>0</v>
      </c>
      <c r="O168" s="536"/>
    </row>
    <row r="169" spans="1:15">
      <c r="A169" s="200" t="s">
        <v>154</v>
      </c>
      <c r="B169" s="293" t="s">
        <v>334</v>
      </c>
      <c r="C169" s="199"/>
      <c r="D169" s="198"/>
      <c r="E169" s="199"/>
      <c r="F169" s="198"/>
      <c r="G169" s="199"/>
      <c r="H169" s="199"/>
      <c r="I169" s="198"/>
      <c r="J169" s="199"/>
      <c r="K169" s="198"/>
      <c r="L169" s="199"/>
      <c r="M169" s="536">
        <f t="shared" si="42"/>
        <v>0</v>
      </c>
      <c r="N169" s="536">
        <f t="shared" si="43"/>
        <v>0</v>
      </c>
      <c r="O169" s="536"/>
    </row>
    <row r="170" spans="1:15" s="538" customFormat="1">
      <c r="A170" s="205" t="s">
        <v>47</v>
      </c>
      <c r="B170" s="205"/>
      <c r="C170" s="199">
        <f>SUM(D170:I170)</f>
        <v>29694</v>
      </c>
      <c r="D170" s="198">
        <v>1007</v>
      </c>
      <c r="E170" s="199">
        <v>234</v>
      </c>
      <c r="F170" s="198">
        <v>28453</v>
      </c>
      <c r="G170" s="199"/>
      <c r="H170" s="199"/>
      <c r="I170" s="198"/>
      <c r="J170" s="199"/>
      <c r="K170" s="198"/>
      <c r="L170" s="199"/>
      <c r="M170" s="536">
        <f t="shared" si="42"/>
        <v>29694</v>
      </c>
      <c r="N170" s="536">
        <f t="shared" si="43"/>
        <v>0</v>
      </c>
      <c r="O170" s="536"/>
    </row>
    <row r="171" spans="1:15" s="538" customFormat="1">
      <c r="A171" s="205" t="s">
        <v>425</v>
      </c>
      <c r="B171" s="205"/>
      <c r="C171" s="199">
        <v>30427</v>
      </c>
      <c r="D171" s="198">
        <v>1007</v>
      </c>
      <c r="E171" s="199">
        <v>234</v>
      </c>
      <c r="F171" s="198">
        <v>29186</v>
      </c>
      <c r="G171" s="199">
        <v>0</v>
      </c>
      <c r="H171" s="199">
        <v>0</v>
      </c>
      <c r="I171" s="198">
        <v>0</v>
      </c>
      <c r="J171" s="199">
        <v>0</v>
      </c>
      <c r="K171" s="198">
        <v>0</v>
      </c>
      <c r="L171" s="199">
        <v>0</v>
      </c>
      <c r="M171" s="536">
        <f t="shared" si="42"/>
        <v>30427</v>
      </c>
      <c r="N171" s="536">
        <f t="shared" si="43"/>
        <v>0</v>
      </c>
      <c r="O171" s="536"/>
    </row>
    <row r="172" spans="1:15" s="538" customFormat="1">
      <c r="A172" s="205" t="s">
        <v>736</v>
      </c>
      <c r="B172" s="205"/>
      <c r="C172" s="191">
        <v>1535</v>
      </c>
      <c r="D172" s="198"/>
      <c r="E172" s="199"/>
      <c r="F172" s="198">
        <v>1535</v>
      </c>
      <c r="G172" s="199"/>
      <c r="H172" s="199"/>
      <c r="I172" s="198"/>
      <c r="J172" s="199"/>
      <c r="K172" s="198"/>
      <c r="L172" s="199"/>
      <c r="M172" s="536">
        <f t="shared" si="42"/>
        <v>1535</v>
      </c>
      <c r="N172" s="536">
        <f t="shared" si="43"/>
        <v>0</v>
      </c>
      <c r="O172" s="536"/>
    </row>
    <row r="173" spans="1:15" s="538" customFormat="1">
      <c r="A173" s="205" t="s">
        <v>738</v>
      </c>
      <c r="B173" s="205"/>
      <c r="C173" s="191">
        <v>-5000</v>
      </c>
      <c r="D173" s="198">
        <v>-700</v>
      </c>
      <c r="E173" s="199">
        <v>-100</v>
      </c>
      <c r="F173" s="198">
        <v>-4200</v>
      </c>
      <c r="G173" s="199"/>
      <c r="H173" s="199"/>
      <c r="I173" s="198"/>
      <c r="J173" s="199"/>
      <c r="K173" s="198"/>
      <c r="L173" s="199"/>
      <c r="M173" s="536">
        <f t="shared" si="42"/>
        <v>-5000</v>
      </c>
      <c r="N173" s="536">
        <f t="shared" si="43"/>
        <v>0</v>
      </c>
      <c r="O173" s="536"/>
    </row>
    <row r="174" spans="1:15" s="538" customFormat="1">
      <c r="A174" s="205" t="s">
        <v>484</v>
      </c>
      <c r="B174" s="205"/>
      <c r="C174" s="199">
        <f>SUM(C172:C173)</f>
        <v>-3465</v>
      </c>
      <c r="D174" s="199">
        <f t="shared" ref="D174:K174" si="53">SUM(D172:D173)</f>
        <v>-700</v>
      </c>
      <c r="E174" s="199">
        <f t="shared" si="53"/>
        <v>-100</v>
      </c>
      <c r="F174" s="199">
        <f t="shared" si="53"/>
        <v>-2665</v>
      </c>
      <c r="G174" s="199">
        <f t="shared" si="53"/>
        <v>0</v>
      </c>
      <c r="H174" s="199">
        <f t="shared" si="53"/>
        <v>0</v>
      </c>
      <c r="I174" s="199">
        <f t="shared" si="53"/>
        <v>0</v>
      </c>
      <c r="J174" s="199">
        <f t="shared" si="53"/>
        <v>0</v>
      </c>
      <c r="K174" s="199">
        <f t="shared" si="53"/>
        <v>0</v>
      </c>
      <c r="L174" s="199">
        <f t="shared" ref="L174" si="54">SUM(L173)</f>
        <v>0</v>
      </c>
      <c r="M174" s="536">
        <f t="shared" si="42"/>
        <v>-3465</v>
      </c>
      <c r="N174" s="536">
        <f t="shared" si="43"/>
        <v>0</v>
      </c>
      <c r="O174" s="536"/>
    </row>
    <row r="175" spans="1:15" s="538" customFormat="1">
      <c r="A175" s="205" t="s">
        <v>425</v>
      </c>
      <c r="B175" s="205"/>
      <c r="C175" s="199">
        <f>C171+C174</f>
        <v>26962</v>
      </c>
      <c r="D175" s="199">
        <f t="shared" ref="D175:L175" si="55">D171+D174</f>
        <v>307</v>
      </c>
      <c r="E175" s="199">
        <f t="shared" si="55"/>
        <v>134</v>
      </c>
      <c r="F175" s="199">
        <f t="shared" si="55"/>
        <v>26521</v>
      </c>
      <c r="G175" s="199">
        <f t="shared" si="55"/>
        <v>0</v>
      </c>
      <c r="H175" s="199">
        <f t="shared" si="55"/>
        <v>0</v>
      </c>
      <c r="I175" s="199">
        <f t="shared" si="55"/>
        <v>0</v>
      </c>
      <c r="J175" s="199">
        <f t="shared" si="55"/>
        <v>0</v>
      </c>
      <c r="K175" s="199">
        <f t="shared" si="55"/>
        <v>0</v>
      </c>
      <c r="L175" s="199">
        <f t="shared" si="55"/>
        <v>0</v>
      </c>
      <c r="M175" s="536">
        <f t="shared" si="42"/>
        <v>26962</v>
      </c>
      <c r="N175" s="536">
        <f t="shared" si="43"/>
        <v>0</v>
      </c>
      <c r="O175" s="536"/>
    </row>
    <row r="176" spans="1:15">
      <c r="A176" s="200" t="s">
        <v>155</v>
      </c>
      <c r="B176" s="293" t="s">
        <v>334</v>
      </c>
      <c r="C176" s="199"/>
      <c r="D176" s="198"/>
      <c r="E176" s="199"/>
      <c r="F176" s="198"/>
      <c r="G176" s="199"/>
      <c r="H176" s="199"/>
      <c r="I176" s="198"/>
      <c r="J176" s="199"/>
      <c r="K176" s="198"/>
      <c r="L176" s="199"/>
      <c r="M176" s="536">
        <f t="shared" si="42"/>
        <v>0</v>
      </c>
      <c r="N176" s="536">
        <f t="shared" si="43"/>
        <v>0</v>
      </c>
      <c r="O176" s="536"/>
    </row>
    <row r="177" spans="1:15" s="538" customFormat="1">
      <c r="A177" s="205" t="s">
        <v>47</v>
      </c>
      <c r="B177" s="205"/>
      <c r="C177" s="199">
        <f>SUM(D177:I177)</f>
        <v>42880</v>
      </c>
      <c r="D177" s="198">
        <v>1197</v>
      </c>
      <c r="E177" s="199">
        <v>283</v>
      </c>
      <c r="F177" s="198">
        <v>41400</v>
      </c>
      <c r="G177" s="199"/>
      <c r="H177" s="199"/>
      <c r="I177" s="198"/>
      <c r="J177" s="199"/>
      <c r="K177" s="198"/>
      <c r="L177" s="199"/>
      <c r="M177" s="536">
        <f t="shared" si="42"/>
        <v>42880</v>
      </c>
      <c r="N177" s="536">
        <f t="shared" si="43"/>
        <v>0</v>
      </c>
      <c r="O177" s="536"/>
    </row>
    <row r="178" spans="1:15" s="538" customFormat="1">
      <c r="A178" s="205" t="s">
        <v>425</v>
      </c>
      <c r="B178" s="205"/>
      <c r="C178" s="199">
        <v>46573</v>
      </c>
      <c r="D178" s="198">
        <v>2701</v>
      </c>
      <c r="E178" s="199">
        <v>689</v>
      </c>
      <c r="F178" s="198">
        <v>43033</v>
      </c>
      <c r="G178" s="199">
        <v>0</v>
      </c>
      <c r="H178" s="199">
        <v>0</v>
      </c>
      <c r="I178" s="198">
        <v>150</v>
      </c>
      <c r="J178" s="199">
        <v>0</v>
      </c>
      <c r="K178" s="198">
        <v>0</v>
      </c>
      <c r="L178" s="199">
        <v>0</v>
      </c>
      <c r="M178" s="536">
        <f t="shared" si="42"/>
        <v>46573</v>
      </c>
      <c r="N178" s="536">
        <f t="shared" si="43"/>
        <v>0</v>
      </c>
      <c r="O178" s="536"/>
    </row>
    <row r="179" spans="1:15" s="538" customFormat="1">
      <c r="A179" s="205" t="s">
        <v>736</v>
      </c>
      <c r="B179" s="205"/>
      <c r="C179" s="191">
        <v>2467</v>
      </c>
      <c r="D179" s="198"/>
      <c r="E179" s="199"/>
      <c r="F179" s="198">
        <v>2617</v>
      </c>
      <c r="G179" s="199"/>
      <c r="H179" s="199"/>
      <c r="I179" s="198">
        <v>-150</v>
      </c>
      <c r="J179" s="199"/>
      <c r="K179" s="198"/>
      <c r="L179" s="199"/>
      <c r="M179" s="536">
        <f t="shared" si="42"/>
        <v>2467</v>
      </c>
      <c r="N179" s="536">
        <f t="shared" si="43"/>
        <v>0</v>
      </c>
      <c r="O179" s="536"/>
    </row>
    <row r="180" spans="1:15" s="538" customFormat="1">
      <c r="A180" s="205" t="s">
        <v>738</v>
      </c>
      <c r="B180" s="205"/>
      <c r="C180" s="191">
        <v>-5000</v>
      </c>
      <c r="D180" s="198"/>
      <c r="E180" s="199"/>
      <c r="F180" s="198">
        <v>-5000</v>
      </c>
      <c r="G180" s="199"/>
      <c r="H180" s="199"/>
      <c r="I180" s="198"/>
      <c r="J180" s="199"/>
      <c r="K180" s="198"/>
      <c r="L180" s="199"/>
      <c r="M180" s="536">
        <f t="shared" si="42"/>
        <v>-5000</v>
      </c>
      <c r="N180" s="536">
        <f t="shared" si="43"/>
        <v>0</v>
      </c>
      <c r="O180" s="536"/>
    </row>
    <row r="181" spans="1:15" s="538" customFormat="1">
      <c r="A181" s="205" t="s">
        <v>484</v>
      </c>
      <c r="B181" s="205"/>
      <c r="C181" s="199">
        <f>SUM(C179:C180)</f>
        <v>-2533</v>
      </c>
      <c r="D181" s="199">
        <f t="shared" ref="D181:L181" si="56">SUM(D179:D180)</f>
        <v>0</v>
      </c>
      <c r="E181" s="199">
        <f t="shared" si="56"/>
        <v>0</v>
      </c>
      <c r="F181" s="199">
        <f t="shared" si="56"/>
        <v>-2383</v>
      </c>
      <c r="G181" s="199">
        <f t="shared" si="56"/>
        <v>0</v>
      </c>
      <c r="H181" s="199">
        <f t="shared" si="56"/>
        <v>0</v>
      </c>
      <c r="I181" s="199">
        <f t="shared" si="56"/>
        <v>-150</v>
      </c>
      <c r="J181" s="199">
        <f t="shared" si="56"/>
        <v>0</v>
      </c>
      <c r="K181" s="199">
        <f t="shared" si="56"/>
        <v>0</v>
      </c>
      <c r="L181" s="199">
        <f t="shared" si="56"/>
        <v>0</v>
      </c>
      <c r="M181" s="536">
        <f t="shared" si="42"/>
        <v>-2533</v>
      </c>
      <c r="N181" s="536">
        <f t="shared" si="43"/>
        <v>0</v>
      </c>
      <c r="O181" s="536"/>
    </row>
    <row r="182" spans="1:15" s="538" customFormat="1">
      <c r="A182" s="205" t="s">
        <v>425</v>
      </c>
      <c r="B182" s="205"/>
      <c r="C182" s="199">
        <f>C178+C181</f>
        <v>44040</v>
      </c>
      <c r="D182" s="199">
        <f t="shared" ref="D182:L182" si="57">D178+D181</f>
        <v>2701</v>
      </c>
      <c r="E182" s="199">
        <f t="shared" si="57"/>
        <v>689</v>
      </c>
      <c r="F182" s="199">
        <f t="shared" si="57"/>
        <v>40650</v>
      </c>
      <c r="G182" s="199">
        <f t="shared" si="57"/>
        <v>0</v>
      </c>
      <c r="H182" s="199">
        <f t="shared" si="57"/>
        <v>0</v>
      </c>
      <c r="I182" s="199">
        <f t="shared" si="57"/>
        <v>0</v>
      </c>
      <c r="J182" s="199">
        <f t="shared" si="57"/>
        <v>0</v>
      </c>
      <c r="K182" s="199">
        <f t="shared" si="57"/>
        <v>0</v>
      </c>
      <c r="L182" s="199">
        <f t="shared" si="57"/>
        <v>0</v>
      </c>
      <c r="M182" s="536">
        <f t="shared" si="42"/>
        <v>44040</v>
      </c>
      <c r="N182" s="536">
        <f t="shared" si="43"/>
        <v>0</v>
      </c>
      <c r="O182" s="536"/>
    </row>
    <row r="183" spans="1:15">
      <c r="A183" s="200" t="s">
        <v>156</v>
      </c>
      <c r="B183" s="293" t="s">
        <v>334</v>
      </c>
      <c r="C183" s="199"/>
      <c r="D183" s="198"/>
      <c r="E183" s="199"/>
      <c r="F183" s="198"/>
      <c r="G183" s="199"/>
      <c r="H183" s="199"/>
      <c r="I183" s="198"/>
      <c r="J183" s="199"/>
      <c r="K183" s="198"/>
      <c r="L183" s="199"/>
      <c r="M183" s="536">
        <f t="shared" si="42"/>
        <v>0</v>
      </c>
      <c r="N183" s="536">
        <f t="shared" si="43"/>
        <v>0</v>
      </c>
      <c r="O183" s="536"/>
    </row>
    <row r="184" spans="1:15" s="538" customFormat="1">
      <c r="A184" s="205" t="s">
        <v>47</v>
      </c>
      <c r="B184" s="205"/>
      <c r="C184" s="199">
        <f>SUM(D184:I184)</f>
        <v>432</v>
      </c>
      <c r="D184" s="198">
        <v>107</v>
      </c>
      <c r="E184" s="199">
        <v>24</v>
      </c>
      <c r="F184" s="198">
        <v>301</v>
      </c>
      <c r="G184" s="199"/>
      <c r="H184" s="199"/>
      <c r="I184" s="198"/>
      <c r="J184" s="199"/>
      <c r="K184" s="198"/>
      <c r="L184" s="199"/>
      <c r="M184" s="536">
        <f t="shared" si="42"/>
        <v>432</v>
      </c>
      <c r="N184" s="536">
        <f t="shared" si="43"/>
        <v>0</v>
      </c>
      <c r="O184" s="536"/>
    </row>
    <row r="185" spans="1:15" s="538" customFormat="1">
      <c r="A185" s="205" t="s">
        <v>425</v>
      </c>
      <c r="B185" s="205"/>
      <c r="C185" s="199">
        <v>432</v>
      </c>
      <c r="D185" s="198">
        <v>107</v>
      </c>
      <c r="E185" s="199">
        <v>24</v>
      </c>
      <c r="F185" s="198">
        <v>301</v>
      </c>
      <c r="G185" s="199">
        <v>0</v>
      </c>
      <c r="H185" s="199">
        <v>0</v>
      </c>
      <c r="I185" s="198">
        <v>0</v>
      </c>
      <c r="J185" s="199">
        <v>0</v>
      </c>
      <c r="K185" s="198">
        <v>0</v>
      </c>
      <c r="L185" s="199">
        <v>0</v>
      </c>
      <c r="M185" s="536">
        <f t="shared" si="42"/>
        <v>432</v>
      </c>
      <c r="N185" s="536">
        <f t="shared" si="43"/>
        <v>0</v>
      </c>
      <c r="O185" s="536"/>
    </row>
    <row r="186" spans="1:15" s="538" customFormat="1">
      <c r="A186" s="205" t="s">
        <v>738</v>
      </c>
      <c r="B186" s="205"/>
      <c r="C186" s="191">
        <v>-228</v>
      </c>
      <c r="D186" s="198">
        <v>3</v>
      </c>
      <c r="E186" s="199">
        <v>6</v>
      </c>
      <c r="F186" s="198">
        <v>-237</v>
      </c>
      <c r="G186" s="199"/>
      <c r="H186" s="199"/>
      <c r="I186" s="198"/>
      <c r="J186" s="199"/>
      <c r="K186" s="198"/>
      <c r="L186" s="199"/>
      <c r="M186" s="536">
        <f t="shared" si="42"/>
        <v>-228</v>
      </c>
      <c r="N186" s="536">
        <f t="shared" si="43"/>
        <v>0</v>
      </c>
      <c r="O186" s="536"/>
    </row>
    <row r="187" spans="1:15" s="538" customFormat="1">
      <c r="A187" s="205" t="s">
        <v>484</v>
      </c>
      <c r="B187" s="205"/>
      <c r="C187" s="199">
        <f>SUM(C186)</f>
        <v>-228</v>
      </c>
      <c r="D187" s="199">
        <f t="shared" ref="D187:L187" si="58">SUM(D186)</f>
        <v>3</v>
      </c>
      <c r="E187" s="199">
        <f t="shared" si="58"/>
        <v>6</v>
      </c>
      <c r="F187" s="199">
        <f t="shared" si="58"/>
        <v>-237</v>
      </c>
      <c r="G187" s="199">
        <f t="shared" si="58"/>
        <v>0</v>
      </c>
      <c r="H187" s="199">
        <f t="shared" si="58"/>
        <v>0</v>
      </c>
      <c r="I187" s="199">
        <f t="shared" si="58"/>
        <v>0</v>
      </c>
      <c r="J187" s="199">
        <f t="shared" si="58"/>
        <v>0</v>
      </c>
      <c r="K187" s="199">
        <f t="shared" si="58"/>
        <v>0</v>
      </c>
      <c r="L187" s="199">
        <f t="shared" si="58"/>
        <v>0</v>
      </c>
      <c r="M187" s="536">
        <f t="shared" si="42"/>
        <v>-228</v>
      </c>
      <c r="N187" s="536">
        <f t="shared" si="43"/>
        <v>0</v>
      </c>
      <c r="O187" s="536"/>
    </row>
    <row r="188" spans="1:15" s="538" customFormat="1">
      <c r="A188" s="205" t="s">
        <v>425</v>
      </c>
      <c r="B188" s="205"/>
      <c r="C188" s="199">
        <f>C184+C187</f>
        <v>204</v>
      </c>
      <c r="D188" s="199">
        <f t="shared" ref="D188:L188" si="59">D184+D187</f>
        <v>110</v>
      </c>
      <c r="E188" s="199">
        <f t="shared" si="59"/>
        <v>30</v>
      </c>
      <c r="F188" s="199">
        <f t="shared" si="59"/>
        <v>64</v>
      </c>
      <c r="G188" s="199">
        <f t="shared" si="59"/>
        <v>0</v>
      </c>
      <c r="H188" s="199">
        <f t="shared" si="59"/>
        <v>0</v>
      </c>
      <c r="I188" s="199">
        <f t="shared" si="59"/>
        <v>0</v>
      </c>
      <c r="J188" s="199">
        <f t="shared" si="59"/>
        <v>0</v>
      </c>
      <c r="K188" s="199">
        <f t="shared" si="59"/>
        <v>0</v>
      </c>
      <c r="L188" s="199">
        <f t="shared" si="59"/>
        <v>0</v>
      </c>
      <c r="M188" s="536">
        <f t="shared" si="42"/>
        <v>204</v>
      </c>
      <c r="N188" s="536">
        <f t="shared" si="43"/>
        <v>0</v>
      </c>
      <c r="O188" s="536"/>
    </row>
    <row r="189" spans="1:15">
      <c r="A189" s="200" t="s">
        <v>253</v>
      </c>
      <c r="B189" s="200"/>
      <c r="C189" s="199"/>
      <c r="D189" s="198"/>
      <c r="E189" s="199"/>
      <c r="F189" s="198"/>
      <c r="G189" s="199"/>
      <c r="H189" s="199"/>
      <c r="I189" s="198"/>
      <c r="J189" s="199"/>
      <c r="K189" s="198"/>
      <c r="L189" s="199"/>
      <c r="M189" s="536">
        <f t="shared" si="42"/>
        <v>0</v>
      </c>
      <c r="N189" s="536">
        <f t="shared" si="43"/>
        <v>0</v>
      </c>
      <c r="O189" s="536"/>
    </row>
    <row r="190" spans="1:15" s="538" customFormat="1">
      <c r="A190" s="205" t="s">
        <v>47</v>
      </c>
      <c r="B190" s="293" t="s">
        <v>334</v>
      </c>
      <c r="C190" s="199">
        <f>SUM(D190:I190)</f>
        <v>7053</v>
      </c>
      <c r="D190" s="198">
        <v>2105</v>
      </c>
      <c r="E190" s="199">
        <v>487</v>
      </c>
      <c r="F190" s="198">
        <v>4461</v>
      </c>
      <c r="G190" s="199"/>
      <c r="H190" s="199"/>
      <c r="I190" s="198"/>
      <c r="J190" s="199"/>
      <c r="K190" s="198"/>
      <c r="L190" s="199"/>
      <c r="M190" s="536">
        <f t="shared" si="42"/>
        <v>7053</v>
      </c>
      <c r="N190" s="536">
        <f t="shared" si="43"/>
        <v>0</v>
      </c>
      <c r="O190" s="536"/>
    </row>
    <row r="191" spans="1:15" s="538" customFormat="1">
      <c r="A191" s="205" t="s">
        <v>425</v>
      </c>
      <c r="B191" s="293"/>
      <c r="C191" s="199">
        <v>7053</v>
      </c>
      <c r="D191" s="198">
        <v>2105</v>
      </c>
      <c r="E191" s="199">
        <v>487</v>
      </c>
      <c r="F191" s="198">
        <v>4461</v>
      </c>
      <c r="G191" s="199">
        <v>0</v>
      </c>
      <c r="H191" s="199">
        <v>0</v>
      </c>
      <c r="I191" s="198">
        <v>0</v>
      </c>
      <c r="J191" s="199">
        <v>0</v>
      </c>
      <c r="K191" s="198">
        <v>0</v>
      </c>
      <c r="L191" s="199">
        <v>0</v>
      </c>
      <c r="M191" s="536">
        <f t="shared" si="42"/>
        <v>7053</v>
      </c>
      <c r="N191" s="536">
        <f t="shared" si="43"/>
        <v>0</v>
      </c>
      <c r="O191" s="536"/>
    </row>
    <row r="192" spans="1:15" s="538" customFormat="1">
      <c r="A192" s="205" t="s">
        <v>738</v>
      </c>
      <c r="B192" s="293"/>
      <c r="C192" s="199">
        <v>-1000</v>
      </c>
      <c r="D192" s="198"/>
      <c r="E192" s="199"/>
      <c r="F192" s="198">
        <v>-1000</v>
      </c>
      <c r="G192" s="199"/>
      <c r="H192" s="199"/>
      <c r="I192" s="198"/>
      <c r="J192" s="199"/>
      <c r="K192" s="198"/>
      <c r="L192" s="199"/>
      <c r="M192" s="536">
        <f t="shared" si="42"/>
        <v>-1000</v>
      </c>
      <c r="N192" s="536">
        <f t="shared" si="43"/>
        <v>0</v>
      </c>
      <c r="O192" s="536"/>
    </row>
    <row r="193" spans="1:15" s="538" customFormat="1">
      <c r="A193" s="205" t="s">
        <v>484</v>
      </c>
      <c r="B193" s="205"/>
      <c r="C193" s="199">
        <f>SUM(C192)</f>
        <v>-1000</v>
      </c>
      <c r="D193" s="199">
        <f t="shared" ref="D193:L193" si="60">SUM(D192)</f>
        <v>0</v>
      </c>
      <c r="E193" s="199">
        <f t="shared" si="60"/>
        <v>0</v>
      </c>
      <c r="F193" s="199">
        <f t="shared" si="60"/>
        <v>-1000</v>
      </c>
      <c r="G193" s="199">
        <f t="shared" si="60"/>
        <v>0</v>
      </c>
      <c r="H193" s="199">
        <f t="shared" si="60"/>
        <v>0</v>
      </c>
      <c r="I193" s="199">
        <f t="shared" si="60"/>
        <v>0</v>
      </c>
      <c r="J193" s="199">
        <f t="shared" si="60"/>
        <v>0</v>
      </c>
      <c r="K193" s="199">
        <f t="shared" si="60"/>
        <v>0</v>
      </c>
      <c r="L193" s="199">
        <f t="shared" si="60"/>
        <v>0</v>
      </c>
      <c r="M193" s="536">
        <f t="shared" si="42"/>
        <v>-1000</v>
      </c>
      <c r="N193" s="536">
        <f t="shared" si="43"/>
        <v>0</v>
      </c>
      <c r="O193" s="536"/>
    </row>
    <row r="194" spans="1:15" s="538" customFormat="1">
      <c r="A194" s="205" t="s">
        <v>425</v>
      </c>
      <c r="B194" s="205"/>
      <c r="C194" s="199">
        <f>C190+C193</f>
        <v>6053</v>
      </c>
      <c r="D194" s="199">
        <f t="shared" ref="D194:L194" si="61">D190+D193</f>
        <v>2105</v>
      </c>
      <c r="E194" s="199">
        <f t="shared" si="61"/>
        <v>487</v>
      </c>
      <c r="F194" s="199">
        <f t="shared" si="61"/>
        <v>3461</v>
      </c>
      <c r="G194" s="199">
        <f t="shared" si="61"/>
        <v>0</v>
      </c>
      <c r="H194" s="199">
        <f t="shared" si="61"/>
        <v>0</v>
      </c>
      <c r="I194" s="199">
        <f t="shared" si="61"/>
        <v>0</v>
      </c>
      <c r="J194" s="199">
        <f t="shared" si="61"/>
        <v>0</v>
      </c>
      <c r="K194" s="199">
        <f t="shared" si="61"/>
        <v>0</v>
      </c>
      <c r="L194" s="199">
        <f t="shared" si="61"/>
        <v>0</v>
      </c>
      <c r="M194" s="536">
        <f t="shared" si="42"/>
        <v>6053</v>
      </c>
      <c r="N194" s="536">
        <f t="shared" si="43"/>
        <v>0</v>
      </c>
      <c r="O194" s="536"/>
    </row>
    <row r="195" spans="1:15">
      <c r="A195" s="200" t="s">
        <v>157</v>
      </c>
      <c r="B195" s="293" t="s">
        <v>334</v>
      </c>
      <c r="C195" s="199"/>
      <c r="D195" s="198"/>
      <c r="E195" s="199"/>
      <c r="F195" s="198"/>
      <c r="G195" s="199"/>
      <c r="H195" s="199"/>
      <c r="I195" s="198"/>
      <c r="J195" s="199"/>
      <c r="K195" s="198"/>
      <c r="L195" s="199"/>
      <c r="M195" s="536">
        <f t="shared" si="42"/>
        <v>0</v>
      </c>
      <c r="N195" s="536">
        <f t="shared" si="43"/>
        <v>0</v>
      </c>
      <c r="O195" s="536"/>
    </row>
    <row r="196" spans="1:15" s="538" customFormat="1">
      <c r="A196" s="205" t="s">
        <v>47</v>
      </c>
      <c r="B196" s="205"/>
      <c r="C196" s="199">
        <f>SUM(D196:I196)</f>
        <v>14416</v>
      </c>
      <c r="D196" s="198">
        <v>8248</v>
      </c>
      <c r="E196" s="199">
        <v>1856</v>
      </c>
      <c r="F196" s="198">
        <v>4312</v>
      </c>
      <c r="G196" s="199"/>
      <c r="H196" s="199"/>
      <c r="I196" s="198"/>
      <c r="J196" s="199"/>
      <c r="K196" s="198"/>
      <c r="L196" s="199"/>
      <c r="M196" s="536">
        <f t="shared" si="42"/>
        <v>14416</v>
      </c>
      <c r="N196" s="536">
        <f t="shared" si="43"/>
        <v>0</v>
      </c>
      <c r="O196" s="536"/>
    </row>
    <row r="197" spans="1:15" s="538" customFormat="1">
      <c r="A197" s="205" t="s">
        <v>425</v>
      </c>
      <c r="B197" s="205"/>
      <c r="C197" s="199">
        <v>14416</v>
      </c>
      <c r="D197" s="198">
        <v>8248</v>
      </c>
      <c r="E197" s="199">
        <v>1856</v>
      </c>
      <c r="F197" s="198">
        <v>4312</v>
      </c>
      <c r="G197" s="199">
        <v>0</v>
      </c>
      <c r="H197" s="199">
        <v>0</v>
      </c>
      <c r="I197" s="198">
        <v>0</v>
      </c>
      <c r="J197" s="199">
        <v>0</v>
      </c>
      <c r="K197" s="198">
        <v>0</v>
      </c>
      <c r="L197" s="199">
        <v>0</v>
      </c>
      <c r="M197" s="536">
        <f t="shared" si="42"/>
        <v>14416</v>
      </c>
      <c r="N197" s="536">
        <f t="shared" si="43"/>
        <v>0</v>
      </c>
      <c r="O197" s="536"/>
    </row>
    <row r="198" spans="1:15" s="538" customFormat="1">
      <c r="A198" s="205" t="s">
        <v>738</v>
      </c>
      <c r="B198" s="205"/>
      <c r="C198" s="191">
        <v>-3000</v>
      </c>
      <c r="D198" s="198">
        <v>-1700</v>
      </c>
      <c r="E198" s="199">
        <v>-400</v>
      </c>
      <c r="F198" s="198">
        <v>-900</v>
      </c>
      <c r="G198" s="199"/>
      <c r="H198" s="199"/>
      <c r="I198" s="198"/>
      <c r="J198" s="199"/>
      <c r="K198" s="198"/>
      <c r="L198" s="199"/>
      <c r="M198" s="536">
        <f t="shared" si="42"/>
        <v>-3000</v>
      </c>
      <c r="N198" s="536">
        <f t="shared" si="43"/>
        <v>0</v>
      </c>
      <c r="O198" s="536"/>
    </row>
    <row r="199" spans="1:15" s="538" customFormat="1">
      <c r="A199" s="205" t="s">
        <v>484</v>
      </c>
      <c r="B199" s="205"/>
      <c r="C199" s="199">
        <f>SUM(C198)</f>
        <v>-3000</v>
      </c>
      <c r="D199" s="199">
        <f t="shared" ref="D199:L199" si="62">SUM(D198)</f>
        <v>-1700</v>
      </c>
      <c r="E199" s="199">
        <f t="shared" si="62"/>
        <v>-400</v>
      </c>
      <c r="F199" s="199">
        <f t="shared" si="62"/>
        <v>-900</v>
      </c>
      <c r="G199" s="199">
        <f t="shared" si="62"/>
        <v>0</v>
      </c>
      <c r="H199" s="199">
        <f t="shared" si="62"/>
        <v>0</v>
      </c>
      <c r="I199" s="199">
        <f t="shared" si="62"/>
        <v>0</v>
      </c>
      <c r="J199" s="199">
        <f t="shared" si="62"/>
        <v>0</v>
      </c>
      <c r="K199" s="199">
        <f t="shared" si="62"/>
        <v>0</v>
      </c>
      <c r="L199" s="199">
        <f t="shared" si="62"/>
        <v>0</v>
      </c>
      <c r="M199" s="536">
        <f t="shared" si="42"/>
        <v>-3000</v>
      </c>
      <c r="N199" s="536">
        <f t="shared" si="43"/>
        <v>0</v>
      </c>
      <c r="O199" s="536"/>
    </row>
    <row r="200" spans="1:15" s="538" customFormat="1">
      <c r="A200" s="205" t="s">
        <v>425</v>
      </c>
      <c r="B200" s="205"/>
      <c r="C200" s="199">
        <f>C196+C199</f>
        <v>11416</v>
      </c>
      <c r="D200" s="199">
        <f t="shared" ref="D200:L200" si="63">D196+D199</f>
        <v>6548</v>
      </c>
      <c r="E200" s="199">
        <f t="shared" si="63"/>
        <v>1456</v>
      </c>
      <c r="F200" s="199">
        <f t="shared" si="63"/>
        <v>3412</v>
      </c>
      <c r="G200" s="199">
        <f t="shared" si="63"/>
        <v>0</v>
      </c>
      <c r="H200" s="199">
        <f t="shared" si="63"/>
        <v>0</v>
      </c>
      <c r="I200" s="199">
        <f t="shared" si="63"/>
        <v>0</v>
      </c>
      <c r="J200" s="199">
        <f t="shared" si="63"/>
        <v>0</v>
      </c>
      <c r="K200" s="199">
        <f t="shared" si="63"/>
        <v>0</v>
      </c>
      <c r="L200" s="199">
        <f t="shared" si="63"/>
        <v>0</v>
      </c>
      <c r="M200" s="536">
        <f t="shared" si="42"/>
        <v>11416</v>
      </c>
      <c r="N200" s="536">
        <f t="shared" si="43"/>
        <v>0</v>
      </c>
      <c r="O200" s="536"/>
    </row>
    <row r="201" spans="1:15">
      <c r="A201" s="200" t="s">
        <v>158</v>
      </c>
      <c r="B201" s="293" t="s">
        <v>335</v>
      </c>
      <c r="C201" s="199"/>
      <c r="D201" s="198"/>
      <c r="E201" s="199"/>
      <c r="F201" s="198"/>
      <c r="G201" s="199"/>
      <c r="H201" s="199"/>
      <c r="I201" s="198"/>
      <c r="J201" s="199"/>
      <c r="K201" s="198"/>
      <c r="L201" s="199"/>
      <c r="M201" s="536">
        <f t="shared" si="42"/>
        <v>0</v>
      </c>
      <c r="N201" s="536">
        <f t="shared" si="43"/>
        <v>0</v>
      </c>
      <c r="O201" s="536"/>
    </row>
    <row r="202" spans="1:15" s="538" customFormat="1">
      <c r="A202" s="205" t="s">
        <v>47</v>
      </c>
      <c r="B202" s="205"/>
      <c r="C202" s="199">
        <f>SUM(D202:I202)</f>
        <v>32126</v>
      </c>
      <c r="D202" s="198">
        <v>18161</v>
      </c>
      <c r="E202" s="199">
        <v>4063</v>
      </c>
      <c r="F202" s="198">
        <v>9902</v>
      </c>
      <c r="G202" s="199"/>
      <c r="H202" s="199"/>
      <c r="I202" s="198"/>
      <c r="J202" s="199"/>
      <c r="K202" s="198"/>
      <c r="L202" s="199"/>
      <c r="M202" s="536">
        <f t="shared" si="42"/>
        <v>32126</v>
      </c>
      <c r="N202" s="536">
        <f t="shared" si="43"/>
        <v>0</v>
      </c>
      <c r="O202" s="536"/>
    </row>
    <row r="203" spans="1:15" s="538" customFormat="1">
      <c r="A203" s="205" t="s">
        <v>425</v>
      </c>
      <c r="B203" s="205"/>
      <c r="C203" s="199">
        <v>33126</v>
      </c>
      <c r="D203" s="198">
        <v>18161</v>
      </c>
      <c r="E203" s="199">
        <v>4063</v>
      </c>
      <c r="F203" s="198">
        <v>10902</v>
      </c>
      <c r="G203" s="199">
        <v>0</v>
      </c>
      <c r="H203" s="199">
        <v>0</v>
      </c>
      <c r="I203" s="198">
        <v>0</v>
      </c>
      <c r="J203" s="199">
        <v>0</v>
      </c>
      <c r="K203" s="198">
        <v>0</v>
      </c>
      <c r="L203" s="199">
        <v>0</v>
      </c>
      <c r="M203" s="536">
        <f t="shared" si="42"/>
        <v>33126</v>
      </c>
      <c r="N203" s="536">
        <f t="shared" si="43"/>
        <v>0</v>
      </c>
      <c r="O203" s="536"/>
    </row>
    <row r="204" spans="1:15" s="538" customFormat="1">
      <c r="A204" s="205" t="s">
        <v>738</v>
      </c>
      <c r="B204" s="205"/>
      <c r="C204" s="191">
        <v>-4700</v>
      </c>
      <c r="D204" s="198">
        <v>-3000</v>
      </c>
      <c r="E204" s="199">
        <v>-500</v>
      </c>
      <c r="F204" s="198">
        <v>-1200</v>
      </c>
      <c r="G204" s="199"/>
      <c r="H204" s="199"/>
      <c r="I204" s="198"/>
      <c r="J204" s="199"/>
      <c r="K204" s="198"/>
      <c r="L204" s="199"/>
      <c r="M204" s="536">
        <f t="shared" si="42"/>
        <v>-4700</v>
      </c>
      <c r="N204" s="536">
        <f t="shared" si="43"/>
        <v>0</v>
      </c>
      <c r="O204" s="536"/>
    </row>
    <row r="205" spans="1:15" s="538" customFormat="1">
      <c r="A205" s="205" t="s">
        <v>484</v>
      </c>
      <c r="B205" s="205"/>
      <c r="C205" s="199">
        <f>SUM(C204)</f>
        <v>-4700</v>
      </c>
      <c r="D205" s="199">
        <f t="shared" ref="D205:L205" si="64">SUM(D204)</f>
        <v>-3000</v>
      </c>
      <c r="E205" s="199">
        <f t="shared" si="64"/>
        <v>-500</v>
      </c>
      <c r="F205" s="199">
        <f t="shared" si="64"/>
        <v>-1200</v>
      </c>
      <c r="G205" s="199">
        <f t="shared" si="64"/>
        <v>0</v>
      </c>
      <c r="H205" s="199">
        <f t="shared" si="64"/>
        <v>0</v>
      </c>
      <c r="I205" s="199">
        <f t="shared" si="64"/>
        <v>0</v>
      </c>
      <c r="J205" s="199">
        <f t="shared" si="64"/>
        <v>0</v>
      </c>
      <c r="K205" s="199">
        <f t="shared" si="64"/>
        <v>0</v>
      </c>
      <c r="L205" s="199">
        <f t="shared" si="64"/>
        <v>0</v>
      </c>
      <c r="M205" s="536">
        <f t="shared" si="42"/>
        <v>-4700</v>
      </c>
      <c r="N205" s="536">
        <f t="shared" si="43"/>
        <v>0</v>
      </c>
      <c r="O205" s="536"/>
    </row>
    <row r="206" spans="1:15" s="538" customFormat="1">
      <c r="A206" s="205" t="s">
        <v>425</v>
      </c>
      <c r="B206" s="205"/>
      <c r="C206" s="199">
        <f>C203+C205</f>
        <v>28426</v>
      </c>
      <c r="D206" s="199">
        <f t="shared" ref="D206:L206" si="65">D203+D205</f>
        <v>15161</v>
      </c>
      <c r="E206" s="199">
        <f t="shared" si="65"/>
        <v>3563</v>
      </c>
      <c r="F206" s="199">
        <f t="shared" si="65"/>
        <v>9702</v>
      </c>
      <c r="G206" s="199">
        <f t="shared" si="65"/>
        <v>0</v>
      </c>
      <c r="H206" s="199">
        <f t="shared" si="65"/>
        <v>0</v>
      </c>
      <c r="I206" s="199">
        <f t="shared" si="65"/>
        <v>0</v>
      </c>
      <c r="J206" s="199">
        <f t="shared" si="65"/>
        <v>0</v>
      </c>
      <c r="K206" s="199">
        <f t="shared" si="65"/>
        <v>0</v>
      </c>
      <c r="L206" s="199">
        <f t="shared" si="65"/>
        <v>0</v>
      </c>
      <c r="M206" s="536">
        <f t="shared" ref="M206:M269" si="66">SUM(D206:L206)</f>
        <v>28426</v>
      </c>
      <c r="N206" s="536">
        <f t="shared" ref="N206:N269" si="67">M206-C206</f>
        <v>0</v>
      </c>
      <c r="O206" s="536"/>
    </row>
    <row r="207" spans="1:15">
      <c r="A207" s="200" t="s">
        <v>159</v>
      </c>
      <c r="B207" s="293" t="s">
        <v>335</v>
      </c>
      <c r="C207" s="199"/>
      <c r="D207" s="198"/>
      <c r="E207" s="199"/>
      <c r="F207" s="198"/>
      <c r="G207" s="199"/>
      <c r="H207" s="199"/>
      <c r="I207" s="198"/>
      <c r="J207" s="199"/>
      <c r="K207" s="198"/>
      <c r="L207" s="199"/>
      <c r="M207" s="536">
        <f t="shared" si="66"/>
        <v>0</v>
      </c>
      <c r="N207" s="536">
        <f t="shared" si="67"/>
        <v>0</v>
      </c>
      <c r="O207" s="536"/>
    </row>
    <row r="208" spans="1:15" s="538" customFormat="1">
      <c r="A208" s="205" t="s">
        <v>47</v>
      </c>
      <c r="B208" s="205"/>
      <c r="C208" s="199">
        <f>SUM(D208:I208)</f>
        <v>12121</v>
      </c>
      <c r="D208" s="198">
        <v>6100</v>
      </c>
      <c r="E208" s="199">
        <v>1371</v>
      </c>
      <c r="F208" s="198">
        <v>4650</v>
      </c>
      <c r="G208" s="199"/>
      <c r="H208" s="199"/>
      <c r="I208" s="198"/>
      <c r="J208" s="199"/>
      <c r="K208" s="198"/>
      <c r="L208" s="199"/>
      <c r="M208" s="536">
        <f t="shared" si="66"/>
        <v>12121</v>
      </c>
      <c r="N208" s="536">
        <f t="shared" si="67"/>
        <v>0</v>
      </c>
      <c r="O208" s="536"/>
    </row>
    <row r="209" spans="1:15" s="538" customFormat="1">
      <c r="A209" s="205" t="s">
        <v>425</v>
      </c>
      <c r="B209" s="205"/>
      <c r="C209" s="199">
        <v>12321</v>
      </c>
      <c r="D209" s="198">
        <v>6100</v>
      </c>
      <c r="E209" s="199">
        <v>1371</v>
      </c>
      <c r="F209" s="198">
        <v>4850</v>
      </c>
      <c r="G209" s="199">
        <v>0</v>
      </c>
      <c r="H209" s="199">
        <v>0</v>
      </c>
      <c r="I209" s="198">
        <v>0</v>
      </c>
      <c r="J209" s="199">
        <v>0</v>
      </c>
      <c r="K209" s="198">
        <v>0</v>
      </c>
      <c r="L209" s="199">
        <v>0</v>
      </c>
      <c r="M209" s="536">
        <f t="shared" si="66"/>
        <v>12321</v>
      </c>
      <c r="N209" s="536">
        <f t="shared" si="67"/>
        <v>0</v>
      </c>
      <c r="O209" s="536"/>
    </row>
    <row r="210" spans="1:15" s="538" customFormat="1">
      <c r="A210" s="205" t="s">
        <v>738</v>
      </c>
      <c r="B210" s="205"/>
      <c r="C210" s="191">
        <v>-1850</v>
      </c>
      <c r="D210" s="198">
        <v>-1000</v>
      </c>
      <c r="E210" s="199"/>
      <c r="F210" s="198">
        <v>-850</v>
      </c>
      <c r="G210" s="199"/>
      <c r="H210" s="199"/>
      <c r="I210" s="198"/>
      <c r="J210" s="199"/>
      <c r="K210" s="198"/>
      <c r="L210" s="199"/>
      <c r="M210" s="536">
        <f t="shared" si="66"/>
        <v>-1850</v>
      </c>
      <c r="N210" s="536">
        <f t="shared" si="67"/>
        <v>0</v>
      </c>
      <c r="O210" s="536"/>
    </row>
    <row r="211" spans="1:15" s="538" customFormat="1">
      <c r="A211" s="205" t="s">
        <v>484</v>
      </c>
      <c r="B211" s="205"/>
      <c r="C211" s="199">
        <f>SUM(C210)</f>
        <v>-1850</v>
      </c>
      <c r="D211" s="199">
        <f t="shared" ref="D211:L211" si="68">SUM(D210)</f>
        <v>-1000</v>
      </c>
      <c r="E211" s="199">
        <f t="shared" si="68"/>
        <v>0</v>
      </c>
      <c r="F211" s="199">
        <f t="shared" si="68"/>
        <v>-850</v>
      </c>
      <c r="G211" s="199">
        <f t="shared" si="68"/>
        <v>0</v>
      </c>
      <c r="H211" s="199">
        <f t="shared" si="68"/>
        <v>0</v>
      </c>
      <c r="I211" s="199">
        <f t="shared" si="68"/>
        <v>0</v>
      </c>
      <c r="J211" s="199">
        <f t="shared" si="68"/>
        <v>0</v>
      </c>
      <c r="K211" s="199">
        <f t="shared" si="68"/>
        <v>0</v>
      </c>
      <c r="L211" s="199">
        <f t="shared" si="68"/>
        <v>0</v>
      </c>
      <c r="M211" s="536">
        <f t="shared" si="66"/>
        <v>-1850</v>
      </c>
      <c r="N211" s="536">
        <f t="shared" si="67"/>
        <v>0</v>
      </c>
      <c r="O211" s="536"/>
    </row>
    <row r="212" spans="1:15" s="538" customFormat="1">
      <c r="A212" s="205" t="s">
        <v>425</v>
      </c>
      <c r="B212" s="205"/>
      <c r="C212" s="199">
        <f>C209+C211</f>
        <v>10471</v>
      </c>
      <c r="D212" s="199">
        <f t="shared" ref="D212:L212" si="69">D209+D211</f>
        <v>5100</v>
      </c>
      <c r="E212" s="199">
        <f t="shared" si="69"/>
        <v>1371</v>
      </c>
      <c r="F212" s="199">
        <f t="shared" si="69"/>
        <v>4000</v>
      </c>
      <c r="G212" s="199">
        <f t="shared" si="69"/>
        <v>0</v>
      </c>
      <c r="H212" s="199">
        <f t="shared" si="69"/>
        <v>0</v>
      </c>
      <c r="I212" s="199">
        <f t="shared" si="69"/>
        <v>0</v>
      </c>
      <c r="J212" s="199">
        <f t="shared" si="69"/>
        <v>0</v>
      </c>
      <c r="K212" s="199">
        <f t="shared" si="69"/>
        <v>0</v>
      </c>
      <c r="L212" s="199">
        <f t="shared" si="69"/>
        <v>0</v>
      </c>
      <c r="M212" s="536">
        <f t="shared" si="66"/>
        <v>10471</v>
      </c>
      <c r="N212" s="536">
        <f t="shared" si="67"/>
        <v>0</v>
      </c>
      <c r="O212" s="536"/>
    </row>
    <row r="213" spans="1:15">
      <c r="A213" s="200" t="s">
        <v>160</v>
      </c>
      <c r="B213" s="293" t="s">
        <v>334</v>
      </c>
      <c r="C213" s="199"/>
      <c r="D213" s="198"/>
      <c r="E213" s="199"/>
      <c r="F213" s="198"/>
      <c r="G213" s="199"/>
      <c r="H213" s="199"/>
      <c r="I213" s="198"/>
      <c r="J213" s="199"/>
      <c r="K213" s="198"/>
      <c r="L213" s="199"/>
      <c r="M213" s="536">
        <f t="shared" si="66"/>
        <v>0</v>
      </c>
      <c r="N213" s="536">
        <f t="shared" si="67"/>
        <v>0</v>
      </c>
      <c r="O213" s="536"/>
    </row>
    <row r="214" spans="1:15" s="538" customFormat="1">
      <c r="A214" s="205" t="s">
        <v>47</v>
      </c>
      <c r="B214" s="205"/>
      <c r="C214" s="199">
        <f>SUM(D214:I214)</f>
        <v>630</v>
      </c>
      <c r="D214" s="198">
        <v>251</v>
      </c>
      <c r="E214" s="199">
        <v>54</v>
      </c>
      <c r="F214" s="198">
        <v>325</v>
      </c>
      <c r="G214" s="199"/>
      <c r="H214" s="199"/>
      <c r="I214" s="198"/>
      <c r="J214" s="199"/>
      <c r="K214" s="198"/>
      <c r="L214" s="199"/>
      <c r="M214" s="536">
        <f t="shared" si="66"/>
        <v>630</v>
      </c>
      <c r="N214" s="536">
        <f t="shared" si="67"/>
        <v>0</v>
      </c>
      <c r="O214" s="536"/>
    </row>
    <row r="215" spans="1:15" s="538" customFormat="1">
      <c r="A215" s="205" t="s">
        <v>425</v>
      </c>
      <c r="B215" s="205"/>
      <c r="C215" s="199">
        <v>630</v>
      </c>
      <c r="D215" s="198">
        <v>251</v>
      </c>
      <c r="E215" s="199">
        <v>54</v>
      </c>
      <c r="F215" s="198">
        <v>325</v>
      </c>
      <c r="G215" s="199">
        <v>0</v>
      </c>
      <c r="H215" s="199">
        <v>0</v>
      </c>
      <c r="I215" s="198">
        <v>0</v>
      </c>
      <c r="J215" s="199">
        <v>0</v>
      </c>
      <c r="K215" s="198">
        <v>0</v>
      </c>
      <c r="L215" s="199">
        <v>0</v>
      </c>
      <c r="M215" s="536">
        <f t="shared" si="66"/>
        <v>630</v>
      </c>
      <c r="N215" s="536">
        <f t="shared" si="67"/>
        <v>0</v>
      </c>
      <c r="O215" s="536"/>
    </row>
    <row r="216" spans="1:15" s="538" customFormat="1">
      <c r="A216" s="205" t="s">
        <v>738</v>
      </c>
      <c r="B216" s="205"/>
      <c r="C216" s="191">
        <v>-200</v>
      </c>
      <c r="D216" s="198">
        <v>-10</v>
      </c>
      <c r="E216" s="199">
        <v>10</v>
      </c>
      <c r="F216" s="198">
        <v>-200</v>
      </c>
      <c r="G216" s="199"/>
      <c r="H216" s="199"/>
      <c r="I216" s="198"/>
      <c r="J216" s="199"/>
      <c r="K216" s="198"/>
      <c r="L216" s="199"/>
      <c r="M216" s="536">
        <f t="shared" si="66"/>
        <v>-200</v>
      </c>
      <c r="N216" s="536">
        <f t="shared" si="67"/>
        <v>0</v>
      </c>
      <c r="O216" s="536"/>
    </row>
    <row r="217" spans="1:15" s="538" customFormat="1">
      <c r="A217" s="205" t="s">
        <v>484</v>
      </c>
      <c r="B217" s="205"/>
      <c r="C217" s="199">
        <f>SUM(C216)</f>
        <v>-200</v>
      </c>
      <c r="D217" s="199">
        <f t="shared" ref="D217:L217" si="70">SUM(D216)</f>
        <v>-10</v>
      </c>
      <c r="E217" s="199">
        <f t="shared" si="70"/>
        <v>10</v>
      </c>
      <c r="F217" s="199">
        <f t="shared" si="70"/>
        <v>-200</v>
      </c>
      <c r="G217" s="199">
        <f t="shared" si="70"/>
        <v>0</v>
      </c>
      <c r="H217" s="199">
        <f t="shared" si="70"/>
        <v>0</v>
      </c>
      <c r="I217" s="199">
        <f t="shared" si="70"/>
        <v>0</v>
      </c>
      <c r="J217" s="199">
        <f t="shared" si="70"/>
        <v>0</v>
      </c>
      <c r="K217" s="199">
        <f t="shared" si="70"/>
        <v>0</v>
      </c>
      <c r="L217" s="199">
        <f t="shared" si="70"/>
        <v>0</v>
      </c>
      <c r="M217" s="536">
        <f t="shared" si="66"/>
        <v>-200</v>
      </c>
      <c r="N217" s="536">
        <f t="shared" si="67"/>
        <v>0</v>
      </c>
      <c r="O217" s="536"/>
    </row>
    <row r="218" spans="1:15" s="538" customFormat="1">
      <c r="A218" s="205" t="s">
        <v>425</v>
      </c>
      <c r="B218" s="205"/>
      <c r="C218" s="199">
        <f>C214+C217</f>
        <v>430</v>
      </c>
      <c r="D218" s="199">
        <f t="shared" ref="D218:L218" si="71">D214+D217</f>
        <v>241</v>
      </c>
      <c r="E218" s="199">
        <f t="shared" si="71"/>
        <v>64</v>
      </c>
      <c r="F218" s="199">
        <f t="shared" si="71"/>
        <v>125</v>
      </c>
      <c r="G218" s="199">
        <f t="shared" si="71"/>
        <v>0</v>
      </c>
      <c r="H218" s="199">
        <f t="shared" si="71"/>
        <v>0</v>
      </c>
      <c r="I218" s="199">
        <f t="shared" si="71"/>
        <v>0</v>
      </c>
      <c r="J218" s="199">
        <f t="shared" si="71"/>
        <v>0</v>
      </c>
      <c r="K218" s="199">
        <f t="shared" si="71"/>
        <v>0</v>
      </c>
      <c r="L218" s="199">
        <f t="shared" si="71"/>
        <v>0</v>
      </c>
      <c r="M218" s="536">
        <f t="shared" si="66"/>
        <v>430</v>
      </c>
      <c r="N218" s="536">
        <f t="shared" si="67"/>
        <v>0</v>
      </c>
      <c r="O218" s="536"/>
    </row>
    <row r="219" spans="1:15">
      <c r="A219" s="200" t="s">
        <v>254</v>
      </c>
      <c r="B219" s="293" t="s">
        <v>334</v>
      </c>
      <c r="C219" s="199"/>
      <c r="D219" s="198"/>
      <c r="E219" s="199"/>
      <c r="F219" s="198"/>
      <c r="G219" s="199"/>
      <c r="H219" s="199"/>
      <c r="I219" s="198"/>
      <c r="J219" s="199"/>
      <c r="K219" s="198"/>
      <c r="L219" s="199"/>
      <c r="M219" s="536">
        <f t="shared" si="66"/>
        <v>0</v>
      </c>
      <c r="N219" s="536">
        <f t="shared" si="67"/>
        <v>0</v>
      </c>
      <c r="O219" s="536"/>
    </row>
    <row r="220" spans="1:15" s="538" customFormat="1">
      <c r="A220" s="205" t="s">
        <v>47</v>
      </c>
      <c r="B220" s="205"/>
      <c r="C220" s="199">
        <f>SUM(D220:I220)</f>
        <v>15508</v>
      </c>
      <c r="D220" s="198">
        <v>2520</v>
      </c>
      <c r="E220" s="199">
        <v>564</v>
      </c>
      <c r="F220" s="198">
        <v>12424</v>
      </c>
      <c r="G220" s="199"/>
      <c r="H220" s="199"/>
      <c r="I220" s="198"/>
      <c r="J220" s="199"/>
      <c r="K220" s="198"/>
      <c r="L220" s="199"/>
      <c r="M220" s="536">
        <f t="shared" si="66"/>
        <v>15508</v>
      </c>
      <c r="N220" s="536">
        <f t="shared" si="67"/>
        <v>0</v>
      </c>
      <c r="O220" s="536"/>
    </row>
    <row r="221" spans="1:15" s="538" customFormat="1">
      <c r="A221" s="205" t="s">
        <v>425</v>
      </c>
      <c r="B221" s="205"/>
      <c r="C221" s="199">
        <v>15508</v>
      </c>
      <c r="D221" s="198">
        <v>2520</v>
      </c>
      <c r="E221" s="199">
        <v>564</v>
      </c>
      <c r="F221" s="198">
        <v>12424</v>
      </c>
      <c r="G221" s="199">
        <v>0</v>
      </c>
      <c r="H221" s="199">
        <v>0</v>
      </c>
      <c r="I221" s="198">
        <v>0</v>
      </c>
      <c r="J221" s="199">
        <v>0</v>
      </c>
      <c r="K221" s="198">
        <v>0</v>
      </c>
      <c r="L221" s="199">
        <v>0</v>
      </c>
      <c r="M221" s="536">
        <f t="shared" si="66"/>
        <v>15508</v>
      </c>
      <c r="N221" s="536">
        <f t="shared" si="67"/>
        <v>0</v>
      </c>
      <c r="O221" s="536"/>
    </row>
    <row r="222" spans="1:15" s="538" customFormat="1">
      <c r="A222" s="205" t="s">
        <v>738</v>
      </c>
      <c r="B222" s="205"/>
      <c r="C222" s="199">
        <v>100</v>
      </c>
      <c r="D222" s="198">
        <v>-420</v>
      </c>
      <c r="E222" s="199">
        <v>-86</v>
      </c>
      <c r="F222" s="198">
        <v>576</v>
      </c>
      <c r="G222" s="199"/>
      <c r="H222" s="199"/>
      <c r="I222" s="198">
        <v>30</v>
      </c>
      <c r="J222" s="199"/>
      <c r="K222" s="198"/>
      <c r="L222" s="199"/>
      <c r="M222" s="536">
        <f t="shared" si="66"/>
        <v>100</v>
      </c>
      <c r="N222" s="536">
        <f t="shared" si="67"/>
        <v>0</v>
      </c>
      <c r="O222" s="536"/>
    </row>
    <row r="223" spans="1:15" s="538" customFormat="1">
      <c r="A223" s="205" t="s">
        <v>484</v>
      </c>
      <c r="B223" s="205"/>
      <c r="C223" s="199">
        <f>SUM(C222)</f>
        <v>100</v>
      </c>
      <c r="D223" s="199">
        <f t="shared" ref="D223:L223" si="72">SUM(D222)</f>
        <v>-420</v>
      </c>
      <c r="E223" s="199">
        <f t="shared" si="72"/>
        <v>-86</v>
      </c>
      <c r="F223" s="199">
        <f t="shared" si="72"/>
        <v>576</v>
      </c>
      <c r="G223" s="199">
        <f t="shared" si="72"/>
        <v>0</v>
      </c>
      <c r="H223" s="199">
        <f t="shared" si="72"/>
        <v>0</v>
      </c>
      <c r="I223" s="199">
        <f t="shared" si="72"/>
        <v>30</v>
      </c>
      <c r="J223" s="199">
        <f t="shared" si="72"/>
        <v>0</v>
      </c>
      <c r="K223" s="199">
        <f t="shared" si="72"/>
        <v>0</v>
      </c>
      <c r="L223" s="199">
        <f t="shared" si="72"/>
        <v>0</v>
      </c>
      <c r="M223" s="536">
        <f t="shared" si="66"/>
        <v>100</v>
      </c>
      <c r="N223" s="536">
        <f t="shared" si="67"/>
        <v>0</v>
      </c>
      <c r="O223" s="536"/>
    </row>
    <row r="224" spans="1:15" s="538" customFormat="1">
      <c r="A224" s="205" t="s">
        <v>425</v>
      </c>
      <c r="B224" s="205"/>
      <c r="C224" s="199">
        <f>C220+C223</f>
        <v>15608</v>
      </c>
      <c r="D224" s="199">
        <f t="shared" ref="D224:L224" si="73">D220+D223</f>
        <v>2100</v>
      </c>
      <c r="E224" s="199">
        <f t="shared" si="73"/>
        <v>478</v>
      </c>
      <c r="F224" s="199">
        <f t="shared" si="73"/>
        <v>13000</v>
      </c>
      <c r="G224" s="199">
        <f t="shared" si="73"/>
        <v>0</v>
      </c>
      <c r="H224" s="199">
        <f t="shared" si="73"/>
        <v>0</v>
      </c>
      <c r="I224" s="199">
        <f t="shared" si="73"/>
        <v>30</v>
      </c>
      <c r="J224" s="199">
        <f t="shared" si="73"/>
        <v>0</v>
      </c>
      <c r="K224" s="199">
        <f t="shared" si="73"/>
        <v>0</v>
      </c>
      <c r="L224" s="199">
        <f t="shared" si="73"/>
        <v>0</v>
      </c>
      <c r="M224" s="536">
        <f t="shared" si="66"/>
        <v>15608</v>
      </c>
      <c r="N224" s="536">
        <f t="shared" si="67"/>
        <v>0</v>
      </c>
      <c r="O224" s="536"/>
    </row>
    <row r="225" spans="1:15">
      <c r="A225" s="200" t="s">
        <v>161</v>
      </c>
      <c r="B225" s="293" t="s">
        <v>334</v>
      </c>
      <c r="C225" s="199"/>
      <c r="D225" s="198"/>
      <c r="E225" s="199"/>
      <c r="F225" s="198"/>
      <c r="G225" s="199"/>
      <c r="H225" s="199"/>
      <c r="I225" s="198"/>
      <c r="J225" s="199"/>
      <c r="K225" s="198"/>
      <c r="L225" s="199"/>
      <c r="M225" s="536">
        <f t="shared" si="66"/>
        <v>0</v>
      </c>
      <c r="N225" s="536">
        <f t="shared" si="67"/>
        <v>0</v>
      </c>
      <c r="O225" s="536"/>
    </row>
    <row r="226" spans="1:15" s="538" customFormat="1">
      <c r="A226" s="205" t="s">
        <v>47</v>
      </c>
      <c r="B226" s="205"/>
      <c r="C226" s="199">
        <f>SUM(D226:I226)</f>
        <v>7307</v>
      </c>
      <c r="D226" s="198">
        <v>956</v>
      </c>
      <c r="E226" s="199">
        <v>230</v>
      </c>
      <c r="F226" s="198">
        <v>6121</v>
      </c>
      <c r="G226" s="199"/>
      <c r="H226" s="199"/>
      <c r="I226" s="198"/>
      <c r="J226" s="199"/>
      <c r="K226" s="198"/>
      <c r="L226" s="199"/>
      <c r="M226" s="536">
        <f t="shared" si="66"/>
        <v>7307</v>
      </c>
      <c r="N226" s="536">
        <f t="shared" si="67"/>
        <v>0</v>
      </c>
      <c r="O226" s="536"/>
    </row>
    <row r="227" spans="1:15" s="538" customFormat="1">
      <c r="A227" s="205" t="s">
        <v>425</v>
      </c>
      <c r="B227" s="205"/>
      <c r="C227" s="199">
        <v>7307</v>
      </c>
      <c r="D227" s="198">
        <v>956</v>
      </c>
      <c r="E227" s="199">
        <v>230</v>
      </c>
      <c r="F227" s="198">
        <v>6121</v>
      </c>
      <c r="G227" s="199">
        <v>0</v>
      </c>
      <c r="H227" s="199">
        <v>0</v>
      </c>
      <c r="I227" s="198">
        <v>0</v>
      </c>
      <c r="J227" s="199">
        <v>0</v>
      </c>
      <c r="K227" s="198">
        <v>0</v>
      </c>
      <c r="L227" s="199">
        <v>0</v>
      </c>
      <c r="M227" s="536">
        <f t="shared" si="66"/>
        <v>7307</v>
      </c>
      <c r="N227" s="536">
        <f t="shared" si="67"/>
        <v>0</v>
      </c>
      <c r="O227" s="536"/>
    </row>
    <row r="228" spans="1:15" s="538" customFormat="1">
      <c r="A228" s="205" t="s">
        <v>738</v>
      </c>
      <c r="B228" s="205"/>
      <c r="C228" s="199">
        <v>-1121</v>
      </c>
      <c r="D228" s="198"/>
      <c r="E228" s="199"/>
      <c r="F228" s="198">
        <v>-1121</v>
      </c>
      <c r="G228" s="199"/>
      <c r="H228" s="199"/>
      <c r="I228" s="198"/>
      <c r="J228" s="199"/>
      <c r="K228" s="198"/>
      <c r="L228" s="199"/>
      <c r="M228" s="536">
        <f t="shared" si="66"/>
        <v>-1121</v>
      </c>
      <c r="N228" s="536">
        <f t="shared" si="67"/>
        <v>0</v>
      </c>
      <c r="O228" s="536"/>
    </row>
    <row r="229" spans="1:15" s="538" customFormat="1">
      <c r="A229" s="205" t="s">
        <v>484</v>
      </c>
      <c r="B229" s="205"/>
      <c r="C229" s="199">
        <f>SUM(C228)</f>
        <v>-1121</v>
      </c>
      <c r="D229" s="199">
        <f t="shared" ref="D229:L229" si="74">SUM(D228)</f>
        <v>0</v>
      </c>
      <c r="E229" s="199">
        <f t="shared" si="74"/>
        <v>0</v>
      </c>
      <c r="F229" s="199">
        <f t="shared" si="74"/>
        <v>-1121</v>
      </c>
      <c r="G229" s="199">
        <f t="shared" si="74"/>
        <v>0</v>
      </c>
      <c r="H229" s="199">
        <f t="shared" si="74"/>
        <v>0</v>
      </c>
      <c r="I229" s="199">
        <f t="shared" si="74"/>
        <v>0</v>
      </c>
      <c r="J229" s="199">
        <f t="shared" si="74"/>
        <v>0</v>
      </c>
      <c r="K229" s="199">
        <f t="shared" si="74"/>
        <v>0</v>
      </c>
      <c r="L229" s="199">
        <f t="shared" si="74"/>
        <v>0</v>
      </c>
      <c r="M229" s="536">
        <f t="shared" si="66"/>
        <v>-1121</v>
      </c>
      <c r="N229" s="536">
        <f t="shared" si="67"/>
        <v>0</v>
      </c>
      <c r="O229" s="536"/>
    </row>
    <row r="230" spans="1:15" s="538" customFormat="1">
      <c r="A230" s="205" t="s">
        <v>425</v>
      </c>
      <c r="B230" s="205"/>
      <c r="C230" s="199">
        <f>C226+C229</f>
        <v>6186</v>
      </c>
      <c r="D230" s="199">
        <f t="shared" ref="D230:L230" si="75">D226+D229</f>
        <v>956</v>
      </c>
      <c r="E230" s="199">
        <f t="shared" si="75"/>
        <v>230</v>
      </c>
      <c r="F230" s="199">
        <f t="shared" si="75"/>
        <v>5000</v>
      </c>
      <c r="G230" s="199">
        <f t="shared" si="75"/>
        <v>0</v>
      </c>
      <c r="H230" s="199">
        <f t="shared" si="75"/>
        <v>0</v>
      </c>
      <c r="I230" s="199">
        <f t="shared" si="75"/>
        <v>0</v>
      </c>
      <c r="J230" s="199">
        <f t="shared" si="75"/>
        <v>0</v>
      </c>
      <c r="K230" s="199">
        <f t="shared" si="75"/>
        <v>0</v>
      </c>
      <c r="L230" s="199">
        <f t="shared" si="75"/>
        <v>0</v>
      </c>
      <c r="M230" s="536">
        <f t="shared" si="66"/>
        <v>6186</v>
      </c>
      <c r="N230" s="536">
        <f t="shared" si="67"/>
        <v>0</v>
      </c>
      <c r="O230" s="536"/>
    </row>
    <row r="231" spans="1:15">
      <c r="A231" s="200" t="s">
        <v>163</v>
      </c>
      <c r="B231" s="293" t="s">
        <v>335</v>
      </c>
      <c r="C231" s="199"/>
      <c r="D231" s="198"/>
      <c r="E231" s="199"/>
      <c r="F231" s="198"/>
      <c r="G231" s="199"/>
      <c r="H231" s="199"/>
      <c r="I231" s="198"/>
      <c r="J231" s="199"/>
      <c r="K231" s="198"/>
      <c r="L231" s="199"/>
      <c r="M231" s="536">
        <f t="shared" si="66"/>
        <v>0</v>
      </c>
      <c r="N231" s="536">
        <f t="shared" si="67"/>
        <v>0</v>
      </c>
      <c r="O231" s="536"/>
    </row>
    <row r="232" spans="1:15" s="538" customFormat="1">
      <c r="A232" s="205" t="s">
        <v>47</v>
      </c>
      <c r="B232" s="205"/>
      <c r="C232" s="199">
        <f>SUM(D232:G232)</f>
        <v>49508</v>
      </c>
      <c r="D232" s="198">
        <v>600</v>
      </c>
      <c r="E232" s="199">
        <v>132</v>
      </c>
      <c r="F232" s="198">
        <v>48776</v>
      </c>
      <c r="G232" s="199"/>
      <c r="H232" s="199"/>
      <c r="I232" s="198"/>
      <c r="J232" s="199"/>
      <c r="K232" s="198"/>
      <c r="L232" s="199"/>
      <c r="M232" s="536">
        <f t="shared" si="66"/>
        <v>49508</v>
      </c>
      <c r="N232" s="536">
        <f t="shared" si="67"/>
        <v>0</v>
      </c>
      <c r="O232" s="536"/>
    </row>
    <row r="233" spans="1:15" s="538" customFormat="1">
      <c r="A233" s="205" t="s">
        <v>425</v>
      </c>
      <c r="B233" s="205"/>
      <c r="C233" s="199">
        <v>52008</v>
      </c>
      <c r="D233" s="198">
        <v>600</v>
      </c>
      <c r="E233" s="199">
        <v>132</v>
      </c>
      <c r="F233" s="198">
        <v>51276</v>
      </c>
      <c r="G233" s="199">
        <v>0</v>
      </c>
      <c r="H233" s="199">
        <v>0</v>
      </c>
      <c r="I233" s="198">
        <v>0</v>
      </c>
      <c r="J233" s="199">
        <v>0</v>
      </c>
      <c r="K233" s="198">
        <v>0</v>
      </c>
      <c r="L233" s="199">
        <v>0</v>
      </c>
      <c r="M233" s="536">
        <f t="shared" si="66"/>
        <v>52008</v>
      </c>
      <c r="N233" s="536">
        <f t="shared" si="67"/>
        <v>0</v>
      </c>
      <c r="O233" s="536"/>
    </row>
    <row r="234" spans="1:15" s="538" customFormat="1">
      <c r="A234" s="205" t="s">
        <v>571</v>
      </c>
      <c r="B234" s="205"/>
      <c r="C234" s="191">
        <v>-2100</v>
      </c>
      <c r="D234" s="198">
        <v>520</v>
      </c>
      <c r="E234" s="199">
        <v>382</v>
      </c>
      <c r="F234" s="198">
        <v>-3002</v>
      </c>
      <c r="G234" s="199"/>
      <c r="H234" s="199"/>
      <c r="I234" s="198"/>
      <c r="J234" s="199"/>
      <c r="K234" s="198"/>
      <c r="L234" s="199"/>
      <c r="M234" s="536">
        <f t="shared" si="66"/>
        <v>-2100</v>
      </c>
      <c r="N234" s="536">
        <f t="shared" si="67"/>
        <v>0</v>
      </c>
      <c r="O234" s="536"/>
    </row>
    <row r="235" spans="1:15" s="538" customFormat="1">
      <c r="A235" s="205" t="s">
        <v>484</v>
      </c>
      <c r="B235" s="205"/>
      <c r="C235" s="199">
        <f>SUM(C234)</f>
        <v>-2100</v>
      </c>
      <c r="D235" s="199">
        <f t="shared" ref="D235:L235" si="76">SUM(D234)</f>
        <v>520</v>
      </c>
      <c r="E235" s="199">
        <f t="shared" si="76"/>
        <v>382</v>
      </c>
      <c r="F235" s="199">
        <f t="shared" si="76"/>
        <v>-3002</v>
      </c>
      <c r="G235" s="199">
        <f t="shared" si="76"/>
        <v>0</v>
      </c>
      <c r="H235" s="199">
        <f t="shared" si="76"/>
        <v>0</v>
      </c>
      <c r="I235" s="199">
        <f t="shared" si="76"/>
        <v>0</v>
      </c>
      <c r="J235" s="199">
        <f t="shared" si="76"/>
        <v>0</v>
      </c>
      <c r="K235" s="199">
        <f t="shared" si="76"/>
        <v>0</v>
      </c>
      <c r="L235" s="199">
        <f t="shared" si="76"/>
        <v>0</v>
      </c>
      <c r="M235" s="536">
        <f t="shared" si="66"/>
        <v>-2100</v>
      </c>
      <c r="N235" s="536">
        <f t="shared" si="67"/>
        <v>0</v>
      </c>
      <c r="O235" s="536"/>
    </row>
    <row r="236" spans="1:15" s="538" customFormat="1">
      <c r="A236" s="205" t="s">
        <v>425</v>
      </c>
      <c r="B236" s="205"/>
      <c r="C236" s="199">
        <f>C233+C235</f>
        <v>49908</v>
      </c>
      <c r="D236" s="199">
        <f t="shared" ref="D236:L236" si="77">D233+D235</f>
        <v>1120</v>
      </c>
      <c r="E236" s="199">
        <f t="shared" si="77"/>
        <v>514</v>
      </c>
      <c r="F236" s="199">
        <f t="shared" si="77"/>
        <v>48274</v>
      </c>
      <c r="G236" s="199">
        <f t="shared" si="77"/>
        <v>0</v>
      </c>
      <c r="H236" s="199">
        <f t="shared" si="77"/>
        <v>0</v>
      </c>
      <c r="I236" s="199">
        <f t="shared" si="77"/>
        <v>0</v>
      </c>
      <c r="J236" s="199">
        <f t="shared" si="77"/>
        <v>0</v>
      </c>
      <c r="K236" s="199">
        <f t="shared" si="77"/>
        <v>0</v>
      </c>
      <c r="L236" s="199">
        <f t="shared" si="77"/>
        <v>0</v>
      </c>
      <c r="M236" s="536">
        <f t="shared" si="66"/>
        <v>49908</v>
      </c>
      <c r="N236" s="536">
        <f t="shared" si="67"/>
        <v>0</v>
      </c>
      <c r="O236" s="536"/>
    </row>
    <row r="237" spans="1:15">
      <c r="A237" s="200" t="s">
        <v>162</v>
      </c>
      <c r="B237" s="293" t="s">
        <v>334</v>
      </c>
      <c r="C237" s="199"/>
      <c r="D237" s="198"/>
      <c r="E237" s="199"/>
      <c r="F237" s="198"/>
      <c r="G237" s="199"/>
      <c r="H237" s="199"/>
      <c r="I237" s="198"/>
      <c r="J237" s="199"/>
      <c r="K237" s="198"/>
      <c r="L237" s="199"/>
      <c r="M237" s="536">
        <f t="shared" si="66"/>
        <v>0</v>
      </c>
      <c r="N237" s="536">
        <f t="shared" si="67"/>
        <v>0</v>
      </c>
      <c r="O237" s="536"/>
    </row>
    <row r="238" spans="1:15" s="538" customFormat="1">
      <c r="A238" s="205" t="s">
        <v>47</v>
      </c>
      <c r="B238" s="205"/>
      <c r="C238" s="199">
        <f>SUM(D238:G238)</f>
        <v>14218</v>
      </c>
      <c r="D238" s="198"/>
      <c r="E238" s="199"/>
      <c r="F238" s="198">
        <v>14218</v>
      </c>
      <c r="G238" s="199"/>
      <c r="H238" s="199"/>
      <c r="I238" s="198"/>
      <c r="J238" s="199"/>
      <c r="K238" s="198"/>
      <c r="L238" s="199"/>
      <c r="M238" s="536">
        <f t="shared" si="66"/>
        <v>14218</v>
      </c>
      <c r="N238" s="536">
        <f t="shared" si="67"/>
        <v>0</v>
      </c>
      <c r="O238" s="536"/>
    </row>
    <row r="239" spans="1:15" s="538" customFormat="1">
      <c r="A239" s="205" t="s">
        <v>425</v>
      </c>
      <c r="B239" s="205"/>
      <c r="C239" s="199">
        <v>25518</v>
      </c>
      <c r="D239" s="198">
        <v>0</v>
      </c>
      <c r="E239" s="199">
        <v>0</v>
      </c>
      <c r="F239" s="198">
        <v>25518</v>
      </c>
      <c r="G239" s="199">
        <v>0</v>
      </c>
      <c r="H239" s="199">
        <v>0</v>
      </c>
      <c r="I239" s="198">
        <v>0</v>
      </c>
      <c r="J239" s="199">
        <v>0</v>
      </c>
      <c r="K239" s="198">
        <v>0</v>
      </c>
      <c r="L239" s="199">
        <v>0</v>
      </c>
      <c r="M239" s="536">
        <f t="shared" si="66"/>
        <v>25518</v>
      </c>
      <c r="N239" s="536">
        <f t="shared" si="67"/>
        <v>0</v>
      </c>
      <c r="O239" s="536"/>
    </row>
    <row r="240" spans="1:15" s="538" customFormat="1">
      <c r="A240" s="205" t="s">
        <v>571</v>
      </c>
      <c r="B240" s="205"/>
      <c r="C240" s="191">
        <v>-12000</v>
      </c>
      <c r="D240" s="198"/>
      <c r="E240" s="199"/>
      <c r="F240" s="198">
        <v>-12000</v>
      </c>
      <c r="G240" s="199"/>
      <c r="H240" s="199"/>
      <c r="I240" s="198"/>
      <c r="J240" s="199"/>
      <c r="K240" s="198"/>
      <c r="L240" s="199"/>
      <c r="M240" s="536">
        <f t="shared" si="66"/>
        <v>-12000</v>
      </c>
      <c r="N240" s="536">
        <f t="shared" si="67"/>
        <v>0</v>
      </c>
      <c r="O240" s="536"/>
    </row>
    <row r="241" spans="1:15" s="538" customFormat="1">
      <c r="A241" s="205" t="s">
        <v>484</v>
      </c>
      <c r="B241" s="205"/>
      <c r="C241" s="199">
        <f>SUM(C240)</f>
        <v>-12000</v>
      </c>
      <c r="D241" s="199">
        <f t="shared" ref="D241:L241" si="78">SUM(D240)</f>
        <v>0</v>
      </c>
      <c r="E241" s="199">
        <f t="shared" si="78"/>
        <v>0</v>
      </c>
      <c r="F241" s="199">
        <f t="shared" si="78"/>
        <v>-12000</v>
      </c>
      <c r="G241" s="199">
        <f t="shared" si="78"/>
        <v>0</v>
      </c>
      <c r="H241" s="199">
        <f t="shared" si="78"/>
        <v>0</v>
      </c>
      <c r="I241" s="199">
        <f t="shared" si="78"/>
        <v>0</v>
      </c>
      <c r="J241" s="199">
        <f t="shared" si="78"/>
        <v>0</v>
      </c>
      <c r="K241" s="199">
        <f t="shared" si="78"/>
        <v>0</v>
      </c>
      <c r="L241" s="199">
        <f t="shared" si="78"/>
        <v>0</v>
      </c>
      <c r="M241" s="536">
        <f t="shared" si="66"/>
        <v>-12000</v>
      </c>
      <c r="N241" s="536">
        <f t="shared" si="67"/>
        <v>0</v>
      </c>
      <c r="O241" s="536"/>
    </row>
    <row r="242" spans="1:15" s="538" customFormat="1">
      <c r="A242" s="205" t="s">
        <v>425</v>
      </c>
      <c r="B242" s="205"/>
      <c r="C242" s="199">
        <f>C239+C241</f>
        <v>13518</v>
      </c>
      <c r="D242" s="199">
        <f t="shared" ref="D242:L242" si="79">D239+D241</f>
        <v>0</v>
      </c>
      <c r="E242" s="199">
        <f t="shared" si="79"/>
        <v>0</v>
      </c>
      <c r="F242" s="199">
        <f t="shared" si="79"/>
        <v>13518</v>
      </c>
      <c r="G242" s="199">
        <f t="shared" si="79"/>
        <v>0</v>
      </c>
      <c r="H242" s="199">
        <f t="shared" si="79"/>
        <v>0</v>
      </c>
      <c r="I242" s="199">
        <f t="shared" si="79"/>
        <v>0</v>
      </c>
      <c r="J242" s="199">
        <f t="shared" si="79"/>
        <v>0</v>
      </c>
      <c r="K242" s="199">
        <f t="shared" si="79"/>
        <v>0</v>
      </c>
      <c r="L242" s="199">
        <f t="shared" si="79"/>
        <v>0</v>
      </c>
      <c r="M242" s="536">
        <f t="shared" si="66"/>
        <v>13518</v>
      </c>
      <c r="N242" s="536">
        <f t="shared" si="67"/>
        <v>0</v>
      </c>
      <c r="O242" s="536"/>
    </row>
    <row r="243" spans="1:15">
      <c r="A243" s="200" t="s">
        <v>164</v>
      </c>
      <c r="B243" s="293" t="s">
        <v>334</v>
      </c>
      <c r="C243" s="199"/>
      <c r="D243" s="198"/>
      <c r="E243" s="199"/>
      <c r="F243" s="198"/>
      <c r="G243" s="199"/>
      <c r="H243" s="199"/>
      <c r="I243" s="198"/>
      <c r="J243" s="199"/>
      <c r="K243" s="198"/>
      <c r="L243" s="199"/>
      <c r="M243" s="536">
        <f t="shared" si="66"/>
        <v>0</v>
      </c>
      <c r="N243" s="536">
        <f t="shared" si="67"/>
        <v>0</v>
      </c>
      <c r="O243" s="536"/>
    </row>
    <row r="244" spans="1:15" s="538" customFormat="1">
      <c r="A244" s="205" t="s">
        <v>47</v>
      </c>
      <c r="B244" s="205"/>
      <c r="C244" s="199">
        <f>SUM(D244:G244)</f>
        <v>4513</v>
      </c>
      <c r="D244" s="198"/>
      <c r="E244" s="199"/>
      <c r="F244" s="198">
        <v>4513</v>
      </c>
      <c r="G244" s="199"/>
      <c r="H244" s="199"/>
      <c r="I244" s="198"/>
      <c r="J244" s="199"/>
      <c r="K244" s="198"/>
      <c r="L244" s="199"/>
      <c r="M244" s="536">
        <f t="shared" si="66"/>
        <v>4513</v>
      </c>
      <c r="N244" s="536">
        <f t="shared" si="67"/>
        <v>0</v>
      </c>
      <c r="O244" s="536"/>
    </row>
    <row r="245" spans="1:15" s="538" customFormat="1">
      <c r="A245" s="205" t="s">
        <v>425</v>
      </c>
      <c r="B245" s="205"/>
      <c r="C245" s="199">
        <v>4513</v>
      </c>
      <c r="D245" s="198">
        <v>0</v>
      </c>
      <c r="E245" s="199">
        <v>0</v>
      </c>
      <c r="F245" s="198">
        <v>4513</v>
      </c>
      <c r="G245" s="199">
        <v>0</v>
      </c>
      <c r="H245" s="199">
        <v>0</v>
      </c>
      <c r="I245" s="198">
        <v>0</v>
      </c>
      <c r="J245" s="199">
        <v>0</v>
      </c>
      <c r="K245" s="198">
        <v>0</v>
      </c>
      <c r="L245" s="199">
        <v>0</v>
      </c>
      <c r="M245" s="536">
        <f t="shared" si="66"/>
        <v>4513</v>
      </c>
      <c r="N245" s="536">
        <f t="shared" si="67"/>
        <v>0</v>
      </c>
      <c r="O245" s="536"/>
    </row>
    <row r="246" spans="1:15" s="538" customFormat="1">
      <c r="A246" s="205" t="s">
        <v>571</v>
      </c>
      <c r="B246" s="205"/>
      <c r="C246" s="199">
        <v>1487</v>
      </c>
      <c r="D246" s="198"/>
      <c r="E246" s="199"/>
      <c r="F246" s="198">
        <v>1487</v>
      </c>
      <c r="G246" s="199"/>
      <c r="H246" s="199"/>
      <c r="I246" s="198"/>
      <c r="J246" s="199"/>
      <c r="K246" s="198"/>
      <c r="L246" s="199"/>
      <c r="M246" s="536">
        <f t="shared" si="66"/>
        <v>1487</v>
      </c>
      <c r="N246" s="536">
        <f t="shared" si="67"/>
        <v>0</v>
      </c>
      <c r="O246" s="536"/>
    </row>
    <row r="247" spans="1:15" s="538" customFormat="1">
      <c r="A247" s="205" t="s">
        <v>484</v>
      </c>
      <c r="B247" s="205"/>
      <c r="C247" s="199">
        <f>SUM(C246)</f>
        <v>1487</v>
      </c>
      <c r="D247" s="199">
        <f t="shared" ref="D247:L247" si="80">SUM(D246)</f>
        <v>0</v>
      </c>
      <c r="E247" s="199">
        <f t="shared" si="80"/>
        <v>0</v>
      </c>
      <c r="F247" s="199">
        <f t="shared" si="80"/>
        <v>1487</v>
      </c>
      <c r="G247" s="199">
        <f t="shared" si="80"/>
        <v>0</v>
      </c>
      <c r="H247" s="199">
        <f t="shared" si="80"/>
        <v>0</v>
      </c>
      <c r="I247" s="199">
        <f t="shared" si="80"/>
        <v>0</v>
      </c>
      <c r="J247" s="199">
        <f t="shared" si="80"/>
        <v>0</v>
      </c>
      <c r="K247" s="199">
        <f t="shared" si="80"/>
        <v>0</v>
      </c>
      <c r="L247" s="199">
        <f t="shared" si="80"/>
        <v>0</v>
      </c>
      <c r="M247" s="536">
        <f t="shared" si="66"/>
        <v>1487</v>
      </c>
      <c r="N247" s="536">
        <f t="shared" si="67"/>
        <v>0</v>
      </c>
      <c r="O247" s="536"/>
    </row>
    <row r="248" spans="1:15" s="538" customFormat="1">
      <c r="A248" s="205" t="s">
        <v>425</v>
      </c>
      <c r="B248" s="205"/>
      <c r="C248" s="199">
        <f>C244+C247</f>
        <v>6000</v>
      </c>
      <c r="D248" s="199">
        <f t="shared" ref="D248:L248" si="81">D244+D247</f>
        <v>0</v>
      </c>
      <c r="E248" s="199">
        <f t="shared" si="81"/>
        <v>0</v>
      </c>
      <c r="F248" s="199">
        <f t="shared" si="81"/>
        <v>6000</v>
      </c>
      <c r="G248" s="199">
        <f t="shared" si="81"/>
        <v>0</v>
      </c>
      <c r="H248" s="199">
        <f t="shared" si="81"/>
        <v>0</v>
      </c>
      <c r="I248" s="199">
        <f t="shared" si="81"/>
        <v>0</v>
      </c>
      <c r="J248" s="199">
        <f t="shared" si="81"/>
        <v>0</v>
      </c>
      <c r="K248" s="199">
        <f t="shared" si="81"/>
        <v>0</v>
      </c>
      <c r="L248" s="199">
        <f t="shared" si="81"/>
        <v>0</v>
      </c>
      <c r="M248" s="536">
        <f t="shared" si="66"/>
        <v>6000</v>
      </c>
      <c r="N248" s="536">
        <f t="shared" si="67"/>
        <v>0</v>
      </c>
      <c r="O248" s="536"/>
    </row>
    <row r="249" spans="1:15">
      <c r="A249" s="200" t="s">
        <v>247</v>
      </c>
      <c r="B249" s="293" t="s">
        <v>334</v>
      </c>
      <c r="C249" s="199"/>
      <c r="D249" s="198"/>
      <c r="E249" s="199"/>
      <c r="F249" s="198"/>
      <c r="G249" s="199"/>
      <c r="H249" s="199"/>
      <c r="I249" s="198"/>
      <c r="J249" s="199"/>
      <c r="K249" s="198"/>
      <c r="L249" s="199"/>
      <c r="M249" s="536">
        <f t="shared" si="66"/>
        <v>0</v>
      </c>
      <c r="N249" s="536">
        <f t="shared" si="67"/>
        <v>0</v>
      </c>
      <c r="O249" s="536"/>
    </row>
    <row r="250" spans="1:15" s="538" customFormat="1">
      <c r="A250" s="205" t="s">
        <v>47</v>
      </c>
      <c r="B250" s="205"/>
      <c r="C250" s="199">
        <f>SUM(D250:G250)</f>
        <v>62</v>
      </c>
      <c r="D250" s="198"/>
      <c r="E250" s="199"/>
      <c r="F250" s="198">
        <v>62</v>
      </c>
      <c r="G250" s="199"/>
      <c r="H250" s="199"/>
      <c r="I250" s="198"/>
      <c r="J250" s="199"/>
      <c r="K250" s="198"/>
      <c r="L250" s="199"/>
      <c r="M250" s="536">
        <f t="shared" si="66"/>
        <v>62</v>
      </c>
      <c r="N250" s="536">
        <f t="shared" si="67"/>
        <v>0</v>
      </c>
      <c r="O250" s="536"/>
    </row>
    <row r="251" spans="1:15" s="538" customFormat="1">
      <c r="A251" s="205" t="s">
        <v>425</v>
      </c>
      <c r="B251" s="205"/>
      <c r="C251" s="199">
        <v>62</v>
      </c>
      <c r="D251" s="198">
        <v>0</v>
      </c>
      <c r="E251" s="199">
        <v>0</v>
      </c>
      <c r="F251" s="198">
        <v>62</v>
      </c>
      <c r="G251" s="199">
        <v>0</v>
      </c>
      <c r="H251" s="199">
        <v>0</v>
      </c>
      <c r="I251" s="198">
        <v>0</v>
      </c>
      <c r="J251" s="199">
        <v>0</v>
      </c>
      <c r="K251" s="198">
        <v>0</v>
      </c>
      <c r="L251" s="199">
        <v>0</v>
      </c>
      <c r="M251" s="536">
        <f t="shared" si="66"/>
        <v>62</v>
      </c>
      <c r="N251" s="536">
        <f t="shared" si="67"/>
        <v>0</v>
      </c>
      <c r="O251" s="536"/>
    </row>
    <row r="252" spans="1:15" s="538" customFormat="1">
      <c r="A252" s="205" t="s">
        <v>571</v>
      </c>
      <c r="B252" s="205"/>
      <c r="C252" s="199">
        <v>48</v>
      </c>
      <c r="D252" s="198"/>
      <c r="E252" s="199"/>
      <c r="F252" s="198">
        <v>48</v>
      </c>
      <c r="G252" s="199"/>
      <c r="H252" s="199"/>
      <c r="I252" s="198"/>
      <c r="J252" s="199"/>
      <c r="K252" s="198"/>
      <c r="L252" s="199"/>
      <c r="M252" s="536">
        <f t="shared" si="66"/>
        <v>48</v>
      </c>
      <c r="N252" s="536">
        <f t="shared" si="67"/>
        <v>0</v>
      </c>
      <c r="O252" s="536"/>
    </row>
    <row r="253" spans="1:15" s="538" customFormat="1">
      <c r="A253" s="205" t="s">
        <v>484</v>
      </c>
      <c r="B253" s="205"/>
      <c r="C253" s="199">
        <f>SUM(C252)</f>
        <v>48</v>
      </c>
      <c r="D253" s="199">
        <f t="shared" ref="D253:F253" si="82">SUM(D252)</f>
        <v>0</v>
      </c>
      <c r="E253" s="199">
        <f t="shared" si="82"/>
        <v>0</v>
      </c>
      <c r="F253" s="199">
        <f t="shared" si="82"/>
        <v>48</v>
      </c>
      <c r="G253" s="199">
        <v>0</v>
      </c>
      <c r="H253" s="199">
        <v>0</v>
      </c>
      <c r="I253" s="199">
        <v>0</v>
      </c>
      <c r="J253" s="199">
        <v>0</v>
      </c>
      <c r="K253" s="199">
        <v>0</v>
      </c>
      <c r="L253" s="199">
        <v>0</v>
      </c>
      <c r="M253" s="536">
        <f t="shared" si="66"/>
        <v>48</v>
      </c>
      <c r="N253" s="536">
        <f t="shared" si="67"/>
        <v>0</v>
      </c>
      <c r="O253" s="536"/>
    </row>
    <row r="254" spans="1:15" s="538" customFormat="1">
      <c r="A254" s="205" t="s">
        <v>425</v>
      </c>
      <c r="B254" s="205"/>
      <c r="C254" s="199">
        <f>C250+C253</f>
        <v>110</v>
      </c>
      <c r="D254" s="199">
        <f t="shared" ref="D254:L254" si="83">D250+D253</f>
        <v>0</v>
      </c>
      <c r="E254" s="199">
        <f t="shared" si="83"/>
        <v>0</v>
      </c>
      <c r="F254" s="199">
        <f t="shared" si="83"/>
        <v>110</v>
      </c>
      <c r="G254" s="199">
        <f t="shared" si="83"/>
        <v>0</v>
      </c>
      <c r="H254" s="199">
        <f t="shared" si="83"/>
        <v>0</v>
      </c>
      <c r="I254" s="199">
        <f t="shared" si="83"/>
        <v>0</v>
      </c>
      <c r="J254" s="199">
        <f t="shared" si="83"/>
        <v>0</v>
      </c>
      <c r="K254" s="199">
        <f t="shared" si="83"/>
        <v>0</v>
      </c>
      <c r="L254" s="199">
        <f t="shared" si="83"/>
        <v>0</v>
      </c>
      <c r="M254" s="536">
        <f t="shared" si="66"/>
        <v>110</v>
      </c>
      <c r="N254" s="536">
        <f t="shared" si="67"/>
        <v>0</v>
      </c>
      <c r="O254" s="536"/>
    </row>
    <row r="255" spans="1:15">
      <c r="A255" s="200" t="s">
        <v>248</v>
      </c>
      <c r="B255" s="293" t="s">
        <v>334</v>
      </c>
      <c r="C255" s="199"/>
      <c r="D255" s="198"/>
      <c r="E255" s="199"/>
      <c r="F255" s="198"/>
      <c r="G255" s="199"/>
      <c r="H255" s="199"/>
      <c r="I255" s="198"/>
      <c r="J255" s="199"/>
      <c r="K255" s="198"/>
      <c r="L255" s="199"/>
      <c r="M255" s="536">
        <f t="shared" si="66"/>
        <v>0</v>
      </c>
      <c r="N255" s="536">
        <f t="shared" si="67"/>
        <v>0</v>
      </c>
      <c r="O255" s="536"/>
    </row>
    <row r="256" spans="1:15" s="538" customFormat="1">
      <c r="A256" s="205" t="s">
        <v>47</v>
      </c>
      <c r="B256" s="205"/>
      <c r="C256" s="199">
        <f>SUM(D256:G256)</f>
        <v>76</v>
      </c>
      <c r="D256" s="198"/>
      <c r="E256" s="199"/>
      <c r="F256" s="198">
        <v>76</v>
      </c>
      <c r="G256" s="199"/>
      <c r="H256" s="199"/>
      <c r="I256" s="198"/>
      <c r="J256" s="199"/>
      <c r="K256" s="198"/>
      <c r="L256" s="199"/>
      <c r="M256" s="536">
        <f t="shared" si="66"/>
        <v>76</v>
      </c>
      <c r="N256" s="536">
        <f t="shared" si="67"/>
        <v>0</v>
      </c>
      <c r="O256" s="536"/>
    </row>
    <row r="257" spans="1:15" s="538" customFormat="1">
      <c r="A257" s="205" t="s">
        <v>425</v>
      </c>
      <c r="B257" s="205"/>
      <c r="C257" s="199">
        <v>76</v>
      </c>
      <c r="D257" s="198">
        <v>0</v>
      </c>
      <c r="E257" s="199">
        <v>0</v>
      </c>
      <c r="F257" s="198">
        <v>76</v>
      </c>
      <c r="G257" s="199">
        <v>0</v>
      </c>
      <c r="H257" s="199">
        <v>0</v>
      </c>
      <c r="I257" s="198">
        <v>0</v>
      </c>
      <c r="J257" s="199">
        <v>0</v>
      </c>
      <c r="K257" s="198">
        <v>0</v>
      </c>
      <c r="L257" s="199">
        <v>0</v>
      </c>
      <c r="M257" s="536">
        <f t="shared" si="66"/>
        <v>76</v>
      </c>
      <c r="N257" s="536">
        <f t="shared" si="67"/>
        <v>0</v>
      </c>
      <c r="O257" s="536"/>
    </row>
    <row r="258" spans="1:15" s="538" customFormat="1">
      <c r="A258" s="205" t="s">
        <v>484</v>
      </c>
      <c r="B258" s="205"/>
      <c r="C258" s="199">
        <v>0</v>
      </c>
      <c r="D258" s="199">
        <v>0</v>
      </c>
      <c r="E258" s="199">
        <v>0</v>
      </c>
      <c r="F258" s="199">
        <v>0</v>
      </c>
      <c r="G258" s="199">
        <v>0</v>
      </c>
      <c r="H258" s="199">
        <v>0</v>
      </c>
      <c r="I258" s="199">
        <v>0</v>
      </c>
      <c r="J258" s="199">
        <v>0</v>
      </c>
      <c r="K258" s="199">
        <v>0</v>
      </c>
      <c r="L258" s="199">
        <v>0</v>
      </c>
      <c r="M258" s="536">
        <f t="shared" si="66"/>
        <v>0</v>
      </c>
      <c r="N258" s="536">
        <f t="shared" si="67"/>
        <v>0</v>
      </c>
      <c r="O258" s="536"/>
    </row>
    <row r="259" spans="1:15" s="538" customFormat="1">
      <c r="A259" s="205" t="s">
        <v>425</v>
      </c>
      <c r="B259" s="205"/>
      <c r="C259" s="199">
        <f>C256+C258</f>
        <v>76</v>
      </c>
      <c r="D259" s="199">
        <f t="shared" ref="D259:L259" si="84">D256+D258</f>
        <v>0</v>
      </c>
      <c r="E259" s="199">
        <f t="shared" si="84"/>
        <v>0</v>
      </c>
      <c r="F259" s="199">
        <f t="shared" si="84"/>
        <v>76</v>
      </c>
      <c r="G259" s="199">
        <f t="shared" si="84"/>
        <v>0</v>
      </c>
      <c r="H259" s="199">
        <f t="shared" si="84"/>
        <v>0</v>
      </c>
      <c r="I259" s="199">
        <f t="shared" si="84"/>
        <v>0</v>
      </c>
      <c r="J259" s="199">
        <f t="shared" si="84"/>
        <v>0</v>
      </c>
      <c r="K259" s="199">
        <f t="shared" si="84"/>
        <v>0</v>
      </c>
      <c r="L259" s="199">
        <f t="shared" si="84"/>
        <v>0</v>
      </c>
      <c r="M259" s="536">
        <f t="shared" si="66"/>
        <v>76</v>
      </c>
      <c r="N259" s="536">
        <f t="shared" si="67"/>
        <v>0</v>
      </c>
      <c r="O259" s="536"/>
    </row>
    <row r="260" spans="1:15">
      <c r="A260" s="200" t="s">
        <v>255</v>
      </c>
      <c r="B260" s="293" t="s">
        <v>334</v>
      </c>
      <c r="C260" s="199"/>
      <c r="D260" s="198"/>
      <c r="E260" s="199"/>
      <c r="F260" s="198"/>
      <c r="G260" s="199"/>
      <c r="H260" s="199"/>
      <c r="I260" s="198"/>
      <c r="J260" s="199"/>
      <c r="K260" s="198"/>
      <c r="L260" s="199"/>
      <c r="M260" s="536">
        <f t="shared" si="66"/>
        <v>0</v>
      </c>
      <c r="N260" s="536">
        <f t="shared" si="67"/>
        <v>0</v>
      </c>
      <c r="O260" s="536"/>
    </row>
    <row r="261" spans="1:15" s="538" customFormat="1">
      <c r="A261" s="205" t="s">
        <v>47</v>
      </c>
      <c r="B261" s="205"/>
      <c r="C261" s="199">
        <f>SUM(D261:G261)</f>
        <v>6706</v>
      </c>
      <c r="D261" s="198"/>
      <c r="E261" s="199"/>
      <c r="F261" s="198">
        <v>6706</v>
      </c>
      <c r="G261" s="199"/>
      <c r="H261" s="199"/>
      <c r="I261" s="198"/>
      <c r="J261" s="199"/>
      <c r="K261" s="198"/>
      <c r="L261" s="199"/>
      <c r="M261" s="536">
        <f t="shared" si="66"/>
        <v>6706</v>
      </c>
      <c r="N261" s="536">
        <f t="shared" si="67"/>
        <v>0</v>
      </c>
      <c r="O261" s="536"/>
    </row>
    <row r="262" spans="1:15" s="538" customFormat="1">
      <c r="A262" s="205" t="s">
        <v>425</v>
      </c>
      <c r="B262" s="205"/>
      <c r="C262" s="199">
        <v>6706</v>
      </c>
      <c r="D262" s="198">
        <v>0</v>
      </c>
      <c r="E262" s="199">
        <v>0</v>
      </c>
      <c r="F262" s="198">
        <v>6706</v>
      </c>
      <c r="G262" s="199">
        <v>0</v>
      </c>
      <c r="H262" s="199">
        <v>0</v>
      </c>
      <c r="I262" s="198">
        <v>0</v>
      </c>
      <c r="J262" s="199">
        <v>0</v>
      </c>
      <c r="K262" s="198">
        <v>0</v>
      </c>
      <c r="L262" s="199">
        <v>0</v>
      </c>
      <c r="M262" s="536">
        <f t="shared" si="66"/>
        <v>6706</v>
      </c>
      <c r="N262" s="536">
        <f t="shared" si="67"/>
        <v>0</v>
      </c>
      <c r="O262" s="536"/>
    </row>
    <row r="263" spans="1:15" s="538" customFormat="1">
      <c r="A263" s="205" t="s">
        <v>571</v>
      </c>
      <c r="B263" s="205"/>
      <c r="C263" s="199">
        <v>294</v>
      </c>
      <c r="D263" s="198"/>
      <c r="E263" s="199"/>
      <c r="F263" s="198">
        <v>294</v>
      </c>
      <c r="G263" s="199"/>
      <c r="H263" s="199"/>
      <c r="I263" s="198"/>
      <c r="J263" s="199"/>
      <c r="K263" s="198"/>
      <c r="L263" s="199"/>
      <c r="M263" s="536">
        <f t="shared" si="66"/>
        <v>294</v>
      </c>
      <c r="N263" s="536">
        <f t="shared" si="67"/>
        <v>0</v>
      </c>
      <c r="O263" s="536"/>
    </row>
    <row r="264" spans="1:15" s="538" customFormat="1">
      <c r="A264" s="205" t="s">
        <v>484</v>
      </c>
      <c r="B264" s="205"/>
      <c r="C264" s="199">
        <f>SUM(C263)</f>
        <v>294</v>
      </c>
      <c r="D264" s="199">
        <f t="shared" ref="D264:H264" si="85">SUM(D263)</f>
        <v>0</v>
      </c>
      <c r="E264" s="199">
        <f t="shared" si="85"/>
        <v>0</v>
      </c>
      <c r="F264" s="199">
        <f t="shared" si="85"/>
        <v>294</v>
      </c>
      <c r="G264" s="199">
        <f t="shared" si="85"/>
        <v>0</v>
      </c>
      <c r="H264" s="199">
        <f t="shared" si="85"/>
        <v>0</v>
      </c>
      <c r="I264" s="199">
        <v>0</v>
      </c>
      <c r="J264" s="199">
        <v>0</v>
      </c>
      <c r="K264" s="199">
        <v>0</v>
      </c>
      <c r="L264" s="199">
        <v>0</v>
      </c>
      <c r="M264" s="536">
        <f t="shared" si="66"/>
        <v>294</v>
      </c>
      <c r="N264" s="536">
        <f t="shared" si="67"/>
        <v>0</v>
      </c>
      <c r="O264" s="536"/>
    </row>
    <row r="265" spans="1:15" s="538" customFormat="1">
      <c r="A265" s="205" t="s">
        <v>425</v>
      </c>
      <c r="B265" s="205"/>
      <c r="C265" s="199">
        <f>C261+C264</f>
        <v>7000</v>
      </c>
      <c r="D265" s="199">
        <f t="shared" ref="D265:L265" si="86">D261+D264</f>
        <v>0</v>
      </c>
      <c r="E265" s="199">
        <f t="shared" si="86"/>
        <v>0</v>
      </c>
      <c r="F265" s="199">
        <f t="shared" si="86"/>
        <v>7000</v>
      </c>
      <c r="G265" s="199">
        <f t="shared" si="86"/>
        <v>0</v>
      </c>
      <c r="H265" s="199">
        <f t="shared" si="86"/>
        <v>0</v>
      </c>
      <c r="I265" s="199">
        <f t="shared" si="86"/>
        <v>0</v>
      </c>
      <c r="J265" s="199">
        <f t="shared" si="86"/>
        <v>0</v>
      </c>
      <c r="K265" s="199">
        <f t="shared" si="86"/>
        <v>0</v>
      </c>
      <c r="L265" s="199">
        <f t="shared" si="86"/>
        <v>0</v>
      </c>
      <c r="M265" s="536">
        <f t="shared" si="66"/>
        <v>7000</v>
      </c>
      <c r="N265" s="536">
        <f t="shared" si="67"/>
        <v>0</v>
      </c>
      <c r="O265" s="536"/>
    </row>
    <row r="266" spans="1:15">
      <c r="A266" s="200" t="s">
        <v>165</v>
      </c>
      <c r="B266" s="293" t="s">
        <v>334</v>
      </c>
      <c r="C266" s="199"/>
      <c r="D266" s="198"/>
      <c r="E266" s="199"/>
      <c r="F266" s="198"/>
      <c r="G266" s="199"/>
      <c r="H266" s="199"/>
      <c r="I266" s="198"/>
      <c r="J266" s="199"/>
      <c r="K266" s="198"/>
      <c r="L266" s="199"/>
      <c r="M266" s="536">
        <f t="shared" si="66"/>
        <v>0</v>
      </c>
      <c r="N266" s="536">
        <f t="shared" si="67"/>
        <v>0</v>
      </c>
      <c r="O266" s="536"/>
    </row>
    <row r="267" spans="1:15" s="538" customFormat="1">
      <c r="A267" s="205" t="s">
        <v>47</v>
      </c>
      <c r="B267" s="205"/>
      <c r="C267" s="199">
        <f>SUM(D267:G267)</f>
        <v>1640</v>
      </c>
      <c r="D267" s="198"/>
      <c r="E267" s="199"/>
      <c r="F267" s="198">
        <v>1640</v>
      </c>
      <c r="G267" s="199"/>
      <c r="H267" s="199"/>
      <c r="I267" s="198"/>
      <c r="J267" s="199"/>
      <c r="K267" s="198"/>
      <c r="L267" s="199"/>
      <c r="M267" s="536">
        <f t="shared" si="66"/>
        <v>1640</v>
      </c>
      <c r="N267" s="536">
        <f t="shared" si="67"/>
        <v>0</v>
      </c>
      <c r="O267" s="536"/>
    </row>
    <row r="268" spans="1:15" s="538" customFormat="1">
      <c r="A268" s="205" t="s">
        <v>425</v>
      </c>
      <c r="B268" s="205"/>
      <c r="C268" s="199">
        <v>1640</v>
      </c>
      <c r="D268" s="198">
        <v>0</v>
      </c>
      <c r="E268" s="199">
        <v>0</v>
      </c>
      <c r="F268" s="198">
        <v>1640</v>
      </c>
      <c r="G268" s="199">
        <v>0</v>
      </c>
      <c r="H268" s="199">
        <v>0</v>
      </c>
      <c r="I268" s="198">
        <v>0</v>
      </c>
      <c r="J268" s="199">
        <v>0</v>
      </c>
      <c r="K268" s="198">
        <v>0</v>
      </c>
      <c r="L268" s="199">
        <v>0</v>
      </c>
      <c r="M268" s="536">
        <f t="shared" si="66"/>
        <v>1640</v>
      </c>
      <c r="N268" s="536">
        <f t="shared" si="67"/>
        <v>0</v>
      </c>
      <c r="O268" s="536"/>
    </row>
    <row r="269" spans="1:15" s="538" customFormat="1">
      <c r="A269" s="205" t="s">
        <v>484</v>
      </c>
      <c r="B269" s="205"/>
      <c r="C269" s="199">
        <v>0</v>
      </c>
      <c r="D269" s="199">
        <v>0</v>
      </c>
      <c r="E269" s="199">
        <v>0</v>
      </c>
      <c r="F269" s="199">
        <v>0</v>
      </c>
      <c r="G269" s="199">
        <v>0</v>
      </c>
      <c r="H269" s="199">
        <v>0</v>
      </c>
      <c r="I269" s="199">
        <v>0</v>
      </c>
      <c r="J269" s="199">
        <v>0</v>
      </c>
      <c r="K269" s="199">
        <v>0</v>
      </c>
      <c r="L269" s="199">
        <v>0</v>
      </c>
      <c r="M269" s="536">
        <f t="shared" si="66"/>
        <v>0</v>
      </c>
      <c r="N269" s="536">
        <f t="shared" si="67"/>
        <v>0</v>
      </c>
      <c r="O269" s="536"/>
    </row>
    <row r="270" spans="1:15" s="538" customFormat="1">
      <c r="A270" s="205" t="s">
        <v>425</v>
      </c>
      <c r="B270" s="205"/>
      <c r="C270" s="199">
        <f>C267+C269</f>
        <v>1640</v>
      </c>
      <c r="D270" s="199">
        <f t="shared" ref="D270:L270" si="87">D267+D269</f>
        <v>0</v>
      </c>
      <c r="E270" s="199">
        <f t="shared" si="87"/>
        <v>0</v>
      </c>
      <c r="F270" s="199">
        <f t="shared" si="87"/>
        <v>1640</v>
      </c>
      <c r="G270" s="199">
        <f t="shared" si="87"/>
        <v>0</v>
      </c>
      <c r="H270" s="199">
        <f t="shared" si="87"/>
        <v>0</v>
      </c>
      <c r="I270" s="199">
        <f t="shared" si="87"/>
        <v>0</v>
      </c>
      <c r="J270" s="199">
        <f t="shared" si="87"/>
        <v>0</v>
      </c>
      <c r="K270" s="199">
        <f t="shared" si="87"/>
        <v>0</v>
      </c>
      <c r="L270" s="199">
        <f t="shared" si="87"/>
        <v>0</v>
      </c>
      <c r="M270" s="536">
        <f t="shared" ref="M270:M286" si="88">SUM(D270:L270)</f>
        <v>1640</v>
      </c>
      <c r="N270" s="536">
        <f t="shared" ref="N270:N291" si="89">M270-C270</f>
        <v>0</v>
      </c>
      <c r="O270" s="536"/>
    </row>
    <row r="271" spans="1:15" s="590" customFormat="1">
      <c r="A271" s="566" t="s">
        <v>327</v>
      </c>
      <c r="B271" s="566"/>
      <c r="C271" s="566"/>
      <c r="D271" s="567"/>
      <c r="E271" s="568"/>
      <c r="F271" s="567"/>
      <c r="G271" s="568"/>
      <c r="H271" s="568"/>
      <c r="I271" s="567"/>
      <c r="J271" s="568"/>
      <c r="K271" s="567"/>
      <c r="L271" s="568"/>
      <c r="M271" s="536">
        <f t="shared" si="88"/>
        <v>0</v>
      </c>
      <c r="N271" s="536">
        <f t="shared" si="89"/>
        <v>0</v>
      </c>
      <c r="O271" s="536"/>
    </row>
    <row r="272" spans="1:15" s="557" customFormat="1">
      <c r="A272" s="205" t="s">
        <v>47</v>
      </c>
      <c r="B272" s="296"/>
      <c r="C272" s="591">
        <f>C13+C20+C28+C36+C43+C62+C70+C101+C107</f>
        <v>1166491</v>
      </c>
      <c r="D272" s="591">
        <f t="shared" ref="D272:L273" si="90">D13+D20+D28+D36+D43+D62+D70+D101+D107</f>
        <v>523892</v>
      </c>
      <c r="E272" s="591">
        <f t="shared" si="90"/>
        <v>118574</v>
      </c>
      <c r="F272" s="591">
        <f t="shared" si="90"/>
        <v>477495</v>
      </c>
      <c r="G272" s="591">
        <f t="shared" si="90"/>
        <v>0</v>
      </c>
      <c r="H272" s="591">
        <f t="shared" si="90"/>
        <v>23500</v>
      </c>
      <c r="I272" s="591">
        <f t="shared" si="90"/>
        <v>23030</v>
      </c>
      <c r="J272" s="591">
        <f t="shared" si="90"/>
        <v>0</v>
      </c>
      <c r="K272" s="591">
        <f t="shared" si="90"/>
        <v>0</v>
      </c>
      <c r="L272" s="591">
        <f t="shared" si="90"/>
        <v>0</v>
      </c>
      <c r="M272" s="536">
        <f t="shared" si="88"/>
        <v>1166491</v>
      </c>
      <c r="N272" s="536">
        <f t="shared" si="89"/>
        <v>0</v>
      </c>
      <c r="O272" s="536"/>
    </row>
    <row r="273" spans="1:15" s="557" customFormat="1">
      <c r="A273" s="205" t="s">
        <v>425</v>
      </c>
      <c r="B273" s="296"/>
      <c r="C273" s="591">
        <f>C14+C21+C29+C37+C44+C63+C71+C102+C108</f>
        <v>1251621</v>
      </c>
      <c r="D273" s="591">
        <f t="shared" si="90"/>
        <v>529112</v>
      </c>
      <c r="E273" s="591">
        <f t="shared" si="90"/>
        <v>119926</v>
      </c>
      <c r="F273" s="591">
        <f t="shared" si="90"/>
        <v>547454</v>
      </c>
      <c r="G273" s="591">
        <f t="shared" si="90"/>
        <v>150</v>
      </c>
      <c r="H273" s="591">
        <f t="shared" si="90"/>
        <v>26500</v>
      </c>
      <c r="I273" s="591">
        <f t="shared" si="90"/>
        <v>28479</v>
      </c>
      <c r="J273" s="591">
        <f t="shared" si="90"/>
        <v>0</v>
      </c>
      <c r="K273" s="591">
        <f t="shared" si="90"/>
        <v>0</v>
      </c>
      <c r="L273" s="591">
        <f t="shared" si="90"/>
        <v>0</v>
      </c>
      <c r="M273" s="536">
        <f t="shared" si="88"/>
        <v>1251621</v>
      </c>
      <c r="N273" s="536">
        <f t="shared" si="89"/>
        <v>0</v>
      </c>
      <c r="O273" s="536"/>
    </row>
    <row r="274" spans="1:15" s="538" customFormat="1">
      <c r="A274" s="205" t="s">
        <v>484</v>
      </c>
      <c r="B274" s="205"/>
      <c r="C274" s="199">
        <f>C17+C25+C33+C40+C45+C67+C72+C104+C109</f>
        <v>-29948</v>
      </c>
      <c r="D274" s="199">
        <f t="shared" ref="D274:L275" si="91">D17+D25+D33+D40+D45+D67+D72+D104+D109</f>
        <v>-6814</v>
      </c>
      <c r="E274" s="199">
        <f t="shared" si="91"/>
        <v>-169</v>
      </c>
      <c r="F274" s="199">
        <f t="shared" si="91"/>
        <v>-13228</v>
      </c>
      <c r="G274" s="199">
        <f t="shared" si="91"/>
        <v>-50</v>
      </c>
      <c r="H274" s="199">
        <f t="shared" si="91"/>
        <v>828</v>
      </c>
      <c r="I274" s="199">
        <f t="shared" si="91"/>
        <v>-10515</v>
      </c>
      <c r="J274" s="199">
        <f t="shared" si="91"/>
        <v>0</v>
      </c>
      <c r="K274" s="199">
        <f t="shared" si="91"/>
        <v>0</v>
      </c>
      <c r="L274" s="199">
        <f t="shared" si="91"/>
        <v>0</v>
      </c>
      <c r="M274" s="536">
        <f t="shared" si="88"/>
        <v>-29948</v>
      </c>
      <c r="N274" s="536">
        <f t="shared" si="89"/>
        <v>0</v>
      </c>
      <c r="O274" s="536"/>
    </row>
    <row r="275" spans="1:15" s="538" customFormat="1">
      <c r="A275" s="205" t="s">
        <v>425</v>
      </c>
      <c r="B275" s="205"/>
      <c r="C275" s="199">
        <f>C18+C26+C34+C41+C46+C68+C73+C105+C110</f>
        <v>1221673</v>
      </c>
      <c r="D275" s="199">
        <f t="shared" si="91"/>
        <v>522298</v>
      </c>
      <c r="E275" s="199">
        <f t="shared" si="91"/>
        <v>119757</v>
      </c>
      <c r="F275" s="199">
        <f t="shared" si="91"/>
        <v>534226</v>
      </c>
      <c r="G275" s="199">
        <f t="shared" si="91"/>
        <v>100</v>
      </c>
      <c r="H275" s="199">
        <f t="shared" si="91"/>
        <v>27328</v>
      </c>
      <c r="I275" s="199">
        <f t="shared" si="91"/>
        <v>17964</v>
      </c>
      <c r="J275" s="199">
        <f t="shared" si="91"/>
        <v>0</v>
      </c>
      <c r="K275" s="199">
        <f t="shared" si="91"/>
        <v>0</v>
      </c>
      <c r="L275" s="199">
        <f t="shared" si="91"/>
        <v>0</v>
      </c>
      <c r="M275" s="536">
        <f t="shared" si="88"/>
        <v>1221673</v>
      </c>
      <c r="N275" s="536">
        <f t="shared" si="89"/>
        <v>0</v>
      </c>
      <c r="O275" s="536"/>
    </row>
    <row r="276" spans="1:15" s="538" customFormat="1">
      <c r="A276" s="356" t="s">
        <v>171</v>
      </c>
      <c r="B276" s="558"/>
      <c r="C276" s="559"/>
      <c r="D276" s="559"/>
      <c r="E276" s="559"/>
      <c r="F276" s="559"/>
      <c r="G276" s="559"/>
      <c r="H276" s="559"/>
      <c r="I276" s="592"/>
      <c r="J276" s="559"/>
      <c r="K276" s="559"/>
      <c r="L276" s="559"/>
      <c r="M276" s="536">
        <f t="shared" si="88"/>
        <v>0</v>
      </c>
      <c r="N276" s="536">
        <f t="shared" si="89"/>
        <v>0</v>
      </c>
      <c r="O276" s="536"/>
    </row>
    <row r="277" spans="1:15" s="538" customFormat="1">
      <c r="A277" s="205" t="s">
        <v>47</v>
      </c>
      <c r="B277" s="542"/>
      <c r="C277" s="560">
        <f>C13+C20+C28+C36+C62+C81+C87+C94+C101+C112+C120+C133+C140+C146+C152+C158+C163+C170+C177+C184+C190+C196+C214+C220+C226+C238+C244+C250+C256+C261+C267</f>
        <v>827902</v>
      </c>
      <c r="D277" s="560">
        <f t="shared" ref="D277:L278" si="92">D13+D20+D28+D36+D62+D81+D87+D94+D101+D112+D120+D133+D140+D146+D152+D158+D163+D170+D177+D184+D190+D196+D214+D220+D226+D238+D244+D250+D256+D261+D267</f>
        <v>394695</v>
      </c>
      <c r="E277" s="560">
        <f t="shared" si="92"/>
        <v>88732</v>
      </c>
      <c r="F277" s="560">
        <f t="shared" si="92"/>
        <v>302736</v>
      </c>
      <c r="G277" s="560">
        <f t="shared" si="92"/>
        <v>0</v>
      </c>
      <c r="H277" s="560">
        <f t="shared" si="92"/>
        <v>23500</v>
      </c>
      <c r="I277" s="560">
        <f t="shared" si="92"/>
        <v>18239</v>
      </c>
      <c r="J277" s="560">
        <f t="shared" si="92"/>
        <v>0</v>
      </c>
      <c r="K277" s="560">
        <f t="shared" si="92"/>
        <v>0</v>
      </c>
      <c r="L277" s="560">
        <f t="shared" si="92"/>
        <v>0</v>
      </c>
      <c r="M277" s="536">
        <f t="shared" si="88"/>
        <v>827902</v>
      </c>
      <c r="N277" s="536">
        <f t="shared" si="89"/>
        <v>0</v>
      </c>
      <c r="O277" s="536"/>
    </row>
    <row r="278" spans="1:15" s="538" customFormat="1">
      <c r="A278" s="205" t="s">
        <v>425</v>
      </c>
      <c r="B278" s="542"/>
      <c r="C278" s="560">
        <f>C14+C21+C29+C37+C63+C82+C88+C95+C102+C113+C121+C134+C141+C147+C153+C159+C164+C171+C178+C185+C191+C197+C215+C221+C227+C239+C245+C251+C257+C262+C268</f>
        <v>894462</v>
      </c>
      <c r="D278" s="560">
        <f t="shared" si="92"/>
        <v>399915</v>
      </c>
      <c r="E278" s="560">
        <f t="shared" si="92"/>
        <v>90084</v>
      </c>
      <c r="F278" s="560">
        <f t="shared" si="92"/>
        <v>356775</v>
      </c>
      <c r="G278" s="560">
        <f t="shared" si="92"/>
        <v>0</v>
      </c>
      <c r="H278" s="560">
        <f t="shared" si="92"/>
        <v>26500</v>
      </c>
      <c r="I278" s="560">
        <f t="shared" si="92"/>
        <v>21188</v>
      </c>
      <c r="J278" s="560">
        <f t="shared" si="92"/>
        <v>0</v>
      </c>
      <c r="K278" s="560">
        <f t="shared" si="92"/>
        <v>0</v>
      </c>
      <c r="L278" s="560">
        <f t="shared" si="92"/>
        <v>0</v>
      </c>
      <c r="M278" s="536">
        <f t="shared" si="88"/>
        <v>894462</v>
      </c>
      <c r="N278" s="536">
        <f t="shared" si="89"/>
        <v>0</v>
      </c>
      <c r="O278" s="536"/>
    </row>
    <row r="279" spans="1:15" s="538" customFormat="1">
      <c r="A279" s="205" t="s">
        <v>484</v>
      </c>
      <c r="B279" s="205"/>
      <c r="C279" s="199">
        <f t="shared" ref="C279:L280" si="93">C17+C25+C33+C40+C67+C84+C91+C98+C104+C117+C125+C137+C143+C149+C155+C160+C167+C174+C181+C187+C193+C199+C217+C223+C229+C241+C247+C253+C258+C264+C269</f>
        <v>-15790</v>
      </c>
      <c r="D279" s="199">
        <f t="shared" si="93"/>
        <v>-5639</v>
      </c>
      <c r="E279" s="199">
        <f t="shared" si="93"/>
        <v>851</v>
      </c>
      <c r="F279" s="199">
        <f t="shared" si="93"/>
        <v>-5036</v>
      </c>
      <c r="G279" s="199">
        <f t="shared" si="93"/>
        <v>0</v>
      </c>
      <c r="H279" s="199">
        <f t="shared" si="93"/>
        <v>828</v>
      </c>
      <c r="I279" s="199">
        <f t="shared" si="93"/>
        <v>-6794</v>
      </c>
      <c r="J279" s="199">
        <f t="shared" si="93"/>
        <v>0</v>
      </c>
      <c r="K279" s="199">
        <f t="shared" si="93"/>
        <v>0</v>
      </c>
      <c r="L279" s="199">
        <f t="shared" si="93"/>
        <v>0</v>
      </c>
      <c r="M279" s="536">
        <f t="shared" si="88"/>
        <v>-15790</v>
      </c>
      <c r="N279" s="536">
        <f t="shared" si="89"/>
        <v>0</v>
      </c>
      <c r="O279" s="536"/>
    </row>
    <row r="280" spans="1:15" s="538" customFormat="1">
      <c r="A280" s="205" t="s">
        <v>425</v>
      </c>
      <c r="B280" s="205"/>
      <c r="C280" s="199">
        <f t="shared" si="93"/>
        <v>878672</v>
      </c>
      <c r="D280" s="199">
        <f t="shared" si="93"/>
        <v>394276</v>
      </c>
      <c r="E280" s="199">
        <f t="shared" si="93"/>
        <v>90935</v>
      </c>
      <c r="F280" s="199">
        <f t="shared" si="93"/>
        <v>351739</v>
      </c>
      <c r="G280" s="199">
        <f t="shared" si="93"/>
        <v>0</v>
      </c>
      <c r="H280" s="199">
        <f t="shared" si="93"/>
        <v>27328</v>
      </c>
      <c r="I280" s="199">
        <f t="shared" si="93"/>
        <v>14394</v>
      </c>
      <c r="J280" s="199">
        <f t="shared" si="93"/>
        <v>0</v>
      </c>
      <c r="K280" s="199">
        <f t="shared" si="93"/>
        <v>0</v>
      </c>
      <c r="L280" s="199">
        <f t="shared" si="93"/>
        <v>0</v>
      </c>
      <c r="M280" s="536">
        <f t="shared" si="88"/>
        <v>878672</v>
      </c>
      <c r="N280" s="536">
        <f t="shared" si="89"/>
        <v>0</v>
      </c>
      <c r="O280" s="536"/>
    </row>
    <row r="281" spans="1:15" s="538" customFormat="1">
      <c r="A281" s="356" t="s">
        <v>172</v>
      </c>
      <c r="B281" s="558"/>
      <c r="C281" s="559"/>
      <c r="D281" s="559"/>
      <c r="E281" s="559"/>
      <c r="F281" s="559"/>
      <c r="G281" s="559"/>
      <c r="H281" s="559"/>
      <c r="I281" s="592"/>
      <c r="J281" s="559"/>
      <c r="K281" s="559"/>
      <c r="L281" s="559"/>
      <c r="M281" s="536">
        <f t="shared" si="88"/>
        <v>0</v>
      </c>
      <c r="N281" s="536">
        <f t="shared" si="89"/>
        <v>0</v>
      </c>
      <c r="O281" s="536"/>
    </row>
    <row r="282" spans="1:15" s="538" customFormat="1">
      <c r="A282" s="205" t="s">
        <v>47</v>
      </c>
      <c r="B282" s="542"/>
      <c r="C282" s="560">
        <f>C43+C75+C202+C208+C232</f>
        <v>338589</v>
      </c>
      <c r="D282" s="560">
        <f t="shared" ref="D282:L283" si="94">D43+D75+D202+D208+D232</f>
        <v>129197</v>
      </c>
      <c r="E282" s="560">
        <f t="shared" si="94"/>
        <v>29842</v>
      </c>
      <c r="F282" s="560">
        <f t="shared" si="94"/>
        <v>174759</v>
      </c>
      <c r="G282" s="560">
        <f t="shared" si="94"/>
        <v>0</v>
      </c>
      <c r="H282" s="560">
        <f t="shared" si="94"/>
        <v>0</v>
      </c>
      <c r="I282" s="560">
        <f t="shared" si="94"/>
        <v>4791</v>
      </c>
      <c r="J282" s="560">
        <f t="shared" si="94"/>
        <v>0</v>
      </c>
      <c r="K282" s="560">
        <f t="shared" si="94"/>
        <v>0</v>
      </c>
      <c r="L282" s="560">
        <f t="shared" si="94"/>
        <v>0</v>
      </c>
      <c r="M282" s="536">
        <f t="shared" si="88"/>
        <v>338589</v>
      </c>
      <c r="N282" s="536">
        <f t="shared" si="89"/>
        <v>0</v>
      </c>
      <c r="O282" s="536"/>
    </row>
    <row r="283" spans="1:15" s="538" customFormat="1">
      <c r="A283" s="205" t="s">
        <v>425</v>
      </c>
      <c r="B283" s="542"/>
      <c r="C283" s="560">
        <f>C44+C76+C203+C209+C233</f>
        <v>357159</v>
      </c>
      <c r="D283" s="560">
        <f t="shared" si="94"/>
        <v>129197</v>
      </c>
      <c r="E283" s="560">
        <f t="shared" si="94"/>
        <v>29842</v>
      </c>
      <c r="F283" s="560">
        <f t="shared" si="94"/>
        <v>190679</v>
      </c>
      <c r="G283" s="560">
        <f t="shared" si="94"/>
        <v>150</v>
      </c>
      <c r="H283" s="560">
        <f t="shared" si="94"/>
        <v>0</v>
      </c>
      <c r="I283" s="560">
        <f t="shared" si="94"/>
        <v>7291</v>
      </c>
      <c r="J283" s="560">
        <f t="shared" si="94"/>
        <v>0</v>
      </c>
      <c r="K283" s="560">
        <f t="shared" si="94"/>
        <v>0</v>
      </c>
      <c r="L283" s="560">
        <f t="shared" si="94"/>
        <v>0</v>
      </c>
      <c r="M283" s="536">
        <f t="shared" si="88"/>
        <v>357159</v>
      </c>
      <c r="N283" s="536">
        <f t="shared" si="89"/>
        <v>0</v>
      </c>
      <c r="O283" s="536"/>
    </row>
    <row r="284" spans="1:15" s="538" customFormat="1">
      <c r="A284" s="205" t="s">
        <v>484</v>
      </c>
      <c r="B284" s="205"/>
      <c r="C284" s="199">
        <f t="shared" ref="C284:L285" si="95">C45+C78+C205+C211+C235</f>
        <v>-14158</v>
      </c>
      <c r="D284" s="199">
        <f t="shared" si="95"/>
        <v>-1175</v>
      </c>
      <c r="E284" s="199">
        <f t="shared" si="95"/>
        <v>-1020</v>
      </c>
      <c r="F284" s="199">
        <f t="shared" si="95"/>
        <v>-8192</v>
      </c>
      <c r="G284" s="199">
        <f t="shared" si="95"/>
        <v>-50</v>
      </c>
      <c r="H284" s="199">
        <f t="shared" si="95"/>
        <v>0</v>
      </c>
      <c r="I284" s="199">
        <f t="shared" si="95"/>
        <v>-3721</v>
      </c>
      <c r="J284" s="199">
        <f t="shared" si="95"/>
        <v>0</v>
      </c>
      <c r="K284" s="199">
        <f t="shared" si="95"/>
        <v>0</v>
      </c>
      <c r="L284" s="199">
        <f t="shared" si="95"/>
        <v>0</v>
      </c>
      <c r="M284" s="536">
        <f t="shared" si="88"/>
        <v>-14158</v>
      </c>
      <c r="N284" s="536">
        <f t="shared" si="89"/>
        <v>0</v>
      </c>
      <c r="O284" s="536"/>
    </row>
    <row r="285" spans="1:15" s="538" customFormat="1">
      <c r="A285" s="205" t="s">
        <v>425</v>
      </c>
      <c r="B285" s="205"/>
      <c r="C285" s="199">
        <f t="shared" si="95"/>
        <v>343001</v>
      </c>
      <c r="D285" s="199">
        <f t="shared" si="95"/>
        <v>128022</v>
      </c>
      <c r="E285" s="199">
        <f t="shared" si="95"/>
        <v>28822</v>
      </c>
      <c r="F285" s="199">
        <f t="shared" si="95"/>
        <v>182487</v>
      </c>
      <c r="G285" s="199">
        <f t="shared" si="95"/>
        <v>100</v>
      </c>
      <c r="H285" s="199">
        <f t="shared" si="95"/>
        <v>0</v>
      </c>
      <c r="I285" s="199">
        <f t="shared" si="95"/>
        <v>3570</v>
      </c>
      <c r="J285" s="199">
        <f t="shared" si="95"/>
        <v>0</v>
      </c>
      <c r="K285" s="199">
        <f t="shared" si="95"/>
        <v>0</v>
      </c>
      <c r="L285" s="199">
        <f t="shared" si="95"/>
        <v>0</v>
      </c>
      <c r="M285" s="536">
        <f t="shared" si="88"/>
        <v>343001</v>
      </c>
      <c r="N285" s="536">
        <f t="shared" si="89"/>
        <v>0</v>
      </c>
      <c r="O285" s="536"/>
    </row>
    <row r="286" spans="1:15">
      <c r="A286" s="213" t="s">
        <v>173</v>
      </c>
      <c r="B286" s="561"/>
      <c r="C286" s="562">
        <v>0</v>
      </c>
      <c r="D286" s="562">
        <v>0</v>
      </c>
      <c r="E286" s="562">
        <v>0</v>
      </c>
      <c r="F286" s="562">
        <v>0</v>
      </c>
      <c r="G286" s="562">
        <v>0</v>
      </c>
      <c r="H286" s="562">
        <v>0</v>
      </c>
      <c r="I286" s="593">
        <v>0</v>
      </c>
      <c r="J286" s="562">
        <v>0</v>
      </c>
      <c r="K286" s="562">
        <v>0</v>
      </c>
      <c r="L286" s="562">
        <v>0</v>
      </c>
      <c r="M286" s="536">
        <f t="shared" si="88"/>
        <v>0</v>
      </c>
      <c r="N286" s="536">
        <f t="shared" si="89"/>
        <v>0</v>
      </c>
      <c r="O286" s="536"/>
    </row>
    <row r="287" spans="1:15">
      <c r="A287" s="287"/>
      <c r="B287" s="538"/>
      <c r="C287" s="594"/>
      <c r="D287" s="594"/>
      <c r="E287" s="594"/>
      <c r="F287" s="594"/>
      <c r="G287" s="594"/>
      <c r="H287" s="594"/>
      <c r="I287" s="594"/>
      <c r="J287" s="594"/>
      <c r="K287" s="594"/>
      <c r="L287" s="594"/>
      <c r="M287" s="536">
        <f t="shared" ref="M287" si="96">SUM(D287:L287)</f>
        <v>0</v>
      </c>
      <c r="N287" s="536">
        <f t="shared" si="89"/>
        <v>0</v>
      </c>
      <c r="O287" s="536"/>
    </row>
    <row r="288" spans="1:15">
      <c r="C288" s="595">
        <f>C277+C282</f>
        <v>1166491</v>
      </c>
      <c r="D288" s="595">
        <f t="shared" ref="D288:L288" si="97">D277+D282</f>
        <v>523892</v>
      </c>
      <c r="E288" s="595">
        <f t="shared" si="97"/>
        <v>118574</v>
      </c>
      <c r="F288" s="595">
        <f t="shared" si="97"/>
        <v>477495</v>
      </c>
      <c r="G288" s="595">
        <f t="shared" si="97"/>
        <v>0</v>
      </c>
      <c r="H288" s="595">
        <f t="shared" si="97"/>
        <v>23500</v>
      </c>
      <c r="I288" s="595">
        <f t="shared" si="97"/>
        <v>23030</v>
      </c>
      <c r="J288" s="595">
        <f t="shared" si="97"/>
        <v>0</v>
      </c>
      <c r="K288" s="595">
        <f t="shared" si="97"/>
        <v>0</v>
      </c>
      <c r="L288" s="595">
        <f t="shared" si="97"/>
        <v>0</v>
      </c>
      <c r="M288" s="536">
        <f t="shared" ref="M288:M291" si="98">SUM(D288:L288)</f>
        <v>1166491</v>
      </c>
      <c r="N288" s="536">
        <f t="shared" si="89"/>
        <v>0</v>
      </c>
      <c r="O288" s="536"/>
    </row>
    <row r="289" spans="3:15">
      <c r="C289" s="595">
        <f t="shared" ref="C289:L290" si="99">C279+C284</f>
        <v>-29948</v>
      </c>
      <c r="D289" s="595">
        <f t="shared" si="99"/>
        <v>-6814</v>
      </c>
      <c r="E289" s="595">
        <f t="shared" si="99"/>
        <v>-169</v>
      </c>
      <c r="F289" s="595">
        <f t="shared" si="99"/>
        <v>-13228</v>
      </c>
      <c r="G289" s="595">
        <f t="shared" si="99"/>
        <v>-50</v>
      </c>
      <c r="H289" s="595">
        <f t="shared" si="99"/>
        <v>828</v>
      </c>
      <c r="I289" s="595">
        <f t="shared" si="99"/>
        <v>-10515</v>
      </c>
      <c r="J289" s="595">
        <f t="shared" si="99"/>
        <v>0</v>
      </c>
      <c r="K289" s="595">
        <f t="shared" si="99"/>
        <v>0</v>
      </c>
      <c r="L289" s="595">
        <f t="shared" si="99"/>
        <v>0</v>
      </c>
      <c r="M289" s="536">
        <f t="shared" si="98"/>
        <v>-29948</v>
      </c>
      <c r="N289" s="536">
        <f t="shared" si="89"/>
        <v>0</v>
      </c>
      <c r="O289" s="536"/>
    </row>
    <row r="290" spans="3:15">
      <c r="C290" s="595">
        <f t="shared" si="99"/>
        <v>1221673</v>
      </c>
      <c r="D290" s="595">
        <f t="shared" si="99"/>
        <v>522298</v>
      </c>
      <c r="E290" s="595">
        <f t="shared" si="99"/>
        <v>119757</v>
      </c>
      <c r="F290" s="595">
        <f t="shared" si="99"/>
        <v>534226</v>
      </c>
      <c r="G290" s="595">
        <f t="shared" si="99"/>
        <v>100</v>
      </c>
      <c r="H290" s="595">
        <f t="shared" si="99"/>
        <v>27328</v>
      </c>
      <c r="I290" s="595">
        <f t="shared" si="99"/>
        <v>17964</v>
      </c>
      <c r="J290" s="595">
        <f t="shared" si="99"/>
        <v>0</v>
      </c>
      <c r="K290" s="595">
        <f t="shared" si="99"/>
        <v>0</v>
      </c>
      <c r="L290" s="595">
        <f t="shared" si="99"/>
        <v>0</v>
      </c>
      <c r="M290" s="536">
        <f t="shared" si="98"/>
        <v>1221673</v>
      </c>
      <c r="N290" s="536">
        <f t="shared" si="89"/>
        <v>0</v>
      </c>
      <c r="O290" s="536"/>
    </row>
    <row r="291" spans="3:15">
      <c r="C291" s="536">
        <f>C275-C290</f>
        <v>0</v>
      </c>
      <c r="D291" s="536">
        <f t="shared" ref="D291:L291" si="100">D275-D290</f>
        <v>0</v>
      </c>
      <c r="E291" s="536">
        <f t="shared" si="100"/>
        <v>0</v>
      </c>
      <c r="F291" s="536">
        <f t="shared" si="100"/>
        <v>0</v>
      </c>
      <c r="G291" s="536">
        <f t="shared" si="100"/>
        <v>0</v>
      </c>
      <c r="H291" s="536">
        <f t="shared" si="100"/>
        <v>0</v>
      </c>
      <c r="I291" s="536">
        <f t="shared" si="100"/>
        <v>0</v>
      </c>
      <c r="J291" s="536">
        <f t="shared" si="100"/>
        <v>0</v>
      </c>
      <c r="K291" s="536">
        <f t="shared" si="100"/>
        <v>0</v>
      </c>
      <c r="L291" s="536">
        <f t="shared" si="100"/>
        <v>0</v>
      </c>
      <c r="M291" s="536">
        <f t="shared" si="98"/>
        <v>0</v>
      </c>
      <c r="N291" s="536">
        <f t="shared" si="89"/>
        <v>0</v>
      </c>
      <c r="O291" s="536"/>
    </row>
    <row r="292" spans="3:15">
      <c r="D292" s="537"/>
      <c r="G292" s="538"/>
      <c r="M292" s="536"/>
      <c r="N292" s="536"/>
      <c r="O292" s="536"/>
    </row>
    <row r="293" spans="3:15">
      <c r="D293" s="537"/>
      <c r="G293" s="538"/>
      <c r="M293" s="536"/>
      <c r="N293" s="536"/>
      <c r="O293" s="536"/>
    </row>
    <row r="294" spans="3:15">
      <c r="D294" s="538"/>
      <c r="G294" s="538"/>
      <c r="M294" s="536"/>
      <c r="N294" s="536"/>
      <c r="O294" s="536"/>
    </row>
    <row r="295" spans="3:15">
      <c r="D295" s="538"/>
      <c r="G295" s="538"/>
      <c r="M295" s="536"/>
      <c r="N295" s="536"/>
      <c r="O295" s="536"/>
    </row>
    <row r="296" spans="3:15">
      <c r="D296" s="538"/>
      <c r="G296" s="538"/>
    </row>
    <row r="297" spans="3:15">
      <c r="D297" s="538"/>
      <c r="G297" s="538"/>
    </row>
    <row r="298" spans="3:15">
      <c r="D298" s="538"/>
      <c r="G298" s="538"/>
    </row>
    <row r="299" spans="3:15">
      <c r="D299" s="538"/>
      <c r="G299" s="538"/>
    </row>
    <row r="300" spans="3:15">
      <c r="D300" s="538"/>
      <c r="G300" s="538"/>
    </row>
    <row r="301" spans="3:15">
      <c r="D301" s="538"/>
      <c r="G301" s="538"/>
    </row>
  </sheetData>
  <mergeCells count="17">
    <mergeCell ref="J8:J10"/>
    <mergeCell ref="A3:L3"/>
    <mergeCell ref="A4:L4"/>
    <mergeCell ref="A5:L5"/>
    <mergeCell ref="I6:L6"/>
    <mergeCell ref="B7:B10"/>
    <mergeCell ref="C7:C10"/>
    <mergeCell ref="D7:H7"/>
    <mergeCell ref="I7:K7"/>
    <mergeCell ref="L7:L10"/>
    <mergeCell ref="D8:D10"/>
    <mergeCell ref="K8:K10"/>
    <mergeCell ref="E8:E10"/>
    <mergeCell ref="F8:F10"/>
    <mergeCell ref="G8:G10"/>
    <mergeCell ref="H8:H10"/>
    <mergeCell ref="I8:I1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&amp;P. oldal</oddFooter>
  </headerFooter>
  <rowBreaks count="6" manualBreakCount="6">
    <brk id="41" max="11" man="1"/>
    <brk id="85" max="11" man="1"/>
    <brk id="126" max="11" man="1"/>
    <brk id="168" max="11" man="1"/>
    <brk id="212" max="11" man="1"/>
    <brk id="25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17</vt:i4>
      </vt:variant>
    </vt:vector>
  </HeadingPairs>
  <TitlesOfParts>
    <vt:vector size="32" baseType="lpstr">
      <vt:lpstr>2-3.mell</vt:lpstr>
      <vt:lpstr>4.mell</vt:lpstr>
      <vt:lpstr>4.1</vt:lpstr>
      <vt:lpstr>4.2</vt:lpstr>
      <vt:lpstr>4.3</vt:lpstr>
      <vt:lpstr>5.mell</vt:lpstr>
      <vt:lpstr>5.1</vt:lpstr>
      <vt:lpstr>5.2</vt:lpstr>
      <vt:lpstr>5.3</vt:lpstr>
      <vt:lpstr>7-8.mell.</vt:lpstr>
      <vt:lpstr>9.1-9.2</vt:lpstr>
      <vt:lpstr>9.3. mell.</vt:lpstr>
      <vt:lpstr>10 mell</vt:lpstr>
      <vt:lpstr>11-11.2</vt:lpstr>
      <vt:lpstr>12 mell</vt:lpstr>
      <vt:lpstr>'4.1'!Nyomtatási_cím</vt:lpstr>
      <vt:lpstr>'4.3'!Nyomtatási_cím</vt:lpstr>
      <vt:lpstr>'5.1'!Nyomtatási_cím</vt:lpstr>
      <vt:lpstr>'5.3'!Nyomtatási_cím</vt:lpstr>
      <vt:lpstr>'11-11.2'!Nyomtatási_terület</vt:lpstr>
      <vt:lpstr>'12 mell'!Nyomtatási_terület</vt:lpstr>
      <vt:lpstr>'2-3.mell'!Nyomtatási_terület</vt:lpstr>
      <vt:lpstr>'4.1'!Nyomtatási_terület</vt:lpstr>
      <vt:lpstr>'4.2'!Nyomtatási_terület</vt:lpstr>
      <vt:lpstr>'4.3'!Nyomtatási_terület</vt:lpstr>
      <vt:lpstr>'4.mell'!Nyomtatási_terület</vt:lpstr>
      <vt:lpstr>'5.1'!Nyomtatási_terület</vt:lpstr>
      <vt:lpstr>'5.2'!Nyomtatási_terület</vt:lpstr>
      <vt:lpstr>'5.3'!Nyomtatási_terület</vt:lpstr>
      <vt:lpstr>'5.mell'!Nyomtatási_terület</vt:lpstr>
      <vt:lpstr>'7-8.mell.'!Nyomtatási_terület</vt:lpstr>
      <vt:lpstr>'9.1-9.2'!Nyomtatási_terület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Dorog</dc:creator>
  <cp:lastModifiedBy>PM-HANGANYAG</cp:lastModifiedBy>
  <cp:lastPrinted>2018-02-08T12:16:24Z</cp:lastPrinted>
  <dcterms:created xsi:type="dcterms:W3CDTF">2001-01-09T08:56:26Z</dcterms:created>
  <dcterms:modified xsi:type="dcterms:W3CDTF">2018-02-22T08:06:51Z</dcterms:modified>
</cp:coreProperties>
</file>