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file\kgo\kondakorne\Documents\ktg vet rend mod  intézm\2017\2018. február\"/>
    </mc:Choice>
  </mc:AlternateContent>
  <bookViews>
    <workbookView xWindow="0" yWindow="0" windowWidth="20955" windowHeight="7815" tabRatio="597"/>
  </bookViews>
  <sheets>
    <sheet name="Össz.önkor.mérleg." sheetId="47" r:id="rId1"/>
    <sheet name="működ. mérleg " sheetId="48" r:id="rId2"/>
    <sheet name="felhalm. mérleg" sheetId="49" r:id="rId3"/>
    <sheet name="2017 állami tám" sheetId="67" state="hidden" r:id="rId4"/>
    <sheet name="2016 állami tám " sheetId="58" state="hidden" r:id="rId5"/>
    <sheet name="közhatalmi bevételek" sheetId="14" r:id="rId6"/>
    <sheet name="tám, végl. pe.átv  " sheetId="5" r:id="rId7"/>
    <sheet name="felh. bev.  " sheetId="6" r:id="rId8"/>
    <sheet name="mc.pe.átad" sheetId="7" r:id="rId9"/>
    <sheet name="felhalm. kiad.  " sheetId="8" r:id="rId10"/>
    <sheet name="tartalék" sheetId="10" r:id="rId11"/>
    <sheet name="pü.mérleg Önkorm." sheetId="46" r:id="rId12"/>
    <sheet name="pü.mérleg Hivatal" sheetId="45" r:id="rId13"/>
    <sheet name="mük. bev.Önkor és Hivatal " sheetId="13" state="hidden" r:id="rId14"/>
    <sheet name="műk. kiad. szakf Önkorm. " sheetId="15" r:id="rId15"/>
    <sheet name="ellátottak önk." sheetId="63" r:id="rId16"/>
    <sheet name="ellátottak hivatal" sheetId="18" r:id="rId17"/>
    <sheet name="püm. GAMESZ. " sheetId="44" r:id="rId18"/>
    <sheet name="püm.Brunszvik" sheetId="51" r:id="rId19"/>
    <sheet name="püm Festetics" sheetId="64" r:id="rId20"/>
    <sheet name="püm-TASZII." sheetId="42" r:id="rId21"/>
    <sheet name="likvid" sheetId="24" state="hidden" r:id="rId22"/>
    <sheet name="létszám" sheetId="68" r:id="rId23"/>
    <sheet name="Kötváll Ph." sheetId="65" state="hidden" r:id="rId24"/>
    <sheet name="Kötváll Önk" sheetId="66" state="hidden" r:id="rId25"/>
    <sheet name="kötváll. " sheetId="56" state="hidden" r:id="rId26"/>
    <sheet name="közvetett t." sheetId="54" state="hidden" r:id="rId27"/>
    <sheet name="hitelállomány " sheetId="55" state="hidden" r:id="rId28"/>
  </sheets>
  <definedNames>
    <definedName name="Excel_BuiltIn_Print_Titles" localSheetId="15">'ellátottak önk.'!$B$8:$IM$9</definedName>
    <definedName name="Excel_BuiltIn_Print_Titles" localSheetId="22">#REF!</definedName>
    <definedName name="Excel_BuiltIn_Print_Titles">#REF!</definedName>
    <definedName name="_xlnm.Print_Titles" localSheetId="15">'ellátottak önk.'!$8:$9</definedName>
    <definedName name="_xlnm.Print_Titles" localSheetId="7">'felh. bev.  '!$7:$9</definedName>
    <definedName name="_xlnm.Print_Titles" localSheetId="9">'felhalm. kiad.  '!$5:$9</definedName>
    <definedName name="_xlnm.Print_Titles" localSheetId="25">'kötváll. '!$7:$8</definedName>
    <definedName name="_xlnm.Print_Titles" localSheetId="22">létszám!$5:$8</definedName>
    <definedName name="_xlnm.Print_Titles" localSheetId="8">mc.pe.átad!$8:$9</definedName>
    <definedName name="_xlnm.Print_Titles" localSheetId="14">'műk. kiad. szakf Önkorm. '!$5:$9</definedName>
    <definedName name="_xlnm.Print_Titles" localSheetId="6">'tám, végl. pe.átv  '!$7:$7</definedName>
  </definedNames>
  <calcPr calcId="152511" iterateDelta="1E-4"/>
</workbook>
</file>

<file path=xl/calcChain.xml><?xml version="1.0" encoding="utf-8"?>
<calcChain xmlns="http://schemas.openxmlformats.org/spreadsheetml/2006/main">
  <c r="G78" i="8" l="1"/>
  <c r="H78" i="8"/>
  <c r="H77" i="8"/>
  <c r="E78" i="8"/>
  <c r="F77" i="8"/>
  <c r="D78" i="8"/>
  <c r="E62" i="8"/>
  <c r="H61" i="8"/>
  <c r="F61" i="8"/>
  <c r="D62" i="8"/>
  <c r="N106" i="68" l="1"/>
  <c r="O106" i="68"/>
  <c r="P106" i="68"/>
  <c r="Q106" i="68"/>
  <c r="BB10" i="68" l="1"/>
  <c r="J10" i="68"/>
  <c r="I106" i="68"/>
  <c r="BA10" i="68"/>
  <c r="BA106" i="68" s="1"/>
  <c r="AM106" i="68"/>
  <c r="AY106" i="68"/>
  <c r="AK106" i="68"/>
  <c r="AX40" i="68"/>
  <c r="AX31" i="68"/>
  <c r="AJ41" i="68"/>
  <c r="AJ104" i="68" s="1"/>
  <c r="AJ106" i="68" s="1"/>
  <c r="AX41" i="68" l="1"/>
  <c r="AX104" i="68" s="1"/>
  <c r="AX106" i="68" s="1"/>
  <c r="G137" i="8"/>
  <c r="G133" i="8"/>
  <c r="G130" i="8"/>
  <c r="D37" i="48" l="1"/>
  <c r="E37" i="48"/>
  <c r="C37" i="48"/>
  <c r="C13" i="47"/>
  <c r="E13" i="47"/>
  <c r="D13" i="47"/>
  <c r="E28" i="47"/>
  <c r="D28" i="47"/>
  <c r="E85" i="5"/>
  <c r="E84" i="5"/>
  <c r="D85" i="5"/>
  <c r="D84" i="5"/>
  <c r="D44" i="47"/>
  <c r="E44" i="47"/>
  <c r="C44" i="47"/>
  <c r="F60" i="7" l="1"/>
  <c r="I17" i="46"/>
  <c r="E44" i="46"/>
  <c r="E30" i="14"/>
  <c r="F30" i="14"/>
  <c r="D30" i="14"/>
  <c r="F29" i="14"/>
  <c r="G126" i="8"/>
  <c r="H172" i="8"/>
  <c r="E172" i="8"/>
  <c r="F172" i="8"/>
  <c r="G172" i="8"/>
  <c r="D172" i="8"/>
  <c r="G161" i="8"/>
  <c r="G169" i="8"/>
  <c r="G160" i="8"/>
  <c r="F160" i="8"/>
  <c r="F161" i="8"/>
  <c r="F162" i="8"/>
  <c r="G162" i="8" s="1"/>
  <c r="F163" i="8"/>
  <c r="G163" i="8" s="1"/>
  <c r="F164" i="8"/>
  <c r="G164" i="8" s="1"/>
  <c r="F165" i="8"/>
  <c r="G165" i="8" s="1"/>
  <c r="F166" i="8"/>
  <c r="G166" i="8" s="1"/>
  <c r="F167" i="8"/>
  <c r="G167" i="8" s="1"/>
  <c r="F168" i="8"/>
  <c r="G168" i="8" s="1"/>
  <c r="F169" i="8"/>
  <c r="F170" i="8"/>
  <c r="G170" i="8" s="1"/>
  <c r="F171" i="8"/>
  <c r="G171" i="8" s="1"/>
  <c r="F159" i="8"/>
  <c r="F155" i="8"/>
  <c r="H155" i="8" s="1"/>
  <c r="H154" i="8"/>
  <c r="F153" i="8"/>
  <c r="H153" i="8" s="1"/>
  <c r="H145" i="8"/>
  <c r="F137" i="8"/>
  <c r="F136" i="8"/>
  <c r="G136" i="8" s="1"/>
  <c r="F135" i="8"/>
  <c r="G135" i="8" s="1"/>
  <c r="F134" i="8"/>
  <c r="G134" i="8" s="1"/>
  <c r="D139" i="8"/>
  <c r="E139" i="8"/>
  <c r="E112" i="8"/>
  <c r="F111" i="8"/>
  <c r="H111" i="8" s="1"/>
  <c r="H156" i="8" l="1"/>
  <c r="H27" i="42" s="1"/>
  <c r="G139" i="8"/>
  <c r="F94" i="8"/>
  <c r="G94" i="8"/>
  <c r="F34" i="8"/>
  <c r="G34" i="8" s="1"/>
  <c r="E20" i="8"/>
  <c r="F19" i="8"/>
  <c r="D20" i="8"/>
  <c r="D14" i="42"/>
  <c r="E14" i="42"/>
  <c r="D87" i="5"/>
  <c r="E87" i="5"/>
  <c r="C87" i="5"/>
  <c r="E82" i="5"/>
  <c r="D82" i="5"/>
  <c r="E81" i="5"/>
  <c r="D81" i="5"/>
  <c r="E80" i="5"/>
  <c r="E61" i="5"/>
  <c r="D61" i="5"/>
  <c r="E60" i="5"/>
  <c r="D60" i="5"/>
  <c r="E59" i="5"/>
  <c r="C41" i="5"/>
  <c r="E45" i="5"/>
  <c r="D23" i="5"/>
  <c r="C23" i="5"/>
  <c r="E35" i="5"/>
  <c r="E32" i="64"/>
  <c r="D32" i="64"/>
  <c r="E29" i="64"/>
  <c r="D29" i="6"/>
  <c r="F28" i="6"/>
  <c r="B45" i="6"/>
  <c r="B46" i="6"/>
  <c r="B44" i="6"/>
  <c r="B29" i="6"/>
  <c r="B25" i="6"/>
  <c r="B26" i="6" s="1"/>
  <c r="B27" i="6" s="1"/>
  <c r="B28" i="6" s="1"/>
  <c r="M67" i="15"/>
  <c r="M65" i="15"/>
  <c r="M80" i="15"/>
  <c r="E60" i="7"/>
  <c r="F57" i="7"/>
  <c r="F58" i="7"/>
  <c r="F59" i="7"/>
  <c r="F32" i="7"/>
  <c r="D80" i="15"/>
  <c r="E80" i="15"/>
  <c r="F80" i="15"/>
  <c r="G80" i="15"/>
  <c r="H80" i="15"/>
  <c r="N80" i="15"/>
  <c r="O80" i="15"/>
  <c r="P80" i="15"/>
  <c r="Q80" i="15"/>
  <c r="I80" i="15"/>
  <c r="R77" i="15"/>
  <c r="R78" i="15"/>
  <c r="R79" i="15"/>
  <c r="R48" i="15"/>
  <c r="R49" i="15"/>
  <c r="P26" i="15"/>
  <c r="Q26" i="15"/>
  <c r="Q23" i="15"/>
  <c r="Q22" i="15"/>
  <c r="G20" i="63"/>
  <c r="H106" i="68" l="1"/>
  <c r="G106" i="68"/>
  <c r="F106" i="68"/>
  <c r="AZ104" i="68"/>
  <c r="AV104" i="68"/>
  <c r="AT104" i="68"/>
  <c r="AL104" i="68"/>
  <c r="AL106" i="68" s="1"/>
  <c r="AH104" i="68"/>
  <c r="AH106" i="68" s="1"/>
  <c r="AF104" i="68"/>
  <c r="S104" i="68"/>
  <c r="S106" i="68" s="1"/>
  <c r="R104" i="68"/>
  <c r="R106" i="68" s="1"/>
  <c r="Q104" i="68"/>
  <c r="M104" i="68"/>
  <c r="M106" i="68" s="1"/>
  <c r="J104" i="68"/>
  <c r="C104" i="68"/>
  <c r="C106" i="68" s="1"/>
  <c r="AU101" i="68"/>
  <c r="AT101" i="68"/>
  <c r="AS101" i="68"/>
  <c r="AP101" i="68"/>
  <c r="AO101" i="68"/>
  <c r="AB101" i="68"/>
  <c r="T101" i="68"/>
  <c r="Z101" i="68" s="1"/>
  <c r="BB100" i="68"/>
  <c r="AQ100" i="68"/>
  <c r="Z100" i="68"/>
  <c r="BB99" i="68"/>
  <c r="AQ99" i="68"/>
  <c r="Z99" i="68"/>
  <c r="AC98" i="68"/>
  <c r="AQ98" i="68" s="1"/>
  <c r="Z98" i="68"/>
  <c r="AN98" i="68" s="1"/>
  <c r="BB98" i="68" s="1"/>
  <c r="AP93" i="68"/>
  <c r="AO93" i="68"/>
  <c r="AE93" i="68"/>
  <c r="AC93" i="68"/>
  <c r="AB93" i="68"/>
  <c r="AA93" i="68"/>
  <c r="U93" i="68"/>
  <c r="T93" i="68"/>
  <c r="Z93" i="68" s="1"/>
  <c r="AN93" i="68" s="1"/>
  <c r="AQ92" i="68"/>
  <c r="Z92" i="68"/>
  <c r="AN92" i="68" s="1"/>
  <c r="BB92" i="68" s="1"/>
  <c r="AQ91" i="68"/>
  <c r="Z91" i="68"/>
  <c r="AN91" i="68" s="1"/>
  <c r="BB91" i="68" s="1"/>
  <c r="AQ90" i="68"/>
  <c r="Z90" i="68"/>
  <c r="AN90" i="68" s="1"/>
  <c r="BB90" i="68" s="1"/>
  <c r="AQ88" i="68"/>
  <c r="Z88" i="68"/>
  <c r="AN88" i="68" s="1"/>
  <c r="BB88" i="68" s="1"/>
  <c r="AQ87" i="68"/>
  <c r="Z87" i="68"/>
  <c r="AN87" i="68" s="1"/>
  <c r="BB87" i="68" s="1"/>
  <c r="AQ86" i="68"/>
  <c r="Z86" i="68"/>
  <c r="AN86" i="68" s="1"/>
  <c r="BB86" i="68" s="1"/>
  <c r="AQ85" i="68"/>
  <c r="Z85" i="68"/>
  <c r="AN85" i="68" s="1"/>
  <c r="BB85" i="68" s="1"/>
  <c r="AQ84" i="68"/>
  <c r="Z84" i="68"/>
  <c r="AN84" i="68" s="1"/>
  <c r="BB84" i="68" s="1"/>
  <c r="AQ83" i="68"/>
  <c r="Z83" i="68"/>
  <c r="AN83" i="68" s="1"/>
  <c r="BB83" i="68" s="1"/>
  <c r="AQ82" i="68"/>
  <c r="Z82" i="68"/>
  <c r="AN82" i="68" s="1"/>
  <c r="BB82" i="68" s="1"/>
  <c r="AQ81" i="68"/>
  <c r="Z81" i="68"/>
  <c r="AN81" i="68" s="1"/>
  <c r="BB81" i="68" s="1"/>
  <c r="AQ79" i="68"/>
  <c r="Z79" i="68"/>
  <c r="AN79" i="68" s="1"/>
  <c r="BB79" i="68" s="1"/>
  <c r="AQ78" i="68"/>
  <c r="Z78" i="68"/>
  <c r="AN78" i="68" s="1"/>
  <c r="BB78" i="68" s="1"/>
  <c r="AQ77" i="68"/>
  <c r="Z77" i="68"/>
  <c r="AN77" i="68" s="1"/>
  <c r="BB77" i="68" s="1"/>
  <c r="AQ76" i="68"/>
  <c r="Z76" i="68"/>
  <c r="AN76" i="68" s="1"/>
  <c r="BB76" i="68" s="1"/>
  <c r="AQ75" i="68"/>
  <c r="Z75" i="68"/>
  <c r="AN75" i="68" s="1"/>
  <c r="BB75" i="68" s="1"/>
  <c r="AQ74" i="68"/>
  <c r="Z74" i="68"/>
  <c r="AN74" i="68" s="1"/>
  <c r="BB74" i="68" s="1"/>
  <c r="AQ73" i="68"/>
  <c r="Z73" i="68"/>
  <c r="AN73" i="68" s="1"/>
  <c r="BB73" i="68" s="1"/>
  <c r="AQ72" i="68"/>
  <c r="Z72" i="68"/>
  <c r="AN72" i="68" s="1"/>
  <c r="BB72" i="68" s="1"/>
  <c r="AQ71" i="68"/>
  <c r="Z71" i="68"/>
  <c r="AN71" i="68" s="1"/>
  <c r="BB71" i="68" s="1"/>
  <c r="Z42" i="68"/>
  <c r="AB41" i="68"/>
  <c r="AA41" i="68"/>
  <c r="Y41" i="68"/>
  <c r="Y104" i="68" s="1"/>
  <c r="Y106" i="68" s="1"/>
  <c r="U41" i="68"/>
  <c r="T41" i="68"/>
  <c r="Z40" i="68"/>
  <c r="BB40" i="68" s="1"/>
  <c r="AQ39" i="68"/>
  <c r="Z39" i="68"/>
  <c r="AN39" i="68" s="1"/>
  <c r="AQ38" i="68"/>
  <c r="Z38" i="68"/>
  <c r="AN38" i="68" s="1"/>
  <c r="AQ37" i="68"/>
  <c r="Z37" i="68"/>
  <c r="AN37" i="68" s="1"/>
  <c r="AQ36" i="68"/>
  <c r="Z36" i="68"/>
  <c r="AN36" i="68" s="1"/>
  <c r="AQ35" i="68"/>
  <c r="AC35" i="68"/>
  <c r="Z35" i="68"/>
  <c r="BB35" i="68" s="1"/>
  <c r="AQ34" i="68"/>
  <c r="Z34" i="68"/>
  <c r="BB34" i="68" s="1"/>
  <c r="AQ33" i="68"/>
  <c r="AE33" i="68"/>
  <c r="AS33" i="68" s="1"/>
  <c r="AC33" i="68"/>
  <c r="Z33" i="68"/>
  <c r="BB33" i="68" s="1"/>
  <c r="AQ32" i="68"/>
  <c r="AC32" i="68"/>
  <c r="Z32" i="68"/>
  <c r="AN32" i="68" s="1"/>
  <c r="AQ31" i="68"/>
  <c r="AP31" i="68"/>
  <c r="AO31" i="68"/>
  <c r="Z31" i="68"/>
  <c r="BB31" i="68" s="1"/>
  <c r="AQ30" i="68"/>
  <c r="AC30" i="68"/>
  <c r="Z30" i="68"/>
  <c r="BB30" i="68" s="1"/>
  <c r="AQ29" i="68"/>
  <c r="AC29" i="68"/>
  <c r="Z29" i="68"/>
  <c r="AN29" i="68" s="1"/>
  <c r="X25" i="68"/>
  <c r="X104" i="68" s="1"/>
  <c r="X106" i="68" s="1"/>
  <c r="W25" i="68"/>
  <c r="W104" i="68" s="1"/>
  <c r="W106" i="68" s="1"/>
  <c r="V25" i="68"/>
  <c r="V104" i="68" s="1"/>
  <c r="V106" i="68" s="1"/>
  <c r="U25" i="68"/>
  <c r="T25" i="68"/>
  <c r="AS24" i="68"/>
  <c r="AR24" i="68"/>
  <c r="AI24" i="68"/>
  <c r="AI25" i="68" s="1"/>
  <c r="AI104" i="68" s="1"/>
  <c r="Z24" i="68"/>
  <c r="AN24" i="68" s="1"/>
  <c r="BB24" i="68" s="1"/>
  <c r="AS23" i="68"/>
  <c r="AS25" i="68" s="1"/>
  <c r="AG23" i="68"/>
  <c r="AG25" i="68" s="1"/>
  <c r="AG104" i="68" s="1"/>
  <c r="AE23" i="68"/>
  <c r="AE25" i="68" s="1"/>
  <c r="AD23" i="68"/>
  <c r="AR23" i="68" s="1"/>
  <c r="AC23" i="68"/>
  <c r="AQ23" i="68" s="1"/>
  <c r="Z23" i="68"/>
  <c r="AN23" i="68" s="1"/>
  <c r="BB23" i="68" s="1"/>
  <c r="AR22" i="68"/>
  <c r="AC22" i="68"/>
  <c r="Z22" i="68"/>
  <c r="AN22" i="68" s="1"/>
  <c r="BB22" i="68" s="1"/>
  <c r="AR21" i="68"/>
  <c r="AC21" i="68"/>
  <c r="AQ21" i="68" s="1"/>
  <c r="Z21" i="68"/>
  <c r="AN21" i="68" s="1"/>
  <c r="BB21" i="68" s="1"/>
  <c r="AR20" i="68"/>
  <c r="AC20" i="68"/>
  <c r="AQ20" i="68" s="1"/>
  <c r="Z20" i="68"/>
  <c r="AN20" i="68" s="1"/>
  <c r="BB20" i="68" s="1"/>
  <c r="AR19" i="68"/>
  <c r="AC19" i="68"/>
  <c r="AQ19" i="68" s="1"/>
  <c r="Z19" i="68"/>
  <c r="AN19" i="68" s="1"/>
  <c r="BB19" i="68" s="1"/>
  <c r="AR18" i="68"/>
  <c r="AC18" i="68"/>
  <c r="AQ18" i="68" s="1"/>
  <c r="Z18" i="68"/>
  <c r="AN18" i="68" s="1"/>
  <c r="BB18" i="68" s="1"/>
  <c r="AR17" i="68"/>
  <c r="AC17" i="68"/>
  <c r="AQ17" i="68" s="1"/>
  <c r="Z17" i="68"/>
  <c r="AN17" i="68" s="1"/>
  <c r="BB17" i="68" s="1"/>
  <c r="AD16" i="68"/>
  <c r="AR16" i="68" s="1"/>
  <c r="AC16" i="68"/>
  <c r="AQ16" i="68" s="1"/>
  <c r="Z16" i="68"/>
  <c r="AN16" i="68" s="1"/>
  <c r="AU12" i="68"/>
  <c r="AT12" i="68"/>
  <c r="AI12" i="68"/>
  <c r="AW12" i="68" s="1"/>
  <c r="AG12" i="68"/>
  <c r="AF12" i="68"/>
  <c r="AE12" i="68"/>
  <c r="AS12" i="68" s="1"/>
  <c r="AC12" i="68"/>
  <c r="AQ12" i="68" s="1"/>
  <c r="J12" i="68"/>
  <c r="AZ10" i="68"/>
  <c r="AV10" i="68"/>
  <c r="AA104" i="68" l="1"/>
  <c r="AA106" i="68" s="1"/>
  <c r="AB104" i="68"/>
  <c r="AB106" i="68" s="1"/>
  <c r="BB39" i="68"/>
  <c r="AZ106" i="68"/>
  <c r="BB12" i="68"/>
  <c r="AG106" i="68"/>
  <c r="BB32" i="68"/>
  <c r="AN33" i="68"/>
  <c r="AQ93" i="68"/>
  <c r="AP41" i="68"/>
  <c r="AP104" i="68" s="1"/>
  <c r="AP106" i="68" s="1"/>
  <c r="T104" i="68"/>
  <c r="T106" i="68" s="1"/>
  <c r="BB36" i="68"/>
  <c r="AF106" i="68"/>
  <c r="AC41" i="68"/>
  <c r="AV106" i="68"/>
  <c r="AI106" i="68"/>
  <c r="Z25" i="68"/>
  <c r="AC25" i="68"/>
  <c r="AQ25" i="68" s="1"/>
  <c r="AQ41" i="68"/>
  <c r="AN31" i="68"/>
  <c r="BB38" i="68"/>
  <c r="J106" i="68"/>
  <c r="AE104" i="68"/>
  <c r="AE106" i="68" s="1"/>
  <c r="AN30" i="68"/>
  <c r="BB37" i="68"/>
  <c r="AN40" i="68"/>
  <c r="AO41" i="68"/>
  <c r="AO104" i="68" s="1"/>
  <c r="AO106" i="68" s="1"/>
  <c r="AC101" i="68"/>
  <c r="AQ101" i="68" s="1"/>
  <c r="U104" i="68"/>
  <c r="U106" i="68" s="1"/>
  <c r="AT106" i="68"/>
  <c r="BB16" i="68"/>
  <c r="BB25" i="68" s="1"/>
  <c r="AN25" i="68"/>
  <c r="AC106" i="68"/>
  <c r="AS104" i="68"/>
  <c r="AS106" i="68" s="1"/>
  <c r="BB93" i="68"/>
  <c r="AW24" i="68"/>
  <c r="AW25" i="68" s="1"/>
  <c r="AW104" i="68" s="1"/>
  <c r="AW106" i="68" s="1"/>
  <c r="BB29" i="68"/>
  <c r="AU23" i="68"/>
  <c r="AD25" i="68"/>
  <c r="AN34" i="68"/>
  <c r="Z41" i="68"/>
  <c r="AA42" i="68"/>
  <c r="AN101" i="68"/>
  <c r="BB101" i="68" s="1"/>
  <c r="AN12" i="68"/>
  <c r="AN35" i="68"/>
  <c r="AC104" i="68" l="1"/>
  <c r="AQ104" i="68"/>
  <c r="AQ106" i="68" s="1"/>
  <c r="AR25" i="68"/>
  <c r="AR104" i="68" s="1"/>
  <c r="AR106" i="68" s="1"/>
  <c r="AD104" i="68"/>
  <c r="AD106" i="68" s="1"/>
  <c r="AU25" i="68"/>
  <c r="AU104" i="68"/>
  <c r="AU106" i="68" s="1"/>
  <c r="BB41" i="68"/>
  <c r="BB104" i="68" s="1"/>
  <c r="AN41" i="68"/>
  <c r="AN104" i="68" s="1"/>
  <c r="Z104" i="68"/>
  <c r="Z106" i="68" s="1"/>
  <c r="BB106" i="68" l="1"/>
  <c r="C31" i="48"/>
  <c r="D23" i="10"/>
  <c r="F56" i="7" l="1"/>
  <c r="F55" i="7"/>
  <c r="H74" i="15"/>
  <c r="H73" i="15"/>
  <c r="I72" i="15"/>
  <c r="G72" i="15"/>
  <c r="E72" i="15"/>
  <c r="H46" i="15"/>
  <c r="H10" i="15"/>
  <c r="H14" i="45"/>
  <c r="H139" i="8"/>
  <c r="F133" i="8"/>
  <c r="F131" i="8"/>
  <c r="F132" i="8"/>
  <c r="G127" i="8"/>
  <c r="E127" i="8"/>
  <c r="D127" i="8"/>
  <c r="F126" i="8"/>
  <c r="D107" i="8"/>
  <c r="D112" i="8" s="1"/>
  <c r="F75" i="8"/>
  <c r="G75" i="8" s="1"/>
  <c r="F74" i="8"/>
  <c r="F76" i="8"/>
  <c r="F60" i="8"/>
  <c r="F59" i="8"/>
  <c r="H59" i="8" s="1"/>
  <c r="F58" i="8"/>
  <c r="D54" i="8"/>
  <c r="D51" i="8"/>
  <c r="F44" i="8"/>
  <c r="G44" i="8" s="1"/>
  <c r="F43" i="8"/>
  <c r="G43" i="8" s="1"/>
  <c r="D36" i="8"/>
  <c r="D35" i="8"/>
  <c r="D33" i="8"/>
  <c r="F18" i="8"/>
  <c r="F17" i="8"/>
  <c r="F152" i="8"/>
  <c r="G152" i="8" s="1"/>
  <c r="E151" i="8"/>
  <c r="E156" i="8" s="1"/>
  <c r="D151" i="8"/>
  <c r="D156" i="8" s="1"/>
  <c r="E29" i="6"/>
  <c r="F27" i="6"/>
  <c r="F26" i="6"/>
  <c r="F25" i="6"/>
  <c r="E42" i="5"/>
  <c r="E43" i="5"/>
  <c r="E50" i="5"/>
  <c r="D54" i="5"/>
  <c r="E52" i="5"/>
  <c r="E51" i="5"/>
  <c r="D44" i="5"/>
  <c r="D41" i="5" s="1"/>
  <c r="E34" i="5"/>
  <c r="E33" i="5"/>
  <c r="E32" i="5"/>
  <c r="E31" i="5"/>
  <c r="F11" i="14"/>
  <c r="E44" i="5" l="1"/>
  <c r="E41" i="5" s="1"/>
  <c r="F57" i="8"/>
  <c r="G57" i="8" s="1"/>
  <c r="A31" i="49" l="1"/>
  <c r="A32" i="49"/>
  <c r="A33" i="49"/>
  <c r="A34" i="49"/>
  <c r="A35" i="49" s="1"/>
  <c r="A36" i="49" s="1"/>
  <c r="A37" i="49" s="1"/>
  <c r="A38" i="49" s="1"/>
  <c r="A39" i="49" s="1"/>
  <c r="A40" i="49" s="1"/>
  <c r="A41" i="49" s="1"/>
  <c r="A42" i="49" s="1"/>
  <c r="D30" i="49" l="1"/>
  <c r="C35" i="48"/>
  <c r="E35" i="48"/>
  <c r="D35" i="48"/>
  <c r="E31" i="48"/>
  <c r="D30" i="48"/>
  <c r="E42" i="47"/>
  <c r="C42" i="47"/>
  <c r="D42" i="47"/>
  <c r="C43" i="47"/>
  <c r="E43" i="47"/>
  <c r="D43" i="47"/>
  <c r="D39" i="47"/>
  <c r="C39" i="47"/>
  <c r="C30" i="49" s="1"/>
  <c r="D24" i="47"/>
  <c r="C24" i="47"/>
  <c r="D33" i="42"/>
  <c r="E43" i="42"/>
  <c r="C25" i="42"/>
  <c r="E25" i="42" s="1"/>
  <c r="E33" i="42" s="1"/>
  <c r="F46" i="6"/>
  <c r="F45" i="6"/>
  <c r="D46" i="6"/>
  <c r="I20" i="64"/>
  <c r="E44" i="64"/>
  <c r="E43" i="64"/>
  <c r="C33" i="42" l="1"/>
  <c r="C30" i="48"/>
  <c r="E39" i="46"/>
  <c r="E39" i="47" s="1"/>
  <c r="B12" i="15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11" i="15"/>
  <c r="R19" i="15"/>
  <c r="R20" i="15"/>
  <c r="R21" i="15"/>
  <c r="R22" i="15"/>
  <c r="R23" i="15"/>
  <c r="R69" i="15"/>
  <c r="R70" i="15"/>
  <c r="R71" i="15"/>
  <c r="R72" i="15"/>
  <c r="R73" i="15"/>
  <c r="R74" i="15"/>
  <c r="R75" i="15"/>
  <c r="R76" i="15"/>
  <c r="R33" i="15"/>
  <c r="F109" i="8"/>
  <c r="H109" i="8" s="1"/>
  <c r="F106" i="8"/>
  <c r="G106" i="8" s="1"/>
  <c r="E101" i="8"/>
  <c r="D101" i="8"/>
  <c r="G99" i="8"/>
  <c r="G101" i="8" s="1"/>
  <c r="F99" i="8"/>
  <c r="F101" i="8" s="1"/>
  <c r="E30" i="48" l="1"/>
  <c r="E30" i="49"/>
  <c r="H99" i="8"/>
  <c r="H101" i="8" s="1"/>
  <c r="F71" i="8" l="1"/>
  <c r="H71" i="8" s="1"/>
  <c r="F72" i="8"/>
  <c r="H72" i="8" s="1"/>
  <c r="F73" i="8"/>
  <c r="G73" i="8" s="1"/>
  <c r="F70" i="8"/>
  <c r="H70" i="8" s="1"/>
  <c r="F55" i="8"/>
  <c r="G55" i="8" s="1"/>
  <c r="F56" i="8"/>
  <c r="G56" i="8" s="1"/>
  <c r="F54" i="8"/>
  <c r="H54" i="8" s="1"/>
  <c r="F53" i="8"/>
  <c r="H53" i="8" s="1"/>
  <c r="F32" i="8"/>
  <c r="F33" i="8"/>
  <c r="G32" i="8"/>
  <c r="D28" i="8"/>
  <c r="E28" i="8"/>
  <c r="F26" i="8"/>
  <c r="H26" i="8" s="1"/>
  <c r="F15" i="8"/>
  <c r="F16" i="8"/>
  <c r="E23" i="63"/>
  <c r="H23" i="63"/>
  <c r="I23" i="63"/>
  <c r="J23" i="63"/>
  <c r="F23" i="63"/>
  <c r="G16" i="63"/>
  <c r="G17" i="63"/>
  <c r="G18" i="63"/>
  <c r="G19" i="63"/>
  <c r="G15" i="63"/>
  <c r="G33" i="8" l="1"/>
  <c r="A23" i="10"/>
  <c r="A24" i="10" s="1"/>
  <c r="A25" i="10" s="1"/>
  <c r="A26" i="10" s="1"/>
  <c r="A27" i="10" s="1"/>
  <c r="A28" i="10" s="1"/>
  <c r="A29" i="10" s="1"/>
  <c r="A30" i="10" s="1"/>
  <c r="A31" i="10" s="1"/>
  <c r="A22" i="10"/>
  <c r="E22" i="10"/>
  <c r="E16" i="10"/>
  <c r="F27" i="7"/>
  <c r="F54" i="7"/>
  <c r="F53" i="7"/>
  <c r="F52" i="7"/>
  <c r="F51" i="7"/>
  <c r="F30" i="7"/>
  <c r="F50" i="7"/>
  <c r="F49" i="7"/>
  <c r="F48" i="7"/>
  <c r="F47" i="7"/>
  <c r="E22" i="7" l="1"/>
  <c r="D22" i="7"/>
  <c r="F20" i="7"/>
  <c r="F21" i="7"/>
  <c r="B38" i="6"/>
  <c r="B32" i="6"/>
  <c r="B33" i="6" s="1"/>
  <c r="E74" i="5"/>
  <c r="E75" i="5"/>
  <c r="C54" i="5"/>
  <c r="E53" i="5"/>
  <c r="E54" i="5" s="1"/>
  <c r="D37" i="5"/>
  <c r="D47" i="5" s="1"/>
  <c r="C37" i="5"/>
  <c r="C47" i="5" s="1"/>
  <c r="E30" i="5"/>
  <c r="E19" i="48" l="1"/>
  <c r="E28" i="46"/>
  <c r="D19" i="48"/>
  <c r="D28" i="46"/>
  <c r="C28" i="47"/>
  <c r="C19" i="48" s="1"/>
  <c r="C28" i="46"/>
  <c r="C13" i="46"/>
  <c r="A31" i="48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4" i="42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44" i="5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44" i="44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B44" i="45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A43" i="46"/>
  <c r="A44" i="46"/>
  <c r="A45" i="46"/>
  <c r="A46" i="46"/>
  <c r="A47" i="46" s="1"/>
  <c r="A48" i="46" s="1"/>
  <c r="A49" i="46" s="1"/>
  <c r="A50" i="46" s="1"/>
  <c r="A51" i="46" s="1"/>
  <c r="A52" i="46" s="1"/>
  <c r="A53" i="46" s="1"/>
  <c r="A44" i="64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A43" i="47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D30" i="10" l="1"/>
  <c r="C30" i="10"/>
  <c r="F15" i="14"/>
  <c r="A23" i="66" l="1"/>
  <c r="A24" i="66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43" i="66" s="1"/>
  <c r="A44" i="66" s="1"/>
  <c r="A45" i="66" s="1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56" i="66" s="1"/>
  <c r="A57" i="66" s="1"/>
  <c r="A58" i="66" s="1"/>
  <c r="A59" i="66" s="1"/>
  <c r="A60" i="66" s="1"/>
  <c r="A61" i="66" s="1"/>
  <c r="A62" i="66" s="1"/>
  <c r="A63" i="66" s="1"/>
  <c r="A64" i="66" s="1"/>
  <c r="A65" i="66" s="1"/>
  <c r="A66" i="66" s="1"/>
  <c r="A67" i="66" s="1"/>
  <c r="A68" i="66" s="1"/>
  <c r="A69" i="66" s="1"/>
  <c r="A70" i="66" s="1"/>
  <c r="A71" i="66" s="1"/>
  <c r="A72" i="66" s="1"/>
  <c r="A73" i="66" s="1"/>
  <c r="A74" i="66" s="1"/>
  <c r="A76" i="66" s="1"/>
  <c r="A22" i="66"/>
  <c r="H77" i="66" l="1"/>
  <c r="G77" i="66"/>
  <c r="F77" i="66"/>
  <c r="E77" i="66"/>
  <c r="H69" i="8" l="1"/>
  <c r="F19" i="7" l="1"/>
  <c r="F108" i="8" l="1"/>
  <c r="H108" i="8" s="1"/>
  <c r="E26" i="5" l="1"/>
  <c r="F52" i="8"/>
  <c r="R68" i="15"/>
  <c r="R63" i="15"/>
  <c r="E146" i="8"/>
  <c r="D146" i="8"/>
  <c r="F143" i="8"/>
  <c r="G143" i="8" s="1"/>
  <c r="G146" i="8" s="1"/>
  <c r="G27" i="64" s="1"/>
  <c r="F142" i="8"/>
  <c r="H142" i="8" s="1"/>
  <c r="G52" i="8" l="1"/>
  <c r="F14" i="8"/>
  <c r="H14" i="8" s="1"/>
  <c r="H20" i="8" s="1"/>
  <c r="R67" i="15"/>
  <c r="R66" i="15"/>
  <c r="F46" i="7"/>
  <c r="F91" i="8" l="1"/>
  <c r="G91" i="8" s="1"/>
  <c r="F92" i="8"/>
  <c r="G92" i="8" s="1"/>
  <c r="F93" i="8"/>
  <c r="G93" i="8" s="1"/>
  <c r="F25" i="8"/>
  <c r="G25" i="8" s="1"/>
  <c r="F51" i="8" l="1"/>
  <c r="G51" i="8" s="1"/>
  <c r="F50" i="8"/>
  <c r="G50" i="8" s="1"/>
  <c r="F49" i="8"/>
  <c r="G49" i="8" s="1"/>
  <c r="F150" i="8" l="1"/>
  <c r="G150" i="8" l="1"/>
  <c r="G149" i="8"/>
  <c r="G156" i="8" s="1"/>
  <c r="G27" i="42" s="1"/>
  <c r="G20" i="46"/>
  <c r="F94" i="67" l="1"/>
  <c r="F45" i="7" l="1"/>
  <c r="F44" i="7" l="1"/>
  <c r="A10" i="48" l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J18" i="47" l="1"/>
  <c r="K18" i="47"/>
  <c r="L18" i="47"/>
  <c r="R13" i="15"/>
  <c r="G13" i="18"/>
  <c r="F17" i="18"/>
  <c r="Q24" i="15"/>
  <c r="G27" i="63"/>
  <c r="F31" i="63"/>
  <c r="E31" i="63"/>
  <c r="F28" i="63"/>
  <c r="G22" i="63"/>
  <c r="F32" i="63" l="1"/>
  <c r="E28" i="63"/>
  <c r="P29" i="15"/>
  <c r="H15" i="55"/>
  <c r="D15" i="55"/>
  <c r="C15" i="55"/>
  <c r="G13" i="63" l="1"/>
  <c r="G26" i="63"/>
  <c r="G28" i="63" s="1"/>
  <c r="E32" i="63"/>
  <c r="G23" i="63" l="1"/>
  <c r="K92" i="67"/>
  <c r="L87" i="67"/>
  <c r="I84" i="67"/>
  <c r="K86" i="67"/>
  <c r="I81" i="67"/>
  <c r="I80" i="67"/>
  <c r="I78" i="67"/>
  <c r="E78" i="67"/>
  <c r="I75" i="67"/>
  <c r="E75" i="67"/>
  <c r="I73" i="67"/>
  <c r="E73" i="67"/>
  <c r="I70" i="67"/>
  <c r="E70" i="67"/>
  <c r="I69" i="67"/>
  <c r="I68" i="67"/>
  <c r="E67" i="67"/>
  <c r="I66" i="67"/>
  <c r="E66" i="67"/>
  <c r="I65" i="67"/>
  <c r="E62" i="67"/>
  <c r="I54" i="67"/>
  <c r="I53" i="67"/>
  <c r="I50" i="67"/>
  <c r="E50" i="67"/>
  <c r="I48" i="67"/>
  <c r="E48" i="67"/>
  <c r="I46" i="67"/>
  <c r="P45" i="67"/>
  <c r="Q45" i="67" s="1"/>
  <c r="I45" i="67"/>
  <c r="I44" i="67"/>
  <c r="E44" i="67"/>
  <c r="I43" i="67"/>
  <c r="I42" i="67"/>
  <c r="E42" i="67"/>
  <c r="I41" i="67"/>
  <c r="E41" i="67"/>
  <c r="I40" i="67"/>
  <c r="E40" i="67"/>
  <c r="I39" i="67"/>
  <c r="E39" i="67"/>
  <c r="I32" i="67"/>
  <c r="I34" i="67" s="1"/>
  <c r="E32" i="67"/>
  <c r="E34" i="67" s="1"/>
  <c r="I31" i="67"/>
  <c r="I26" i="67"/>
  <c r="I28" i="67" s="1"/>
  <c r="E26" i="67"/>
  <c r="E28" i="67" s="1"/>
  <c r="I25" i="67"/>
  <c r="I22" i="67"/>
  <c r="I19" i="67"/>
  <c r="I16" i="67"/>
  <c r="I12" i="67"/>
  <c r="E12" i="67"/>
  <c r="C19" i="54"/>
  <c r="G10" i="46"/>
  <c r="G10" i="47" s="1"/>
  <c r="G11" i="46"/>
  <c r="H11" i="46"/>
  <c r="G18" i="46"/>
  <c r="H18" i="46"/>
  <c r="G12" i="46"/>
  <c r="G12" i="47" s="1"/>
  <c r="R16" i="15"/>
  <c r="R10" i="15"/>
  <c r="R11" i="15"/>
  <c r="R12" i="15"/>
  <c r="R15" i="15"/>
  <c r="R29" i="15"/>
  <c r="R64" i="15"/>
  <c r="F48" i="8"/>
  <c r="G48" i="8" s="1"/>
  <c r="F47" i="8"/>
  <c r="G47" i="8" s="1"/>
  <c r="F46" i="8"/>
  <c r="G46" i="8" s="1"/>
  <c r="F45" i="8"/>
  <c r="H45" i="8" s="1"/>
  <c r="F42" i="8"/>
  <c r="G42" i="8" s="1"/>
  <c r="F41" i="8"/>
  <c r="G41" i="8" s="1"/>
  <c r="F40" i="8"/>
  <c r="G40" i="8" s="1"/>
  <c r="F39" i="8"/>
  <c r="G39" i="8" s="1"/>
  <c r="F35" i="8"/>
  <c r="F36" i="8"/>
  <c r="G36" i="8" s="1"/>
  <c r="F37" i="8"/>
  <c r="G37" i="8" s="1"/>
  <c r="F38" i="8"/>
  <c r="H38" i="8" s="1"/>
  <c r="H62" i="8" s="1"/>
  <c r="F24" i="8"/>
  <c r="H24" i="8" s="1"/>
  <c r="H28" i="8" s="1"/>
  <c r="F23" i="8"/>
  <c r="F13" i="8"/>
  <c r="F20" i="8" s="1"/>
  <c r="F107" i="8"/>
  <c r="H107" i="8" s="1"/>
  <c r="H112" i="8" s="1"/>
  <c r="E27" i="10"/>
  <c r="E30" i="10" s="1"/>
  <c r="E12" i="58"/>
  <c r="I12" i="58"/>
  <c r="I16" i="58"/>
  <c r="I19" i="58"/>
  <c r="I22" i="58"/>
  <c r="I25" i="58"/>
  <c r="E26" i="58"/>
  <c r="E28" i="58"/>
  <c r="I26" i="58"/>
  <c r="I28" i="58"/>
  <c r="I31" i="58"/>
  <c r="E32" i="58"/>
  <c r="E34" i="58" s="1"/>
  <c r="I32" i="58"/>
  <c r="I34" i="58"/>
  <c r="E39" i="58"/>
  <c r="I39" i="58"/>
  <c r="E40" i="58"/>
  <c r="I40" i="58"/>
  <c r="E41" i="58"/>
  <c r="I41" i="58"/>
  <c r="E42" i="58"/>
  <c r="I42" i="58"/>
  <c r="I43" i="58"/>
  <c r="E44" i="58"/>
  <c r="I44" i="58"/>
  <c r="I45" i="58"/>
  <c r="I46" i="58"/>
  <c r="I48" i="58"/>
  <c r="E49" i="58"/>
  <c r="I49" i="58"/>
  <c r="I50" i="58"/>
  <c r="E51" i="58"/>
  <c r="I51" i="58"/>
  <c r="I54" i="58"/>
  <c r="I55" i="58"/>
  <c r="E63" i="58"/>
  <c r="I66" i="58"/>
  <c r="E67" i="58"/>
  <c r="I67" i="58"/>
  <c r="E68" i="58"/>
  <c r="I68" i="58"/>
  <c r="E69" i="58"/>
  <c r="I69" i="58"/>
  <c r="E72" i="58"/>
  <c r="I72" i="58"/>
  <c r="E74" i="58"/>
  <c r="I74" i="58"/>
  <c r="E77" i="58"/>
  <c r="I77" i="58"/>
  <c r="I79" i="58"/>
  <c r="I84" i="58"/>
  <c r="I14" i="44"/>
  <c r="I13" i="44"/>
  <c r="I14" i="64"/>
  <c r="I14" i="42"/>
  <c r="C34" i="48"/>
  <c r="E33" i="24"/>
  <c r="F33" i="24"/>
  <c r="G33" i="24"/>
  <c r="H33" i="24"/>
  <c r="I33" i="24"/>
  <c r="J33" i="24"/>
  <c r="J44" i="24"/>
  <c r="K33" i="24"/>
  <c r="L33" i="24"/>
  <c r="M33" i="24"/>
  <c r="N33" i="24"/>
  <c r="N44" i="24" s="1"/>
  <c r="D33" i="24"/>
  <c r="D42" i="24"/>
  <c r="D44" i="24" s="1"/>
  <c r="O28" i="24"/>
  <c r="C28" i="24" s="1"/>
  <c r="F19" i="24"/>
  <c r="G19" i="24"/>
  <c r="G22" i="24" s="1"/>
  <c r="H19" i="24"/>
  <c r="I19" i="24"/>
  <c r="J19" i="24"/>
  <c r="K19" i="24"/>
  <c r="K22" i="24" s="1"/>
  <c r="L19" i="24"/>
  <c r="M19" i="24"/>
  <c r="F14" i="24"/>
  <c r="F22" i="24"/>
  <c r="I14" i="24"/>
  <c r="J14" i="24"/>
  <c r="J22" i="24" s="1"/>
  <c r="K14" i="24"/>
  <c r="E14" i="24"/>
  <c r="L14" i="24"/>
  <c r="D14" i="24"/>
  <c r="G14" i="24"/>
  <c r="M14" i="24"/>
  <c r="H41" i="65"/>
  <c r="G41" i="65"/>
  <c r="F41" i="65"/>
  <c r="G33" i="44"/>
  <c r="C49" i="44" s="1"/>
  <c r="G33" i="64"/>
  <c r="E20" i="42"/>
  <c r="D11" i="5"/>
  <c r="D56" i="5" s="1"/>
  <c r="C11" i="5"/>
  <c r="H33" i="45"/>
  <c r="D49" i="45" s="1"/>
  <c r="I53" i="64"/>
  <c r="H53" i="64"/>
  <c r="G53" i="64"/>
  <c r="D34" i="64"/>
  <c r="C32" i="64"/>
  <c r="C34" i="64"/>
  <c r="G24" i="64"/>
  <c r="E20" i="64"/>
  <c r="E18" i="64"/>
  <c r="E16" i="64"/>
  <c r="E14" i="64"/>
  <c r="I13" i="64"/>
  <c r="E13" i="64"/>
  <c r="I12" i="64"/>
  <c r="E12" i="64"/>
  <c r="A12" i="64"/>
  <c r="A13" i="64"/>
  <c r="A14" i="64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K30" i="47"/>
  <c r="H27" i="51"/>
  <c r="H33" i="51" s="1"/>
  <c r="D23" i="46"/>
  <c r="E23" i="46" s="1"/>
  <c r="C24" i="46"/>
  <c r="D24" i="46"/>
  <c r="D15" i="49" s="1"/>
  <c r="C12" i="47"/>
  <c r="G14" i="49"/>
  <c r="C49" i="47"/>
  <c r="C42" i="48"/>
  <c r="F29" i="13"/>
  <c r="H14" i="49"/>
  <c r="D49" i="47"/>
  <c r="D42" i="48"/>
  <c r="J52" i="46"/>
  <c r="E41" i="24"/>
  <c r="D41" i="24"/>
  <c r="C41" i="24"/>
  <c r="J11" i="47"/>
  <c r="K11" i="47"/>
  <c r="J10" i="47"/>
  <c r="J12" i="47"/>
  <c r="K52" i="46"/>
  <c r="J23" i="46"/>
  <c r="J33" i="46" s="1"/>
  <c r="J53" i="46" s="1"/>
  <c r="K23" i="46"/>
  <c r="K33" i="46"/>
  <c r="K53" i="46" s="1"/>
  <c r="L23" i="46"/>
  <c r="L33" i="46" s="1"/>
  <c r="L53" i="46" s="1"/>
  <c r="K12" i="47"/>
  <c r="J30" i="47"/>
  <c r="J16" i="47"/>
  <c r="G45" i="47"/>
  <c r="G52" i="47" s="1"/>
  <c r="H45" i="47"/>
  <c r="H52" i="47" s="1"/>
  <c r="G19" i="48"/>
  <c r="C17" i="10"/>
  <c r="G31" i="46" s="1"/>
  <c r="Q28" i="15"/>
  <c r="Q25" i="15"/>
  <c r="R25" i="15" s="1"/>
  <c r="Q18" i="15"/>
  <c r="R18" i="15" s="1"/>
  <c r="R24" i="15"/>
  <c r="Q17" i="15"/>
  <c r="P28" i="15"/>
  <c r="Q27" i="15"/>
  <c r="R27" i="15" s="1"/>
  <c r="E30" i="13"/>
  <c r="K30" i="13" s="1"/>
  <c r="E29" i="13"/>
  <c r="K29" i="13" s="1"/>
  <c r="E28" i="13"/>
  <c r="K28" i="13" s="1"/>
  <c r="E11" i="13"/>
  <c r="K11" i="13" s="1"/>
  <c r="F25" i="7"/>
  <c r="E14" i="18"/>
  <c r="E17" i="18" s="1"/>
  <c r="H16" i="45" s="1"/>
  <c r="F13" i="18"/>
  <c r="F26" i="14"/>
  <c r="E42" i="46"/>
  <c r="F18" i="7"/>
  <c r="R26" i="15"/>
  <c r="G21" i="63"/>
  <c r="G30" i="63"/>
  <c r="G31" i="63" s="1"/>
  <c r="G14" i="63"/>
  <c r="K79" i="13"/>
  <c r="K78" i="13"/>
  <c r="D80" i="13"/>
  <c r="E20" i="45" s="1"/>
  <c r="E32" i="45" s="1"/>
  <c r="E34" i="45" s="1"/>
  <c r="K76" i="13"/>
  <c r="K77" i="13"/>
  <c r="E38" i="5"/>
  <c r="E39" i="5"/>
  <c r="E24" i="5"/>
  <c r="E15" i="5"/>
  <c r="A15" i="10"/>
  <c r="F88" i="8"/>
  <c r="H88" i="8" s="1"/>
  <c r="F87" i="8"/>
  <c r="E20" i="10"/>
  <c r="F29" i="7"/>
  <c r="F28" i="7"/>
  <c r="H20" i="46"/>
  <c r="H20" i="47" s="1"/>
  <c r="H20" i="48" s="1"/>
  <c r="F116" i="8"/>
  <c r="H116" i="8" s="1"/>
  <c r="H10" i="46"/>
  <c r="H10" i="47" s="1"/>
  <c r="H10" i="48" s="1"/>
  <c r="E13" i="14"/>
  <c r="C17" i="47"/>
  <c r="C14" i="49" s="1"/>
  <c r="F13" i="6"/>
  <c r="F13" i="7"/>
  <c r="F14" i="7"/>
  <c r="R34" i="15"/>
  <c r="K24" i="13"/>
  <c r="H23" i="13"/>
  <c r="K23" i="13" s="1"/>
  <c r="G22" i="13"/>
  <c r="K22" i="13" s="1"/>
  <c r="G19" i="13"/>
  <c r="K19" i="13" s="1"/>
  <c r="D17" i="10"/>
  <c r="D24" i="10" s="1"/>
  <c r="D31" i="10" s="1"/>
  <c r="F89" i="8"/>
  <c r="H89" i="8" s="1"/>
  <c r="F90" i="8"/>
  <c r="G90" i="8" s="1"/>
  <c r="G96" i="8" s="1"/>
  <c r="F151" i="8"/>
  <c r="F156" i="8" s="1"/>
  <c r="H33" i="42"/>
  <c r="D49" i="42" s="1"/>
  <c r="F43" i="7"/>
  <c r="F42" i="7"/>
  <c r="G41" i="6"/>
  <c r="H41" i="6"/>
  <c r="I41" i="6"/>
  <c r="B20" i="6"/>
  <c r="B21" i="6" s="1"/>
  <c r="E21" i="6"/>
  <c r="D25" i="46" s="1"/>
  <c r="D25" i="47" s="1"/>
  <c r="D16" i="49" s="1"/>
  <c r="D21" i="6"/>
  <c r="C25" i="46" s="1"/>
  <c r="F20" i="6"/>
  <c r="F21" i="6" s="1"/>
  <c r="E25" i="46" s="1"/>
  <c r="F14" i="6"/>
  <c r="E24" i="47" s="1"/>
  <c r="E20" i="5"/>
  <c r="R60" i="15"/>
  <c r="R61" i="15"/>
  <c r="R58" i="15"/>
  <c r="R54" i="15"/>
  <c r="R53" i="15"/>
  <c r="R44" i="15"/>
  <c r="R45" i="15"/>
  <c r="R43" i="15"/>
  <c r="R40" i="15"/>
  <c r="R39" i="15"/>
  <c r="R36" i="15"/>
  <c r="R37" i="15"/>
  <c r="R38" i="15"/>
  <c r="R42" i="15"/>
  <c r="R32" i="15"/>
  <c r="R30" i="15"/>
  <c r="R31" i="15"/>
  <c r="R35" i="15"/>
  <c r="R14" i="15"/>
  <c r="I40" i="13"/>
  <c r="J40" i="13"/>
  <c r="D12" i="47" s="1"/>
  <c r="K32" i="13"/>
  <c r="K31" i="13"/>
  <c r="K20" i="13"/>
  <c r="K25" i="13"/>
  <c r="K27" i="13"/>
  <c r="K33" i="13"/>
  <c r="K34" i="13"/>
  <c r="K35" i="13"/>
  <c r="K36" i="13"/>
  <c r="K37" i="13"/>
  <c r="K38" i="13"/>
  <c r="K39" i="13"/>
  <c r="K10" i="13"/>
  <c r="K12" i="13"/>
  <c r="K13" i="13"/>
  <c r="K14" i="13"/>
  <c r="K15" i="13"/>
  <c r="K16" i="13"/>
  <c r="K17" i="13"/>
  <c r="K18" i="13"/>
  <c r="I45" i="46"/>
  <c r="I45" i="47" s="1"/>
  <c r="J20" i="45"/>
  <c r="F43" i="45"/>
  <c r="E43" i="51"/>
  <c r="E43" i="44"/>
  <c r="F125" i="8"/>
  <c r="F68" i="8"/>
  <c r="H68" i="8" s="1"/>
  <c r="D76" i="5"/>
  <c r="D77" i="5" s="1"/>
  <c r="C76" i="5"/>
  <c r="C14" i="42" s="1"/>
  <c r="C32" i="42" s="1"/>
  <c r="E19" i="5"/>
  <c r="G20" i="47"/>
  <c r="G20" i="48" s="1"/>
  <c r="C23" i="10"/>
  <c r="E29" i="10"/>
  <c r="G33" i="51"/>
  <c r="R57" i="15"/>
  <c r="E21" i="10"/>
  <c r="E15" i="10"/>
  <c r="E14" i="10"/>
  <c r="D96" i="8"/>
  <c r="F41" i="7"/>
  <c r="F40" i="7"/>
  <c r="E33" i="6"/>
  <c r="F32" i="6"/>
  <c r="F33" i="6" s="1"/>
  <c r="D66" i="5"/>
  <c r="C66" i="5"/>
  <c r="E65" i="5"/>
  <c r="E64" i="5"/>
  <c r="E13" i="5"/>
  <c r="E14" i="5"/>
  <c r="E16" i="5"/>
  <c r="E17" i="5"/>
  <c r="E12" i="5"/>
  <c r="E29" i="5"/>
  <c r="E28" i="5"/>
  <c r="E25" i="5"/>
  <c r="D60" i="7"/>
  <c r="D63" i="7" s="1"/>
  <c r="F23" i="14"/>
  <c r="I71" i="56"/>
  <c r="H71" i="56"/>
  <c r="G71" i="56"/>
  <c r="F71" i="56"/>
  <c r="E71" i="56"/>
  <c r="E63" i="7"/>
  <c r="F37" i="7"/>
  <c r="G83" i="8"/>
  <c r="E83" i="8"/>
  <c r="E117" i="8"/>
  <c r="F67" i="8"/>
  <c r="H67" i="8" s="1"/>
  <c r="R50" i="15"/>
  <c r="F36" i="7"/>
  <c r="F35" i="7"/>
  <c r="F34" i="7"/>
  <c r="D62" i="7"/>
  <c r="F33" i="7"/>
  <c r="D117" i="8"/>
  <c r="E17" i="6"/>
  <c r="D17" i="6"/>
  <c r="C15" i="49" s="1"/>
  <c r="C16" i="49"/>
  <c r="C17" i="49"/>
  <c r="C19" i="49"/>
  <c r="C18" i="49"/>
  <c r="G13" i="48"/>
  <c r="G15" i="48"/>
  <c r="O12" i="24"/>
  <c r="O13" i="24"/>
  <c r="H14" i="24"/>
  <c r="N14" i="24"/>
  <c r="O18" i="24"/>
  <c r="N19" i="24"/>
  <c r="O20" i="24"/>
  <c r="G42" i="24"/>
  <c r="G44" i="24" s="1"/>
  <c r="K42" i="24"/>
  <c r="F42" i="24"/>
  <c r="H42" i="24"/>
  <c r="H44" i="24" s="1"/>
  <c r="I42" i="24"/>
  <c r="I44" i="24" s="1"/>
  <c r="J42" i="24"/>
  <c r="L42" i="24"/>
  <c r="L44" i="24" s="1"/>
  <c r="M42" i="24"/>
  <c r="N42" i="24"/>
  <c r="O43" i="24"/>
  <c r="A12" i="42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I12" i="42"/>
  <c r="I13" i="42"/>
  <c r="L11" i="47"/>
  <c r="G24" i="42"/>
  <c r="G53" i="42"/>
  <c r="H53" i="42"/>
  <c r="I53" i="42"/>
  <c r="A12" i="5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E12" i="51"/>
  <c r="L10" i="47"/>
  <c r="E13" i="51"/>
  <c r="I13" i="51"/>
  <c r="E14" i="51"/>
  <c r="I14" i="51"/>
  <c r="E16" i="51"/>
  <c r="E18" i="51"/>
  <c r="E20" i="51"/>
  <c r="H24" i="51"/>
  <c r="C32" i="51"/>
  <c r="C34" i="51"/>
  <c r="E34" i="51"/>
  <c r="D32" i="51"/>
  <c r="D34" i="51" s="1"/>
  <c r="H53" i="51"/>
  <c r="I53" i="51"/>
  <c r="A12" i="44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E12" i="44"/>
  <c r="I12" i="44"/>
  <c r="E13" i="44"/>
  <c r="E16" i="44"/>
  <c r="E18" i="44"/>
  <c r="E20" i="44"/>
  <c r="H24" i="44"/>
  <c r="G53" i="44"/>
  <c r="H53" i="44"/>
  <c r="I53" i="44"/>
  <c r="I16" i="45"/>
  <c r="I24" i="45" s="1"/>
  <c r="K14" i="47"/>
  <c r="G12" i="18"/>
  <c r="G14" i="18" s="1"/>
  <c r="G17" i="18" s="1"/>
  <c r="J14" i="45"/>
  <c r="R59" i="15"/>
  <c r="R52" i="15"/>
  <c r="R51" i="15"/>
  <c r="R41" i="15"/>
  <c r="R46" i="15"/>
  <c r="R56" i="15"/>
  <c r="R55" i="15"/>
  <c r="R47" i="15"/>
  <c r="F10" i="14"/>
  <c r="F12" i="14"/>
  <c r="D13" i="14"/>
  <c r="F14" i="14"/>
  <c r="F16" i="14"/>
  <c r="F17" i="14"/>
  <c r="F18" i="14"/>
  <c r="F19" i="14"/>
  <c r="F20" i="14"/>
  <c r="D21" i="14"/>
  <c r="F21" i="14" s="1"/>
  <c r="F22" i="14"/>
  <c r="F24" i="14"/>
  <c r="F25" i="14"/>
  <c r="F27" i="14"/>
  <c r="F28" i="14"/>
  <c r="F31" i="14"/>
  <c r="C40" i="13"/>
  <c r="D40" i="13"/>
  <c r="K75" i="13"/>
  <c r="R75" i="13"/>
  <c r="C80" i="13"/>
  <c r="E80" i="13"/>
  <c r="F80" i="13"/>
  <c r="G80" i="13"/>
  <c r="H80" i="13"/>
  <c r="L80" i="13"/>
  <c r="R80" i="13" s="1"/>
  <c r="M80" i="13"/>
  <c r="B12" i="45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F12" i="45"/>
  <c r="F13" i="45"/>
  <c r="F14" i="45"/>
  <c r="F16" i="45"/>
  <c r="F18" i="45"/>
  <c r="H53" i="45"/>
  <c r="I53" i="45"/>
  <c r="J53" i="45"/>
  <c r="A10" i="46"/>
  <c r="A11" i="46" s="1"/>
  <c r="A12" i="46"/>
  <c r="A13" i="46" s="1"/>
  <c r="A14" i="46" s="1"/>
  <c r="A15" i="46" s="1"/>
  <c r="A16" i="46" s="1"/>
  <c r="A17" i="46" s="1"/>
  <c r="E10" i="46"/>
  <c r="I28" i="46"/>
  <c r="E40" i="46"/>
  <c r="E49" i="46"/>
  <c r="F83" i="8"/>
  <c r="D83" i="8"/>
  <c r="H83" i="8"/>
  <c r="F105" i="8"/>
  <c r="F112" i="8" s="1"/>
  <c r="F115" i="8"/>
  <c r="G117" i="8"/>
  <c r="F130" i="8"/>
  <c r="F139" i="8" s="1"/>
  <c r="H27" i="44"/>
  <c r="H33" i="44" s="1"/>
  <c r="D49" i="44" s="1"/>
  <c r="F15" i="7"/>
  <c r="F16" i="7"/>
  <c r="F17" i="7"/>
  <c r="F26" i="7"/>
  <c r="F31" i="7"/>
  <c r="B12" i="6"/>
  <c r="B13" i="6" s="1"/>
  <c r="B14" i="6" s="1"/>
  <c r="B15" i="6" s="1"/>
  <c r="B16" i="6" s="1"/>
  <c r="B17" i="6" s="1"/>
  <c r="B24" i="6"/>
  <c r="B39" i="6"/>
  <c r="F15" i="6"/>
  <c r="F24" i="6"/>
  <c r="F29" i="6" s="1"/>
  <c r="C14" i="46"/>
  <c r="F38" i="6"/>
  <c r="F39" i="6" s="1"/>
  <c r="D39" i="6"/>
  <c r="C29" i="47" s="1"/>
  <c r="C29" i="46"/>
  <c r="E39" i="6"/>
  <c r="E10" i="5"/>
  <c r="D13" i="46"/>
  <c r="E27" i="5"/>
  <c r="E71" i="5"/>
  <c r="E72" i="5"/>
  <c r="E73" i="5"/>
  <c r="A10" i="49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E31" i="49"/>
  <c r="G41" i="49"/>
  <c r="H41" i="49"/>
  <c r="I41" i="49"/>
  <c r="E10" i="48"/>
  <c r="E32" i="48"/>
  <c r="A10" i="47"/>
  <c r="A11" i="47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E10" i="47"/>
  <c r="I28" i="47"/>
  <c r="O36" i="24" s="1"/>
  <c r="C36" i="24" s="1"/>
  <c r="D40" i="47"/>
  <c r="E40" i="47" s="1"/>
  <c r="J12" i="45"/>
  <c r="G53" i="51"/>
  <c r="R62" i="15"/>
  <c r="G33" i="42"/>
  <c r="C49" i="42" s="1"/>
  <c r="D34" i="48"/>
  <c r="D52" i="46"/>
  <c r="C52" i="46"/>
  <c r="L52" i="46"/>
  <c r="D14" i="46"/>
  <c r="K16" i="47"/>
  <c r="G19" i="46"/>
  <c r="K80" i="13"/>
  <c r="K10" i="47"/>
  <c r="J14" i="47"/>
  <c r="L16" i="47"/>
  <c r="E19" i="24"/>
  <c r="D19" i="24"/>
  <c r="K17" i="47"/>
  <c r="J17" i="47"/>
  <c r="L17" i="47"/>
  <c r="J23" i="47"/>
  <c r="L12" i="47"/>
  <c r="L14" i="47"/>
  <c r="L30" i="47"/>
  <c r="K26" i="47"/>
  <c r="J26" i="47"/>
  <c r="D14" i="47"/>
  <c r="K23" i="47"/>
  <c r="J32" i="47"/>
  <c r="L26" i="47"/>
  <c r="L32" i="47"/>
  <c r="K32" i="47"/>
  <c r="L23" i="47"/>
  <c r="K44" i="24"/>
  <c r="E42" i="24"/>
  <c r="E44" i="24" s="1"/>
  <c r="L22" i="24"/>
  <c r="I22" i="24"/>
  <c r="M22" i="24"/>
  <c r="N22" i="24"/>
  <c r="D22" i="24"/>
  <c r="E22" i="24"/>
  <c r="G24" i="44"/>
  <c r="G24" i="51"/>
  <c r="C48" i="51" s="1"/>
  <c r="I12" i="51"/>
  <c r="H24" i="64"/>
  <c r="H24" i="42"/>
  <c r="E23" i="10"/>
  <c r="F144" i="8"/>
  <c r="E89" i="58"/>
  <c r="F89" i="58"/>
  <c r="J13" i="45"/>
  <c r="F62" i="8" l="1"/>
  <c r="F146" i="8"/>
  <c r="H144" i="8"/>
  <c r="H146" i="8" s="1"/>
  <c r="H27" i="64" s="1"/>
  <c r="I27" i="64" s="1"/>
  <c r="E23" i="5"/>
  <c r="D11" i="47"/>
  <c r="D11" i="48" s="1"/>
  <c r="D11" i="46"/>
  <c r="C11" i="47"/>
  <c r="C11" i="48" s="1"/>
  <c r="C11" i="46"/>
  <c r="H127" i="8"/>
  <c r="G105" i="8"/>
  <c r="G112" i="8" s="1"/>
  <c r="G30" i="46" s="1"/>
  <c r="G30" i="47" s="1"/>
  <c r="D48" i="64"/>
  <c r="C48" i="64"/>
  <c r="E34" i="64"/>
  <c r="E29" i="47"/>
  <c r="D29" i="47"/>
  <c r="D19" i="49" s="1"/>
  <c r="C67" i="5"/>
  <c r="C14" i="44"/>
  <c r="D67" i="5"/>
  <c r="D14" i="44"/>
  <c r="D32" i="44" s="1"/>
  <c r="D34" i="44" s="1"/>
  <c r="D48" i="44" s="1"/>
  <c r="D53" i="44" s="1"/>
  <c r="D54" i="44" s="1"/>
  <c r="C34" i="42"/>
  <c r="C48" i="42"/>
  <c r="C56" i="5"/>
  <c r="I24" i="42"/>
  <c r="I24" i="51"/>
  <c r="E48" i="51" s="1"/>
  <c r="H34" i="51"/>
  <c r="H54" i="51" s="1"/>
  <c r="F28" i="8"/>
  <c r="G35" i="8"/>
  <c r="G62" i="8" s="1"/>
  <c r="I20" i="46"/>
  <c r="H19" i="46"/>
  <c r="H19" i="47" s="1"/>
  <c r="H19" i="48" s="1"/>
  <c r="C24" i="10"/>
  <c r="F22" i="7"/>
  <c r="E29" i="46"/>
  <c r="D29" i="46"/>
  <c r="E35" i="6"/>
  <c r="E41" i="6" s="1"/>
  <c r="E48" i="6" s="1"/>
  <c r="E24" i="46"/>
  <c r="C32" i="46"/>
  <c r="F17" i="6"/>
  <c r="D35" i="6"/>
  <c r="D41" i="6" s="1"/>
  <c r="D48" i="6" s="1"/>
  <c r="F35" i="6"/>
  <c r="F41" i="6" s="1"/>
  <c r="F48" i="6" s="1"/>
  <c r="E37" i="5"/>
  <c r="E66" i="5"/>
  <c r="E67" i="5" s="1"/>
  <c r="H21" i="13"/>
  <c r="H40" i="13" s="1"/>
  <c r="E11" i="5"/>
  <c r="D19" i="47"/>
  <c r="D16" i="48" s="1"/>
  <c r="E48" i="45"/>
  <c r="H37" i="48"/>
  <c r="H44" i="48" s="1"/>
  <c r="A18" i="46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D23" i="47"/>
  <c r="E23" i="47" s="1"/>
  <c r="D32" i="46"/>
  <c r="I14" i="49"/>
  <c r="E25" i="47"/>
  <c r="E16" i="49" s="1"/>
  <c r="E49" i="47"/>
  <c r="E42" i="48" s="1"/>
  <c r="G16" i="46"/>
  <c r="G16" i="47" s="1"/>
  <c r="G16" i="48" s="1"/>
  <c r="J65" i="15"/>
  <c r="J80" i="15" s="1"/>
  <c r="F66" i="8"/>
  <c r="F78" i="8" s="1"/>
  <c r="G17" i="46"/>
  <c r="G17" i="47" s="1"/>
  <c r="G17" i="48" s="1"/>
  <c r="C12" i="48"/>
  <c r="E15" i="49"/>
  <c r="G37" i="48"/>
  <c r="G44" i="48" s="1"/>
  <c r="D52" i="47"/>
  <c r="R17" i="15"/>
  <c r="A26" i="49"/>
  <c r="A27" i="49" s="1"/>
  <c r="A28" i="49" s="1"/>
  <c r="A29" i="49" s="1"/>
  <c r="A30" i="49" s="1"/>
  <c r="C52" i="47"/>
  <c r="I24" i="64"/>
  <c r="G34" i="64"/>
  <c r="G54" i="64" s="1"/>
  <c r="G34" i="42"/>
  <c r="G54" i="42" s="1"/>
  <c r="E96" i="8"/>
  <c r="E120" i="8" s="1"/>
  <c r="H27" i="47"/>
  <c r="H13" i="49" s="1"/>
  <c r="H27" i="46"/>
  <c r="D120" i="8"/>
  <c r="G13" i="8"/>
  <c r="G20" i="8" s="1"/>
  <c r="F124" i="8"/>
  <c r="G23" i="8"/>
  <c r="G28" i="8" s="1"/>
  <c r="I27" i="44"/>
  <c r="I33" i="44" s="1"/>
  <c r="E49" i="44" s="1"/>
  <c r="G18" i="47"/>
  <c r="G18" i="48" s="1"/>
  <c r="I18" i="46"/>
  <c r="I18" i="47" s="1"/>
  <c r="I18" i="48" s="1"/>
  <c r="H18" i="47"/>
  <c r="H18" i="48" s="1"/>
  <c r="I24" i="44"/>
  <c r="I27" i="42"/>
  <c r="I33" i="42" s="1"/>
  <c r="E49" i="42" s="1"/>
  <c r="C49" i="64"/>
  <c r="C53" i="64" s="1"/>
  <c r="C54" i="64" s="1"/>
  <c r="G34" i="44"/>
  <c r="G54" i="44" s="1"/>
  <c r="H34" i="44"/>
  <c r="H54" i="44" s="1"/>
  <c r="I27" i="51"/>
  <c r="I33" i="51" s="1"/>
  <c r="E49" i="51" s="1"/>
  <c r="I10" i="47"/>
  <c r="I10" i="48" s="1"/>
  <c r="I20" i="47"/>
  <c r="I20" i="48" s="1"/>
  <c r="G21" i="13"/>
  <c r="L45" i="67"/>
  <c r="K81" i="67"/>
  <c r="F63" i="7"/>
  <c r="H17" i="46"/>
  <c r="H17" i="47" s="1"/>
  <c r="H17" i="48" s="1"/>
  <c r="I10" i="46"/>
  <c r="E34" i="48"/>
  <c r="E52" i="46"/>
  <c r="G32" i="63"/>
  <c r="H14" i="46"/>
  <c r="D32" i="42"/>
  <c r="E76" i="5"/>
  <c r="E77" i="5" s="1"/>
  <c r="C77" i="5"/>
  <c r="E32" i="51"/>
  <c r="L65" i="15"/>
  <c r="L80" i="15" s="1"/>
  <c r="D65" i="7"/>
  <c r="G10" i="48"/>
  <c r="G29" i="47"/>
  <c r="G29" i="46"/>
  <c r="F117" i="8"/>
  <c r="H115" i="8"/>
  <c r="H117" i="8" s="1"/>
  <c r="H30" i="46" s="1"/>
  <c r="H30" i="47" s="1"/>
  <c r="H16" i="49" s="1"/>
  <c r="I52" i="47"/>
  <c r="I37" i="48"/>
  <c r="I44" i="48" s="1"/>
  <c r="H87" i="8"/>
  <c r="H96" i="8" s="1"/>
  <c r="F96" i="8"/>
  <c r="G11" i="47"/>
  <c r="I11" i="46"/>
  <c r="D178" i="8"/>
  <c r="H34" i="42"/>
  <c r="H54" i="42" s="1"/>
  <c r="H29" i="47"/>
  <c r="H15" i="49" s="1"/>
  <c r="H29" i="46"/>
  <c r="G14" i="46"/>
  <c r="R28" i="15"/>
  <c r="G31" i="47"/>
  <c r="G17" i="49" s="1"/>
  <c r="E17" i="10"/>
  <c r="D11" i="49"/>
  <c r="C49" i="51"/>
  <c r="G34" i="51"/>
  <c r="G54" i="51" s="1"/>
  <c r="E32" i="14"/>
  <c r="D16" i="46" s="1"/>
  <c r="F26" i="13"/>
  <c r="F40" i="13" s="1"/>
  <c r="D16" i="47" s="1"/>
  <c r="G12" i="48"/>
  <c r="D12" i="48"/>
  <c r="E19" i="46"/>
  <c r="C19" i="47"/>
  <c r="F20" i="45"/>
  <c r="F32" i="45" s="1"/>
  <c r="F34" i="45" s="1"/>
  <c r="D32" i="45"/>
  <c r="D34" i="45" s="1"/>
  <c r="D32" i="14"/>
  <c r="E26" i="13"/>
  <c r="F13" i="14"/>
  <c r="D48" i="51"/>
  <c r="D53" i="51" s="1"/>
  <c r="D54" i="51" s="1"/>
  <c r="E12" i="46"/>
  <c r="E12" i="47" s="1"/>
  <c r="E12" i="48" s="1"/>
  <c r="H22" i="24"/>
  <c r="H31" i="47"/>
  <c r="H17" i="49" s="1"/>
  <c r="H31" i="46"/>
  <c r="C14" i="47"/>
  <c r="E14" i="46"/>
  <c r="E94" i="67"/>
  <c r="K35" i="67"/>
  <c r="M44" i="24"/>
  <c r="G31" i="8"/>
  <c r="H11" i="47"/>
  <c r="F44" i="24"/>
  <c r="K54" i="67"/>
  <c r="E47" i="5" l="1"/>
  <c r="E13" i="46" s="1"/>
  <c r="E56" i="5"/>
  <c r="E11" i="46"/>
  <c r="E11" i="47"/>
  <c r="E11" i="48" s="1"/>
  <c r="F127" i="8"/>
  <c r="G120" i="8"/>
  <c r="E48" i="64"/>
  <c r="C32" i="44"/>
  <c r="C34" i="44" s="1"/>
  <c r="E14" i="44"/>
  <c r="E32" i="44" s="1"/>
  <c r="D31" i="46"/>
  <c r="D33" i="46" s="1"/>
  <c r="D53" i="46" s="1"/>
  <c r="D34" i="42"/>
  <c r="E34" i="42" s="1"/>
  <c r="D48" i="42"/>
  <c r="D53" i="42" s="1"/>
  <c r="D14" i="48"/>
  <c r="E53" i="51"/>
  <c r="E54" i="51" s="1"/>
  <c r="F120" i="8"/>
  <c r="I19" i="47"/>
  <c r="I19" i="48" s="1"/>
  <c r="I19" i="46"/>
  <c r="C31" i="10"/>
  <c r="E24" i="10"/>
  <c r="E31" i="10" s="1"/>
  <c r="E32" i="46"/>
  <c r="K21" i="13"/>
  <c r="D13" i="48"/>
  <c r="D14" i="49"/>
  <c r="D22" i="49" s="1"/>
  <c r="D23" i="49" s="1"/>
  <c r="O15" i="24"/>
  <c r="E14" i="49"/>
  <c r="D32" i="47"/>
  <c r="E52" i="47"/>
  <c r="O21" i="24" s="1"/>
  <c r="C21" i="24" s="1"/>
  <c r="E178" i="8"/>
  <c r="G23" i="46"/>
  <c r="O25" i="24"/>
  <c r="C25" i="24" s="1"/>
  <c r="G27" i="47"/>
  <c r="H33" i="64"/>
  <c r="F178" i="8"/>
  <c r="I34" i="44"/>
  <c r="I54" i="44" s="1"/>
  <c r="H26" i="46"/>
  <c r="C53" i="42"/>
  <c r="C54" i="42" s="1"/>
  <c r="G48" i="46"/>
  <c r="I34" i="42"/>
  <c r="I54" i="42" s="1"/>
  <c r="I29" i="46"/>
  <c r="I34" i="51"/>
  <c r="I54" i="51" s="1"/>
  <c r="G40" i="13"/>
  <c r="K94" i="67"/>
  <c r="I17" i="47"/>
  <c r="I17" i="48" s="1"/>
  <c r="H24" i="45"/>
  <c r="H34" i="45" s="1"/>
  <c r="H54" i="45" s="1"/>
  <c r="J16" i="45"/>
  <c r="J24" i="45" s="1"/>
  <c r="H14" i="47"/>
  <c r="H14" i="48" s="1"/>
  <c r="E32" i="42"/>
  <c r="E48" i="42" s="1"/>
  <c r="E53" i="42" s="1"/>
  <c r="E54" i="42" s="1"/>
  <c r="I33" i="45"/>
  <c r="J27" i="45"/>
  <c r="J33" i="45" s="1"/>
  <c r="F49" i="45" s="1"/>
  <c r="C16" i="48"/>
  <c r="E19" i="47"/>
  <c r="C53" i="51"/>
  <c r="C54" i="51" s="1"/>
  <c r="C32" i="47"/>
  <c r="E14" i="47"/>
  <c r="C11" i="49"/>
  <c r="C22" i="49" s="1"/>
  <c r="C23" i="49" s="1"/>
  <c r="C16" i="46"/>
  <c r="F32" i="14"/>
  <c r="E16" i="46" s="1"/>
  <c r="I30" i="47"/>
  <c r="G16" i="49"/>
  <c r="H178" i="8"/>
  <c r="I14" i="46"/>
  <c r="G14" i="47"/>
  <c r="G14" i="48" s="1"/>
  <c r="G11" i="48"/>
  <c r="I11" i="47"/>
  <c r="G15" i="49"/>
  <c r="I15" i="49" s="1"/>
  <c r="I29" i="47"/>
  <c r="O37" i="24" s="1"/>
  <c r="C37" i="24" s="1"/>
  <c r="E40" i="13"/>
  <c r="K26" i="13"/>
  <c r="H11" i="48"/>
  <c r="O17" i="24"/>
  <c r="E19" i="49"/>
  <c r="F62" i="7"/>
  <c r="F65" i="7" s="1"/>
  <c r="I16" i="46"/>
  <c r="I16" i="47" s="1"/>
  <c r="I30" i="46"/>
  <c r="H120" i="8"/>
  <c r="I31" i="46"/>
  <c r="I31" i="47"/>
  <c r="C84" i="5"/>
  <c r="C13" i="48"/>
  <c r="D22" i="48" l="1"/>
  <c r="D24" i="48" s="1"/>
  <c r="G26" i="46"/>
  <c r="G26" i="47" s="1"/>
  <c r="D54" i="42"/>
  <c r="O8" i="24"/>
  <c r="C8" i="24" s="1"/>
  <c r="E31" i="46"/>
  <c r="E34" i="44"/>
  <c r="E48" i="44" s="1"/>
  <c r="E53" i="44" s="1"/>
  <c r="E54" i="44" s="1"/>
  <c r="C48" i="44"/>
  <c r="C53" i="44" s="1"/>
  <c r="C54" i="44" s="1"/>
  <c r="D31" i="47"/>
  <c r="D33" i="47" s="1"/>
  <c r="D53" i="47" s="1"/>
  <c r="O32" i="24"/>
  <c r="C32" i="24" s="1"/>
  <c r="H47" i="46"/>
  <c r="G27" i="46"/>
  <c r="I27" i="46" s="1"/>
  <c r="I33" i="64"/>
  <c r="I34" i="64" s="1"/>
  <c r="I54" i="64" s="1"/>
  <c r="G13" i="49"/>
  <c r="I13" i="49" s="1"/>
  <c r="I27" i="47"/>
  <c r="O35" i="24" s="1"/>
  <c r="C35" i="24" s="1"/>
  <c r="H26" i="47"/>
  <c r="H12" i="49" s="1"/>
  <c r="H18" i="49" s="1"/>
  <c r="H23" i="49" s="1"/>
  <c r="G178" i="8"/>
  <c r="H32" i="46"/>
  <c r="J34" i="45"/>
  <c r="J54" i="45" s="1"/>
  <c r="E13" i="48"/>
  <c r="K40" i="13"/>
  <c r="O31" i="24"/>
  <c r="C31" i="24" s="1"/>
  <c r="F48" i="45"/>
  <c r="F53" i="45" s="1"/>
  <c r="F54" i="45" s="1"/>
  <c r="D48" i="45"/>
  <c r="D53" i="45" s="1"/>
  <c r="D54" i="45" s="1"/>
  <c r="I14" i="47"/>
  <c r="I14" i="48" s="1"/>
  <c r="G22" i="48"/>
  <c r="G24" i="48" s="1"/>
  <c r="G45" i="48" s="1"/>
  <c r="G23" i="47"/>
  <c r="O39" i="24"/>
  <c r="C39" i="24" s="1"/>
  <c r="I17" i="49"/>
  <c r="I16" i="49"/>
  <c r="O38" i="24"/>
  <c r="C38" i="24" s="1"/>
  <c r="C16" i="47"/>
  <c r="C31" i="47" s="1"/>
  <c r="C31" i="46"/>
  <c r="C33" i="46" s="1"/>
  <c r="E49" i="45"/>
  <c r="I34" i="45"/>
  <c r="I54" i="45" s="1"/>
  <c r="O26" i="24"/>
  <c r="I11" i="48"/>
  <c r="O11" i="24"/>
  <c r="C11" i="24" s="1"/>
  <c r="E16" i="48"/>
  <c r="E32" i="47"/>
  <c r="E11" i="49"/>
  <c r="E22" i="49" s="1"/>
  <c r="E23" i="49" s="1"/>
  <c r="H34" i="64"/>
  <c r="H54" i="64" s="1"/>
  <c r="D49" i="64"/>
  <c r="D53" i="64" s="1"/>
  <c r="D54" i="64" s="1"/>
  <c r="I16" i="48"/>
  <c r="O30" i="24"/>
  <c r="C30" i="24" s="1"/>
  <c r="C17" i="24"/>
  <c r="C19" i="24" s="1"/>
  <c r="O19" i="24"/>
  <c r="H48" i="46" l="1"/>
  <c r="H52" i="46" s="1"/>
  <c r="I26" i="46"/>
  <c r="I32" i="46" s="1"/>
  <c r="O9" i="24"/>
  <c r="C9" i="24" s="1"/>
  <c r="G32" i="46"/>
  <c r="G33" i="46" s="1"/>
  <c r="C35" i="46" s="1"/>
  <c r="E49" i="64"/>
  <c r="E53" i="64" s="1"/>
  <c r="E54" i="64" s="1"/>
  <c r="H32" i="47"/>
  <c r="G47" i="46"/>
  <c r="G52" i="46" s="1"/>
  <c r="O29" i="24"/>
  <c r="C29" i="24" s="1"/>
  <c r="C26" i="24"/>
  <c r="E16" i="47"/>
  <c r="E31" i="47" s="1"/>
  <c r="C14" i="48"/>
  <c r="C22" i="48" s="1"/>
  <c r="C24" i="48" s="1"/>
  <c r="C33" i="47"/>
  <c r="H42" i="49"/>
  <c r="D25" i="49"/>
  <c r="C53" i="46"/>
  <c r="E33" i="46"/>
  <c r="E53" i="45"/>
  <c r="E54" i="45" s="1"/>
  <c r="G12" i="49"/>
  <c r="G18" i="49" s="1"/>
  <c r="G23" i="49" s="1"/>
  <c r="I26" i="47"/>
  <c r="G32" i="47"/>
  <c r="G33" i="47" s="1"/>
  <c r="D33" i="49" l="1"/>
  <c r="D36" i="48" s="1"/>
  <c r="D44" i="48" s="1"/>
  <c r="D45" i="48" s="1"/>
  <c r="G53" i="46"/>
  <c r="I48" i="46"/>
  <c r="G53" i="47"/>
  <c r="C35" i="47"/>
  <c r="I47" i="46"/>
  <c r="C53" i="47"/>
  <c r="E33" i="47"/>
  <c r="E53" i="47" s="1"/>
  <c r="I12" i="49"/>
  <c r="I18" i="49" s="1"/>
  <c r="I23" i="49" s="1"/>
  <c r="O34" i="24"/>
  <c r="I32" i="47"/>
  <c r="C26" i="48"/>
  <c r="G42" i="49"/>
  <c r="C25" i="49"/>
  <c r="E53" i="46"/>
  <c r="E14" i="48"/>
  <c r="E22" i="48" s="1"/>
  <c r="E24" i="48" s="1"/>
  <c r="O10" i="24"/>
  <c r="D41" i="49" l="1"/>
  <c r="D42" i="49" s="1"/>
  <c r="C33" i="49"/>
  <c r="C36" i="48" s="1"/>
  <c r="I52" i="46"/>
  <c r="I42" i="49"/>
  <c r="E25" i="49"/>
  <c r="C10" i="24"/>
  <c r="C14" i="24" s="1"/>
  <c r="C22" i="24" s="1"/>
  <c r="O14" i="24"/>
  <c r="O22" i="24" s="1"/>
  <c r="O42" i="24"/>
  <c r="C34" i="24"/>
  <c r="C42" i="24" s="1"/>
  <c r="E33" i="49" l="1"/>
  <c r="E36" i="48" s="1"/>
  <c r="E41" i="49" l="1"/>
  <c r="E42" i="49" s="1"/>
  <c r="C41" i="49"/>
  <c r="C42" i="49" s="1"/>
  <c r="E44" i="48" l="1"/>
  <c r="E45" i="48" s="1"/>
  <c r="C44" i="48"/>
  <c r="C45" i="48" s="1"/>
  <c r="E62" i="7" l="1"/>
  <c r="E65" i="7" s="1"/>
  <c r="H16" i="46"/>
  <c r="H16" i="47" s="1"/>
  <c r="K65" i="15" l="1"/>
  <c r="K80" i="15" s="1"/>
  <c r="H16" i="48"/>
  <c r="R65" i="15" l="1"/>
  <c r="R80" i="15" s="1"/>
  <c r="H12" i="46"/>
  <c r="H12" i="47" s="1"/>
  <c r="H23" i="47" l="1"/>
  <c r="H33" i="47" s="1"/>
  <c r="I12" i="47"/>
  <c r="H12" i="48"/>
  <c r="H22" i="48" s="1"/>
  <c r="H24" i="48" s="1"/>
  <c r="H45" i="48" s="1"/>
  <c r="D26" i="48" s="1"/>
  <c r="H23" i="46"/>
  <c r="H33" i="46" s="1"/>
  <c r="I12" i="46"/>
  <c r="I23" i="46" s="1"/>
  <c r="I33" i="46" s="1"/>
  <c r="D35" i="46" l="1"/>
  <c r="H53" i="46"/>
  <c r="I23" i="47"/>
  <c r="I33" i="47" s="1"/>
  <c r="O27" i="24"/>
  <c r="I12" i="48"/>
  <c r="I22" i="48" s="1"/>
  <c r="I24" i="48" s="1"/>
  <c r="I45" i="48" s="1"/>
  <c r="E26" i="48" s="1"/>
  <c r="I53" i="46"/>
  <c r="E35" i="46"/>
  <c r="D35" i="47"/>
  <c r="H53" i="47"/>
  <c r="C27" i="24" l="1"/>
  <c r="C33" i="24" s="1"/>
  <c r="C44" i="24" s="1"/>
  <c r="O44" i="24" s="1"/>
  <c r="O33" i="24"/>
  <c r="I53" i="47"/>
  <c r="E55" i="47" s="1"/>
  <c r="E35" i="47"/>
</calcChain>
</file>

<file path=xl/comments1.xml><?xml version="1.0" encoding="utf-8"?>
<comments xmlns="http://schemas.openxmlformats.org/spreadsheetml/2006/main">
  <authors>
    <author>Szerző</author>
  </authors>
  <commentList>
    <comment ref="G6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G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sharedStrings.xml><?xml version="1.0" encoding="utf-8"?>
<sst xmlns="http://schemas.openxmlformats.org/spreadsheetml/2006/main" count="2969" uniqueCount="1366">
  <si>
    <t xml:space="preserve">         8.1.6.2. Központi, irányító szervi támogatás felhalmozási </t>
  </si>
  <si>
    <t xml:space="preserve">      8.1.7. Betétek megszüntetése </t>
  </si>
  <si>
    <t xml:space="preserve">      8.1.8. Központi költségvetés sajátos finanszírozási bevételei </t>
  </si>
  <si>
    <t xml:space="preserve">      9.1.1. Hitel-, kölcsön törlesztés államháztartáson kívülre</t>
  </si>
  <si>
    <t xml:space="preserve">      9.1. Belföldi finanszírozás kiadásai </t>
  </si>
  <si>
    <t xml:space="preserve">      9.1.2. Belföldi értékpapírok kiadásai </t>
  </si>
  <si>
    <t xml:space="preserve">         9.1.2.3. Befektetési célú belföldi értékpapírok vásárlása </t>
  </si>
  <si>
    <t xml:space="preserve">         9.1.2.4. Befektetési célú belföldi értékpapírok beváltása </t>
  </si>
  <si>
    <t xml:space="preserve">      9.1.3. Államháztartáson belüli megelőlegezések folyósítása</t>
  </si>
  <si>
    <t xml:space="preserve">      9.1.4. Államháztartáson belüli megelőlegezések visszafizetése </t>
  </si>
  <si>
    <t xml:space="preserve">      9.1.5. Központi, irányító szervi támogatás folyósítása</t>
  </si>
  <si>
    <t xml:space="preserve">         9.1.5.1. Központi, irányító szervi támogatás működési </t>
  </si>
  <si>
    <t xml:space="preserve">         9.1.5.2. Központi, irányító szervi támogatás felhalmozási </t>
  </si>
  <si>
    <t xml:space="preserve">      9.1.6. Pénzeszközök betétként elhelyezése </t>
  </si>
  <si>
    <t xml:space="preserve">      9.1.7. Pénzügyi lízing kiadásai </t>
  </si>
  <si>
    <t xml:space="preserve">      9.1.8. Központi költségvetés sajátos finanszírozási kiadásai </t>
  </si>
  <si>
    <t xml:space="preserve">Teréz Anya Szociális Integrált Intézmény összesen </t>
  </si>
  <si>
    <t xml:space="preserve">Egyéb működési célú támogatások bevételei államháztartáson belülről </t>
  </si>
  <si>
    <t xml:space="preserve">Egyéb működési célú támogatások bevételei államháztartáson belülről össz. </t>
  </si>
  <si>
    <t>Egyéb működési célú támogatás bevétele áht-én belülről  összesen:</t>
  </si>
  <si>
    <t xml:space="preserve">adatok Ft-ban </t>
  </si>
  <si>
    <t xml:space="preserve">Munkaadót terhelő járulékok és szoc. hozzájár adó </t>
  </si>
  <si>
    <t xml:space="preserve">Működési célú támogatások államháztartáson belülről </t>
  </si>
  <si>
    <t>Költségvetési egyenleg (hiány - , többlet +)</t>
  </si>
  <si>
    <t xml:space="preserve">Költségvetési bevételek </t>
  </si>
  <si>
    <t>Költségvetési kiadás</t>
  </si>
  <si>
    <t xml:space="preserve">   1. Személyi juttatások</t>
  </si>
  <si>
    <t xml:space="preserve">   2. Munkaadót terhelő járulékok és szociális hozzájárulási adó </t>
  </si>
  <si>
    <t xml:space="preserve">    4. Ellátottak pénzbeli juttatásai</t>
  </si>
  <si>
    <t xml:space="preserve">   3. Dologi kiadások </t>
  </si>
  <si>
    <t xml:space="preserve">    5.  Egyéb működési célú kiadások </t>
  </si>
  <si>
    <t xml:space="preserve">    7. Felújítások </t>
  </si>
  <si>
    <t xml:space="preserve">    8. Egyéb  felhalmozási célú kiadások </t>
  </si>
  <si>
    <t>9. Finanszírozási célú kiadások</t>
  </si>
  <si>
    <t>Felhalmozási kiadás</t>
  </si>
  <si>
    <t xml:space="preserve">    1. Működési célú támogatások államháztartáson belülről </t>
  </si>
  <si>
    <t xml:space="preserve">       1.1. Önkormányzatok működési támogatásai </t>
  </si>
  <si>
    <t xml:space="preserve">       1.6 Egyéb működési célú támogatások bevételei államh. belül </t>
  </si>
  <si>
    <t xml:space="preserve">    2. Felhalmozási célú támogatások államháztartáson belülről </t>
  </si>
  <si>
    <t xml:space="preserve">    3. Közhatalmi bevételek </t>
  </si>
  <si>
    <t xml:space="preserve">     </t>
  </si>
  <si>
    <t xml:space="preserve">     4. Működési bevételek </t>
  </si>
  <si>
    <t xml:space="preserve">      5. Felhalmozási bevételek </t>
  </si>
  <si>
    <t xml:space="preserve">         5.1. Immateriális javak értékesítése </t>
  </si>
  <si>
    <t xml:space="preserve">         5.2. Ingatlanok értékesítése </t>
  </si>
  <si>
    <t xml:space="preserve">         5.3. Egyéb tárgyi eszközök értékesítése </t>
  </si>
  <si>
    <t xml:space="preserve">         5.4. Részesedések értékesítése </t>
  </si>
  <si>
    <t xml:space="preserve">         5.5. Részesedések megszűnéséhez kapcsolódó bevételek </t>
  </si>
  <si>
    <t xml:space="preserve">       7. Felhalmozási célú átvett pénzeszközök </t>
  </si>
  <si>
    <t xml:space="preserve">Felhalmozási tartalék összesen </t>
  </si>
  <si>
    <t xml:space="preserve">       6. Működési célú átvett pénzeszközök </t>
  </si>
  <si>
    <t xml:space="preserve"> Költségvetési bevételek összesen:</t>
  </si>
  <si>
    <t xml:space="preserve">Működési pénzforgalmi bevétel összesen : </t>
  </si>
  <si>
    <t xml:space="preserve">      8. Finanszírozási célú bevételek</t>
  </si>
  <si>
    <t>Hévíz Város Önkormányzat és intézményei</t>
  </si>
  <si>
    <t>e Ft</t>
  </si>
  <si>
    <t>Sor- szám</t>
  </si>
  <si>
    <t>A</t>
  </si>
  <si>
    <t>B</t>
  </si>
  <si>
    <t>C</t>
  </si>
  <si>
    <t>D</t>
  </si>
  <si>
    <t>Bevételek</t>
  </si>
  <si>
    <t xml:space="preserve">Kötelező feladat </t>
  </si>
  <si>
    <t xml:space="preserve">Nem kötelező feladat </t>
  </si>
  <si>
    <t xml:space="preserve">Előirányzat összesen </t>
  </si>
  <si>
    <t>Kiadások</t>
  </si>
  <si>
    <t>Működési pénzforgalmi kiadás összesen:</t>
  </si>
  <si>
    <t>Felhalmozási pénzforgalmi bevétel összesen:</t>
  </si>
  <si>
    <t>Felhalmozási pénzforgalmi kiadás összesen:</t>
  </si>
  <si>
    <t>Költségvetési kiadások összesen:</t>
  </si>
  <si>
    <t xml:space="preserve">Sorszám </t>
  </si>
  <si>
    <t>Önkormányzatoktól támogatás működési célra:</t>
  </si>
  <si>
    <t xml:space="preserve">Hévíz Balaton Airport Kft </t>
  </si>
  <si>
    <t xml:space="preserve">Támogatás értékű felhalmozási pénzeszköz átadás ÁHT-én belül </t>
  </si>
  <si>
    <t xml:space="preserve">Hévíz Sportkör TAO önkormányzati önrésze </t>
  </si>
  <si>
    <t xml:space="preserve">Gazdasági, Műszaki Ellátó Szervezet összesen </t>
  </si>
  <si>
    <t xml:space="preserve">1. Gazdasági, Műszaki Ellátó Szervezet </t>
  </si>
  <si>
    <t>Sor-szám</t>
  </si>
  <si>
    <t>Hévíz Város Önkormányzat</t>
  </si>
  <si>
    <t>Támogatás  jogcíme</t>
  </si>
  <si>
    <t>létszám</t>
  </si>
  <si>
    <t>mutató</t>
  </si>
  <si>
    <t>Hozzájárulás  Ft-ban</t>
  </si>
  <si>
    <t>I. Helyi önkormányzatok működésének általános támogatása</t>
  </si>
  <si>
    <t>II. Települési önkormányzatok egyes köznevelési feladatainak támogatása</t>
  </si>
  <si>
    <t>III. Települési önkormányzatok szociális és gyermekjóléti feladatainak támogatása</t>
  </si>
  <si>
    <t>Megnevezés</t>
  </si>
  <si>
    <t xml:space="preserve">Hévíz Város Önkormányzat </t>
  </si>
  <si>
    <t>Állami támogatás</t>
  </si>
  <si>
    <t>Fejezeti kezelési pénzeszköz átvétel:</t>
  </si>
  <si>
    <t>VI.</t>
  </si>
  <si>
    <t xml:space="preserve">VII. </t>
  </si>
  <si>
    <t>VIII</t>
  </si>
  <si>
    <t xml:space="preserve">Szociálpolitikai juttatások állami támogatása </t>
  </si>
  <si>
    <t xml:space="preserve">     Társult önkormányzatok orvosi ügyeleti kiadásokhoz hozzájárulás</t>
  </si>
  <si>
    <t xml:space="preserve">     Társult önkormányzatok gyepmesteri tevékenység kiadásaihoz hozzájár.</t>
  </si>
  <si>
    <t>Hévíz Város Önkormányzat támogatás, végleges pénzeszk. átvétel összesen:</t>
  </si>
  <si>
    <t>Társadalombiztosítási alap támogatása orvosi ügyeletre</t>
  </si>
  <si>
    <t>Teréz Anya  Szociális Integrált Intézmény</t>
  </si>
  <si>
    <t>Teréz Anya Szociális Integrált Int. mindösszesen:</t>
  </si>
  <si>
    <t>Mindösszesen ÁHT-n kívüli működési pénzeszköz átvétel</t>
  </si>
  <si>
    <t>3</t>
  </si>
  <si>
    <t>Támogatás, végleges pénzeszköz átvétel összesen:</t>
  </si>
  <si>
    <t>Felhalmozási és tőkejellegű bevétel</t>
  </si>
  <si>
    <t>Tárgyi eszközök értékesítése</t>
  </si>
  <si>
    <t>Ingatlanértékesítés</t>
  </si>
  <si>
    <t xml:space="preserve">Gépkocsiértékesítés </t>
  </si>
  <si>
    <t>Gépjármű várakozóhely megváltás</t>
  </si>
  <si>
    <t>Tárgyi eszközök, immateriális javak értékesítése össz.:</t>
  </si>
  <si>
    <t>Támogatás értékű felhalmozási pénzeszköz átvétel összesen:</t>
  </si>
  <si>
    <t>Felhalmozási célú kölcsön-visszatérülés</t>
  </si>
  <si>
    <t>Lakásépítési kölcsön visszatérülés</t>
  </si>
  <si>
    <t>Felhalmozási célú kölcsön-visszatérülés összesen:</t>
  </si>
  <si>
    <t>Hévíz Város Önkormányzat  mindösszesen:</t>
  </si>
  <si>
    <t>óvodáztatási támogatás</t>
  </si>
  <si>
    <t>Szabálysértési bírság</t>
  </si>
  <si>
    <t>2015. évi várható bevétel</t>
  </si>
  <si>
    <t>KGO/168/2014</t>
  </si>
  <si>
    <t>BURSA</t>
  </si>
  <si>
    <t>HTO/31-19/2013</t>
  </si>
  <si>
    <t>Fogászati ügyeleti ellátás</t>
  </si>
  <si>
    <t>SZO/417- /2010</t>
  </si>
  <si>
    <t>Parkoló iroda bérleti díja</t>
  </si>
  <si>
    <t>1709/2012</t>
  </si>
  <si>
    <t>Miniform Parkolóm iroda programkarb.</t>
  </si>
  <si>
    <t>39.</t>
  </si>
  <si>
    <t>VFO/208-10/2014</t>
  </si>
  <si>
    <t>Zalaispa Hulladékgazd. Kapcsolatos szerződés</t>
  </si>
  <si>
    <t>42.</t>
  </si>
  <si>
    <t>43.</t>
  </si>
  <si>
    <t>44.</t>
  </si>
  <si>
    <t>SZO/358-3/2014</t>
  </si>
  <si>
    <t>Gamesz kormányablak takarítása</t>
  </si>
  <si>
    <t>45.</t>
  </si>
  <si>
    <t>KGO/266-3/2014</t>
  </si>
  <si>
    <t>tűzjelzőrendszer távfelügyelet Kormányablak</t>
  </si>
  <si>
    <t>46.</t>
  </si>
  <si>
    <t>47.</t>
  </si>
  <si>
    <t>48.</t>
  </si>
  <si>
    <t>49.</t>
  </si>
  <si>
    <t>SZO/17-11/2014</t>
  </si>
  <si>
    <t>Dr. Farkas és T. ügyvédi szolg</t>
  </si>
  <si>
    <t>50.</t>
  </si>
  <si>
    <t>sZO/18-2/2014</t>
  </si>
  <si>
    <t>Dr. Gelencsér Anita ügyvédi szolg.</t>
  </si>
  <si>
    <t>51.</t>
  </si>
  <si>
    <t>SZO/281-2/2013</t>
  </si>
  <si>
    <t>Állateü. Szolg.</t>
  </si>
  <si>
    <t>52.</t>
  </si>
  <si>
    <t>53.</t>
  </si>
  <si>
    <t>28/2007</t>
  </si>
  <si>
    <t>B-Modem közterület figyelő rendszer karbant.</t>
  </si>
  <si>
    <t>54.</t>
  </si>
  <si>
    <t>55.</t>
  </si>
  <si>
    <t>56.</t>
  </si>
  <si>
    <t>57.</t>
  </si>
  <si>
    <t>58.</t>
  </si>
  <si>
    <t>Magyar telekom internetdíj (reptér)</t>
  </si>
  <si>
    <t>59.</t>
  </si>
  <si>
    <t>KGO/261-1014</t>
  </si>
  <si>
    <t>Hebi biztosítási díj</t>
  </si>
  <si>
    <t>60.</t>
  </si>
  <si>
    <t>magyar telekom internetdíj heviz.hu</t>
  </si>
  <si>
    <t>61.</t>
  </si>
  <si>
    <t>62.</t>
  </si>
  <si>
    <t>63.</t>
  </si>
  <si>
    <t>2016.</t>
  </si>
  <si>
    <t>Felhalmozási kiadásai</t>
  </si>
  <si>
    <t>Felhalmozási pénzeszköz átvétel összesen:</t>
  </si>
  <si>
    <t>Gyermekvédelmi kedvezmény</t>
  </si>
  <si>
    <t>Hévíz Város Önkormányzat Áht-n belüli végleges pénzeszk. átvétel összesen:</t>
  </si>
  <si>
    <t>6. melléklet a  3 /2015. (II.17.) rendelethez</t>
  </si>
  <si>
    <t xml:space="preserve">  Helyi önkormányzatok működésének általános támogatásai</t>
  </si>
  <si>
    <t xml:space="preserve">  Települési önkormányzatok egyes köznevelési feladatainak támogatása</t>
  </si>
  <si>
    <t xml:space="preserve">  T. önk. szociális, gyermekjóléti és gyermekétkeztetési feladatainak tám. </t>
  </si>
  <si>
    <t xml:space="preserve">    Pénzbeli szociális ellátások kiegészítése</t>
  </si>
  <si>
    <t xml:space="preserve">Helyi önkorm. általános  működésének és ágazati feladatainak támogatása </t>
  </si>
  <si>
    <t>Egyéb központi támogatás</t>
  </si>
  <si>
    <t>Zm-i Kormányhivatal Munkaügyi Központ</t>
  </si>
  <si>
    <t>Nemzeti Rehabilitációs és Szociális Hivatal</t>
  </si>
  <si>
    <t>GAMESZ mindösszesen:</t>
  </si>
  <si>
    <t>Felhalmozási pénzegyköz átvétel Áht-n kívülről:</t>
  </si>
  <si>
    <t>Felhalmozási pénzegyköz átvétel Áht-n kívülről összesen:</t>
  </si>
  <si>
    <t>Református Egyházkerület Pápa</t>
  </si>
  <si>
    <t>Tapolcai Honvéd Kulturális Egyesület</t>
  </si>
  <si>
    <t>Hévízi Önkéntes Tűzoltó Egyesület</t>
  </si>
  <si>
    <t>Értékhatár alatti eszközbeszerzés</t>
  </si>
  <si>
    <t>Számítástechnikai eszközök</t>
  </si>
  <si>
    <t>Számítástechnikai eszközök összesen:</t>
  </si>
  <si>
    <t>Önkormányzat mindösszesen:</t>
  </si>
  <si>
    <t>XI.</t>
  </si>
  <si>
    <t>Kötelező</t>
  </si>
  <si>
    <t>Nem kötelező</t>
  </si>
  <si>
    <t>Előirányzat összesen</t>
  </si>
  <si>
    <t xml:space="preserve">  Települési önkormányzatok kulturális feladatainak támogatása</t>
  </si>
  <si>
    <t>Musica Antiqua Együttes Baráti Köre</t>
  </si>
  <si>
    <t xml:space="preserve">Naperőmű telepítés előkészítése  </t>
  </si>
  <si>
    <t>I. Hévízi Polgármesteri Hivatal</t>
  </si>
  <si>
    <t xml:space="preserve">II. Hévíz Város Önkormányzat Gazdasági, Műszaki Ellátó Szervezet </t>
  </si>
  <si>
    <t>III. Brunszvik Teréz Napközi Otthonos Óvoda</t>
  </si>
  <si>
    <t>Kisértékű tárgyi eszközök</t>
  </si>
  <si>
    <t>4. Brunszvik Teréz Napközi Otthonos Óvoda</t>
  </si>
  <si>
    <t xml:space="preserve"> Brunszvik Teréz Napközi Otthonos Óvoda összesen</t>
  </si>
  <si>
    <t>Kötelezettségek a tartalék terhére:</t>
  </si>
  <si>
    <t>Működési célú költségvetési támogatás és kiegészítőtámogatás</t>
  </si>
  <si>
    <t xml:space="preserve">       1.2 Elvonások, befizetések bevételei ( B12)</t>
  </si>
  <si>
    <t xml:space="preserve">       1.2 Elvonások , befizetések bevételei (B12)</t>
  </si>
  <si>
    <t xml:space="preserve">                   elvonások, befizetések</t>
  </si>
  <si>
    <t xml:space="preserve">       1.1. Önkormányzatok működési támogatásai (B11)</t>
  </si>
  <si>
    <t xml:space="preserve">       1.6 Egyéb működési célú támogatások bevételei államh. belül (B16)</t>
  </si>
  <si>
    <t xml:space="preserve">    2. Felhalmozási célú támogatások államháztartáson belülről (B25)</t>
  </si>
  <si>
    <t xml:space="preserve">    3. Közhatalmi bevételek (B3)</t>
  </si>
  <si>
    <t xml:space="preserve">     4. Működési bevételek (B4)</t>
  </si>
  <si>
    <t xml:space="preserve">         5.1. Immateriális javak értékesítése (B51)</t>
  </si>
  <si>
    <t xml:space="preserve">      5. Felhalmozási bevételek (B5)</t>
  </si>
  <si>
    <t xml:space="preserve">    1. Működési célú támogatások államháztartáson belülről (B1)</t>
  </si>
  <si>
    <t xml:space="preserve">         5.2. Ingatlanok értékesítése (B52)</t>
  </si>
  <si>
    <t xml:space="preserve">         5.3. Egyéb tárgyi eszközök értékesítése (B53)</t>
  </si>
  <si>
    <t xml:space="preserve">         5.4. Részesedések értékesítése (B54)</t>
  </si>
  <si>
    <t xml:space="preserve">         5.5. Részesedések megszűnéséhez kapcsolódó bevételek (B55)</t>
  </si>
  <si>
    <t xml:space="preserve">       6. Működési célú átvett pénzeszközök (B6)</t>
  </si>
  <si>
    <t xml:space="preserve">       7. Felhalmozási célú átvett pénzeszközök (B7) </t>
  </si>
  <si>
    <t xml:space="preserve">      8. Finanszírozási célú bevételek (B8)</t>
  </si>
  <si>
    <t xml:space="preserve">      8.1. Belföldi finanszírozás bevételei (B81)</t>
  </si>
  <si>
    <t xml:space="preserve">      8.1.2. Belföldi értékpapírok bevételei (B12)</t>
  </si>
  <si>
    <t xml:space="preserve">      8.1.3. Maradvány igénybevétele (B813)</t>
  </si>
  <si>
    <t xml:space="preserve">         8.1.3.1.  előző évi költségvetési maradvány igénybevétele (B8131)</t>
  </si>
  <si>
    <t xml:space="preserve">      8.1.4. Államháztartáson belüli megelőlegezések (B814)</t>
  </si>
  <si>
    <t xml:space="preserve">      8.1.5. Államháztartáson belüli megelőlegezések törlesztése (B815)</t>
  </si>
  <si>
    <t xml:space="preserve">      8.1.6. Központi, irányító szervi támogatás (B816)</t>
  </si>
  <si>
    <t xml:space="preserve">         8.1.6.1. Központi, irányító szervi támogatás működési (B816)</t>
  </si>
  <si>
    <t xml:space="preserve">         8.1.6.2. Központi, irányító szervi támogatás felhalmozási (B816)</t>
  </si>
  <si>
    <t xml:space="preserve">      8.1.7. Betétek megszüntetése (B817)</t>
  </si>
  <si>
    <t xml:space="preserve">   1. Személyi juttatások (K1)</t>
  </si>
  <si>
    <t xml:space="preserve">   2. Munkaadót terhelő járulékok és szociális hozzájárulási adó (K2)</t>
  </si>
  <si>
    <t xml:space="preserve">   3. Dologi kiadások (K3)</t>
  </si>
  <si>
    <t xml:space="preserve">    4. Ellátottak pénzbeli juttatásai (K4)</t>
  </si>
  <si>
    <t xml:space="preserve">    5.  Egyéb működési célú kiadások (K5)</t>
  </si>
  <si>
    <t xml:space="preserve">       ebből: működési célú támog. államháztartáson belülre (K506)</t>
  </si>
  <si>
    <t xml:space="preserve">                   működési célú támog. államháztartáson kívülre (K512)</t>
  </si>
  <si>
    <t xml:space="preserve">                   elvonások, befizetések (K502)</t>
  </si>
  <si>
    <t xml:space="preserve">                    működési célú tartalék (K513)</t>
  </si>
  <si>
    <t xml:space="preserve">                    általános tartalék (K513)</t>
  </si>
  <si>
    <t xml:space="preserve">Felhalmozási kiadás </t>
  </si>
  <si>
    <t xml:space="preserve">    6. Beruházások (K6)</t>
  </si>
  <si>
    <t xml:space="preserve">    7. Felújítások (K7)</t>
  </si>
  <si>
    <t xml:space="preserve">    8. Egyéb  felhalmozási célú kiadások (K8)</t>
  </si>
  <si>
    <t xml:space="preserve">                   felhalmozásci célú támog. államháztartáson kívülre (K89)</t>
  </si>
  <si>
    <t xml:space="preserve">       ebből: felhalmozási célú  támog. államháztartáson belülre (K84)</t>
  </si>
  <si>
    <t>9. Finanszírozási célú kiadások (K9)</t>
  </si>
  <si>
    <t xml:space="preserve">      9.1. Belföldi finanszírozás kiadásai (K91)</t>
  </si>
  <si>
    <t xml:space="preserve">      9.1.2. Belföldi értékpapírok kiadásai (K912)</t>
  </si>
  <si>
    <t xml:space="preserve">         9.1.2.3. Forgatási célú belföldi értékpapírok vásárlása (K9121)</t>
  </si>
  <si>
    <t xml:space="preserve">         9.1.2.4. Befektetési célú belföldi értékpapírok beváltása (K9122)</t>
  </si>
  <si>
    <t xml:space="preserve">      9.1.3. Államháztartáson belüli megelőlegezések folyósítása (K913)</t>
  </si>
  <si>
    <t xml:space="preserve">      9.1.4. Államháztartáson belüli megelőlegezések visszafizetése (K914)</t>
  </si>
  <si>
    <t xml:space="preserve">      9.1.5. Központi, irányító szervi támogatás folyósítása (K915)</t>
  </si>
  <si>
    <t xml:space="preserve">         9.1.5.1. Központi, irányító szervi támogatás működési (K915)</t>
  </si>
  <si>
    <t xml:space="preserve">         9.1.5.2. Központi, irányító szervi támogatás felhalmozási (K915)</t>
  </si>
  <si>
    <t xml:space="preserve">      9.1.6. Pénzeszközök lekötött bankbetétként elhelyezése (K916)</t>
  </si>
  <si>
    <t xml:space="preserve">      9.1.7. Pénzügyi lízing kiadásai (K917)</t>
  </si>
  <si>
    <t xml:space="preserve">      9.1.8. Központi költségvetés sajátos finanszírozási kiadásai (K918)</t>
  </si>
  <si>
    <t xml:space="preserve"> 108999 / 052020 Szennyvízelvezetés- és kezelés</t>
  </si>
  <si>
    <t xml:space="preserve"> 108995/045170 Parkoló, garázs üzemeltetése, fenntartása</t>
  </si>
  <si>
    <t>108707 Folyóirat, időszaki kiadvány kiadása</t>
  </si>
  <si>
    <t>1072 Lakóingatlan bérbeadása, üzemeltetése</t>
  </si>
  <si>
    <t xml:space="preserve"> Nem lakóingatlanok bérbeadása üzemeltetése:</t>
  </si>
  <si>
    <t>1073 Közterületből sz. bevétel</t>
  </si>
  <si>
    <t>1074 Ingatlanhasznosításból sz. bevétel</t>
  </si>
  <si>
    <t xml:space="preserve">1076 Közüzemi díjak továbbszla </t>
  </si>
  <si>
    <t>108914 Állategészségügyi feladatok</t>
  </si>
  <si>
    <t>108999 Igazgatási tevékenység.</t>
  </si>
  <si>
    <t>Elvonások, befizetések bevételei</t>
  </si>
  <si>
    <t>108906  Helyi adók</t>
  </si>
  <si>
    <t xml:space="preserve">  108906  egyéb bevétel ( helyi adópótlék, birság)</t>
  </si>
  <si>
    <t>1083 Közterület rendjének fenntartása</t>
  </si>
  <si>
    <t>102287 Hévíz közösségi közlekedés fejlesztése</t>
  </si>
  <si>
    <t>108929 Önkormányzati vagyonnal való gazdálkodás</t>
  </si>
  <si>
    <t>108932 Háziorvosi szolgálat (orvosi ügyelet)</t>
  </si>
  <si>
    <t>103301 Rendszeres gyermekv. Támogatás</t>
  </si>
  <si>
    <t>108927Gyermekjóléti feladatok(nyári gyermekétkeztetés)</t>
  </si>
  <si>
    <t xml:space="preserve">108999 Házi segítségnyújtás, </t>
  </si>
  <si>
    <t>103508 Jelzőrendszeres házi segítségnyújtás</t>
  </si>
  <si>
    <t xml:space="preserve">1089096 Önként vállalt </t>
  </si>
  <si>
    <t>Működési célú és egyéb bevétel összesen:</t>
  </si>
  <si>
    <t>Elvonások, befizetések</t>
  </si>
  <si>
    <t xml:space="preserve">       7. Felhalmozási célú átvett pénzeszközök (B7)</t>
  </si>
  <si>
    <t xml:space="preserve">                   elvonások , befizetések (K502)</t>
  </si>
  <si>
    <t xml:space="preserve">                    általános tartalék  (K513)</t>
  </si>
  <si>
    <t xml:space="preserve">                    felhalmozási célú tartalék  (K513)</t>
  </si>
  <si>
    <t xml:space="preserve">    6. Beruházások  (K6)</t>
  </si>
  <si>
    <t xml:space="preserve">      9.1.4. Államháztartáson belüli megelőlegezések visszafizetése (914)</t>
  </si>
  <si>
    <t xml:space="preserve">         8.1.3.1.  előző évi költségvetési maradvány igénybevétele  (B8131)</t>
  </si>
  <si>
    <t xml:space="preserve">    6. Beruházsok (K6)</t>
  </si>
  <si>
    <t>108706 Város és községgazd. (gyepmesteri feladat)</t>
  </si>
  <si>
    <t>103107 Normatív állami támogatás</t>
  </si>
  <si>
    <t>103107 Működési célú ktgvetési és kiegészítő támogatás</t>
  </si>
  <si>
    <t>108931 Támogatás értékű bevétel</t>
  </si>
  <si>
    <t xml:space="preserve">  108906 Gépjárműadó</t>
  </si>
  <si>
    <t xml:space="preserve">                felhalmozásci célú támog. államháztartáson kívülre (K89)</t>
  </si>
  <si>
    <t xml:space="preserve">                felhalmozási célú tartalék (K513)</t>
  </si>
  <si>
    <t xml:space="preserve">          </t>
  </si>
  <si>
    <t xml:space="preserve">    Szociális ágazati pótlék és kiegészítő pótlék</t>
  </si>
  <si>
    <t>Elszámolásból származóbevételek</t>
  </si>
  <si>
    <t>Egyéb tárgyi eszköz értékesítés</t>
  </si>
  <si>
    <t>Részesedések érétkesítése</t>
  </si>
  <si>
    <t>Részesedések érétkesítése összesen:</t>
  </si>
  <si>
    <t>Polgárőr Egyesület Alsópáhok</t>
  </si>
  <si>
    <t>Hévízi Római Katolikus Egyházközösség</t>
  </si>
  <si>
    <t>103107 Elszámolásból származó bevétel</t>
  </si>
  <si>
    <t>103107 Rendszeres gyermekvéd-i kedv ( tám. Áht-n bel-ről)</t>
  </si>
  <si>
    <t>Buszpályaudvar áttelepítése a város dél-nyugati részébe</t>
  </si>
  <si>
    <t>Gyógyhelyi főtér kialakítás</t>
  </si>
  <si>
    <t xml:space="preserve">2016. évi előirányzat </t>
  </si>
  <si>
    <t xml:space="preserve">2016. évi működési célú és egyéb bevételek  </t>
  </si>
  <si>
    <t>500,- Ft/fő/éjszaka</t>
  </si>
  <si>
    <t xml:space="preserve"> /2015. (.) önkormányzati rendelet 2/2. melléklete</t>
  </si>
  <si>
    <t>Turisztikai színvonal emelés pályázat</t>
  </si>
  <si>
    <t>1/3. melléklet a.../201... (…...)  rendelethez</t>
  </si>
  <si>
    <t>22.300 Ft/ha</t>
  </si>
  <si>
    <t>320.000 Ft/km</t>
  </si>
  <si>
    <t>320000 Ft/km</t>
  </si>
  <si>
    <t>2 550 Ft/fő</t>
  </si>
  <si>
    <t>352.000 Ft/11 hó</t>
  </si>
  <si>
    <t xml:space="preserve">Társadalombizt.alap tám. Csecsemő védőnői ellátás </t>
  </si>
  <si>
    <t>Társadalombizt alap iskolaegészségügy</t>
  </si>
  <si>
    <t>ÁHT-n kívüli felhalmozási pénzeszköz átadás</t>
  </si>
  <si>
    <t>ezer forintban</t>
  </si>
  <si>
    <t>4</t>
  </si>
  <si>
    <t>Pályázati Alap a városfejlesztési feladatok finanszírozására</t>
  </si>
  <si>
    <t>Tartalék mindösszesen:</t>
  </si>
  <si>
    <t>ezer forint</t>
  </si>
  <si>
    <t xml:space="preserve">ezer forint </t>
  </si>
  <si>
    <t xml:space="preserve">új induló </t>
  </si>
  <si>
    <t xml:space="preserve">Zala Megyei Önkormányzat Zalavári park működési támogatása </t>
  </si>
  <si>
    <t xml:space="preserve">Beruházásokra </t>
  </si>
  <si>
    <t>új induló</t>
  </si>
  <si>
    <t>Hévízi Turisztikai Nonprofit Kft</t>
  </si>
  <si>
    <t xml:space="preserve">Új Színpad Kulturális Egyesület </t>
  </si>
  <si>
    <t xml:space="preserve">Hévízi Szobakiadók Szövetsége </t>
  </si>
  <si>
    <t>Hévíz Sportkör TAO pályázat működési célú önrésze</t>
  </si>
  <si>
    <t xml:space="preserve">Hévízi Tiszta Forrás Dalkör </t>
  </si>
  <si>
    <t>Csokonai Vitéz Mihály Irodalmi és Művészeti  Társaság</t>
  </si>
  <si>
    <t xml:space="preserve">Magyar Máltai Szeretetszolgálat támogató szolgálat támogatása </t>
  </si>
  <si>
    <t>ezer Ft</t>
  </si>
  <si>
    <t xml:space="preserve">Beruházás </t>
  </si>
  <si>
    <t>KIMUTATÁS</t>
  </si>
  <si>
    <t>a több éves kihatással járó döntésekből származó kötelezettségek célok szerint, évenkénti bontásban</t>
  </si>
  <si>
    <t>Kötelezettségvállalás módja</t>
  </si>
  <si>
    <t>Kötelezettségvállalás megnevezése</t>
  </si>
  <si>
    <t>Időtartam</t>
  </si>
  <si>
    <t>Kötelezettségvállalás</t>
  </si>
  <si>
    <t>2012.</t>
  </si>
  <si>
    <t>2013.</t>
  </si>
  <si>
    <t>2014.</t>
  </si>
  <si>
    <t>2015.</t>
  </si>
  <si>
    <t>Működési kiadás</t>
  </si>
  <si>
    <t>Polgármesteri Hivatal</t>
  </si>
  <si>
    <t xml:space="preserve">70/ikt. 1911. jk. 3. sz. </t>
  </si>
  <si>
    <t xml:space="preserve">Balatoni Szövetség tagdíj </t>
  </si>
  <si>
    <t xml:space="preserve">70/ikt. 1911. jk. 4. sz. </t>
  </si>
  <si>
    <t>(Hévízszentandrás, Egregy)</t>
  </si>
  <si>
    <t>határozatlan</t>
  </si>
  <si>
    <t>20/1990. (XI. 06.) KT. hat.</t>
  </si>
  <si>
    <t>Települési Önkorm. Országos Szövetsége</t>
  </si>
  <si>
    <t>1991.09.13-án aláírt megáll.</t>
  </si>
  <si>
    <t xml:space="preserve">Hévíz-Keszthely között helyi adóból  </t>
  </si>
  <si>
    <t>125/1991. (X.15.) KT. hat.</t>
  </si>
  <si>
    <t>plussz állami támogatásból 15 % pe-átad.</t>
  </si>
  <si>
    <t>16/1991. (X. 22.) Ökt. rend.</t>
  </si>
  <si>
    <t>hrsz: 0203/3, 0203/4. területről szárm. bev.</t>
  </si>
  <si>
    <t>1991.10.29-én aláírt megáll.</t>
  </si>
  <si>
    <t>Hévíz-Alsópáhok között helyi adóból</t>
  </si>
  <si>
    <t>plussz állami támogatásból 20 % pe-átad.</t>
  </si>
  <si>
    <t>hrsz: 038/2, 040/1, 040/3, ter. szárm. bev.</t>
  </si>
  <si>
    <t>43/1993. (III. 04.) KT. hat.</t>
  </si>
  <si>
    <t xml:space="preserve">Magyar Urbanisztikai Társaság </t>
  </si>
  <si>
    <t>187/1993. (III. 4.) KT. hat.</t>
  </si>
  <si>
    <t xml:space="preserve">Magyar Turisztikai Egyesület </t>
  </si>
  <si>
    <t>255/1999.</t>
  </si>
  <si>
    <t xml:space="preserve">Közterületfigyelő rendszer karbantartása </t>
  </si>
  <si>
    <t>1819/2000</t>
  </si>
  <si>
    <t>Tüzelőberendezések átalánydíjas karbantartása (kazán)</t>
  </si>
  <si>
    <t xml:space="preserve">Schindler Kft. lift karbantartás </t>
  </si>
  <si>
    <t xml:space="preserve">Telefonos zeneszolgáltatás (Artisjus) </t>
  </si>
  <si>
    <t>32/2001. (XII. 1.) Ökt. rend.</t>
  </si>
  <si>
    <t>Bibó István és Illyés Gyula díj és emlékplakett</t>
  </si>
  <si>
    <t>2644/2001.</t>
  </si>
  <si>
    <t>Víz-, szennyvíz üzemeltetése</t>
  </si>
  <si>
    <t>3060/2003.</t>
  </si>
  <si>
    <t>Lakcímnyilvántartó szoftver (Rendszerfelügyeleti díj)</t>
  </si>
  <si>
    <t>6/2004. (II. 28.) Ökt. rend.</t>
  </si>
  <si>
    <t>Helyi kitüntető cím és kitünetési díjak alapításáról</t>
  </si>
  <si>
    <t>404/2004</t>
  </si>
  <si>
    <t xml:space="preserve">Foglalkozás-egészségügyi szolgáltatás </t>
  </si>
  <si>
    <t xml:space="preserve">298/2011 (XI.29.) </t>
  </si>
  <si>
    <t>Vagyonbiztosítás CIG Pannónia MABIT Zrt biztosító</t>
  </si>
  <si>
    <t>három évre</t>
  </si>
  <si>
    <t>584/2005. ikt. sz.</t>
  </si>
  <si>
    <t>Térfigyelő rendszer üzemeltetése (Hévíz, Keszthely, Felsőpáhok)</t>
  </si>
  <si>
    <t>KGO/172-6/2010</t>
  </si>
  <si>
    <t>Könyvvizsgálat (Karanta AUDIT Zrt.)</t>
  </si>
  <si>
    <t>műszaki költségvetés készítő szoftver követés</t>
  </si>
  <si>
    <t>150-4/2006. ikt. sz.</t>
  </si>
  <si>
    <t>Hévíz Turizmus Marketing Egyesület tagdíj</t>
  </si>
  <si>
    <t>6968/2009</t>
  </si>
  <si>
    <t>IRKA iratkezelő rendszer karbantartás</t>
  </si>
  <si>
    <t>7477/2009</t>
  </si>
  <si>
    <t>OrganP rendszerkövetés, karbantartás</t>
  </si>
  <si>
    <t>1815-3/2006</t>
  </si>
  <si>
    <t>Postafiók bérleti szerződés</t>
  </si>
  <si>
    <t>631-5/2007</t>
  </si>
  <si>
    <t>Kisvárosi Önkormányzatok Országos Szövetsége - tagdíj</t>
  </si>
  <si>
    <t>7077/2007</t>
  </si>
  <si>
    <t xml:space="preserve">Hévízi Kistérség Önkormányzatainak Többcélú Társulása - tagdíj </t>
  </si>
  <si>
    <t>SZO/112-2/2010</t>
  </si>
  <si>
    <t>Társasház közös ktg, és biztosítási díj Kossuth út 7</t>
  </si>
  <si>
    <t>SZO/200-2/2010</t>
  </si>
  <si>
    <t>Társasház Közös ktg. Kossuth út 5</t>
  </si>
  <si>
    <t>KGO/190-3/2010</t>
  </si>
  <si>
    <t>Deák téri üzletház üzemeltetési ktg</t>
  </si>
  <si>
    <t xml:space="preserve">78/2011 (IV) 12. </t>
  </si>
  <si>
    <t xml:space="preserve">Főépítészi tevékenység Karsádi és fia Bt. </t>
  </si>
  <si>
    <t>HTO/674/2010</t>
  </si>
  <si>
    <t>Integrált közszolgálati szoftvercsomag karbantartása</t>
  </si>
  <si>
    <t>833/2008</t>
  </si>
  <si>
    <t>Tűzvédelmi berendezések karbant.és ellenőrzése (Custodia 96Bt)</t>
  </si>
  <si>
    <t>5458/2008</t>
  </si>
  <si>
    <t xml:space="preserve">Széfbérlet </t>
  </si>
  <si>
    <t>94/2008.(V.27.) KT. hat.</t>
  </si>
  <si>
    <t>Zala Termálvölgye Egyesület tagdíj</t>
  </si>
  <si>
    <t>SZO/232-/2010</t>
  </si>
  <si>
    <t>GTS internet szolgáltatás</t>
  </si>
  <si>
    <t>637-2/2009</t>
  </si>
  <si>
    <t>1621,1622,1623 Hrsz-ú ingatlanok bérlete (DRV Zrt területe)</t>
  </si>
  <si>
    <t>5487/2009</t>
  </si>
  <si>
    <t>Digitális térkép adatfrissítése és adathasználati díj (ZM. Földhivatal)</t>
  </si>
  <si>
    <t>SZO/75-10</t>
  </si>
  <si>
    <t>tűzjelző rendszer távfelügyeleti kommunikációs díja (Vagyonvill)</t>
  </si>
  <si>
    <t>tűzjelző rendszer távfelügyeleti  díja (Vagyonvill)</t>
  </si>
  <si>
    <t>PMK/110-4/2010</t>
  </si>
  <si>
    <t>tűzjelző berendezés karbantartási szerződés (Vagyonvill)</t>
  </si>
  <si>
    <t>146-2/2009.</t>
  </si>
  <si>
    <t xml:space="preserve">Vasi Nyugalom Személy- és Vagyonvédelmi Szolg. Kft </t>
  </si>
  <si>
    <t>1643/2006. ikt. szám</t>
  </si>
  <si>
    <t xml:space="preserve">Z-ROX Nyugat Kft </t>
  </si>
  <si>
    <t>Működési kiadás összesen:</t>
  </si>
  <si>
    <t>közvetett támogatás</t>
  </si>
  <si>
    <t>Közvetett támogatás</t>
  </si>
  <si>
    <t>Az adózás rendjéről szóló 2003. évi XCII. tv. figyelembe vételével méltányosságból származó kedvezmény</t>
  </si>
  <si>
    <t>Összes közvetett támogatás</t>
  </si>
  <si>
    <t>önkormányzat által nyújtott hitel és kölcsön alakulása, lejárat és eszközök alakulása szerinti bontásban</t>
  </si>
  <si>
    <t>Adott hitel összege</t>
  </si>
  <si>
    <t>Futamidő</t>
  </si>
  <si>
    <t>Felvétel éve</t>
  </si>
  <si>
    <t>Lejárat</t>
  </si>
  <si>
    <t>Kamat</t>
  </si>
  <si>
    <t>Mértéke</t>
  </si>
  <si>
    <t>Összege</t>
  </si>
  <si>
    <t>Felhalmozási célú hitel</t>
  </si>
  <si>
    <t>Hosszúlejáratú fejlesztési hitel</t>
  </si>
  <si>
    <t xml:space="preserve">   lakossági lakásép. kölcsön</t>
  </si>
  <si>
    <t>10 év</t>
  </si>
  <si>
    <t>folyamatos</t>
  </si>
  <si>
    <t>-</t>
  </si>
  <si>
    <t xml:space="preserve">   munkált. lakásép. kölcsön</t>
  </si>
  <si>
    <t>Felhalmozási célú hitel össz.:</t>
  </si>
  <si>
    <t>ezer  Ft</t>
  </si>
  <si>
    <t xml:space="preserve">Hévíz Város Önkormányzata </t>
  </si>
  <si>
    <t>Dorint Rogner Lótusz Therme Szálloda</t>
  </si>
  <si>
    <t>Hévízí Rendőrörs mozgóőri szolgálatra</t>
  </si>
  <si>
    <t xml:space="preserve">Bursa Hungarica ösztöndij </t>
  </si>
  <si>
    <t xml:space="preserve">                    működési célú tartalék </t>
  </si>
  <si>
    <t xml:space="preserve">                    általános tartalék </t>
  </si>
  <si>
    <t xml:space="preserve">                    felhalmozási célú tartalék </t>
  </si>
  <si>
    <t xml:space="preserve">Finanszírozási kiadások összesen </t>
  </si>
  <si>
    <t xml:space="preserve">Kiadások összesen </t>
  </si>
  <si>
    <t>Bevételek összesen</t>
  </si>
  <si>
    <t xml:space="preserve">                   felhalmozásci célú támog. államháztartáson kívülre </t>
  </si>
  <si>
    <t xml:space="preserve">                   működési célú támog. államháztartáson kívülre </t>
  </si>
  <si>
    <t xml:space="preserve">       ebből: máködési célú támog. államháztartáson belülre </t>
  </si>
  <si>
    <t xml:space="preserve">       ebből: felhalmozási célú  támog. államháztartáson belülre </t>
  </si>
  <si>
    <t>Finanszírozási  bevétel összesen</t>
  </si>
  <si>
    <t xml:space="preserve">Dologi kiadások </t>
  </si>
  <si>
    <t xml:space="preserve">Ellátottak pénzbeli juttatásai </t>
  </si>
  <si>
    <t xml:space="preserve">Személyi juttatás </t>
  </si>
  <si>
    <t>Működési bevételek</t>
  </si>
  <si>
    <t xml:space="preserve">Közhatalmi bevételek </t>
  </si>
  <si>
    <t xml:space="preserve">Működési célú támogatások államháztartáson belülre </t>
  </si>
  <si>
    <t>Működési célú támogatások államháztartáson belülre összesen</t>
  </si>
  <si>
    <t xml:space="preserve">Működési célú támogatások államháztartáson kívülre </t>
  </si>
  <si>
    <t>Működési célú támogatások államháztartáson kívülre összesen</t>
  </si>
  <si>
    <t>Működési célú támogatások államháztartáson belülre  mindösszesen</t>
  </si>
  <si>
    <t>Működési célú támogatások államháztartáson kívülre mindösszesen</t>
  </si>
  <si>
    <t xml:space="preserve">Működési célú támogatás ÁHT-én kívülre </t>
  </si>
  <si>
    <t xml:space="preserve">Működési célú támogatás ÁHT-én belülre </t>
  </si>
  <si>
    <t xml:space="preserve">Hévíz Város Önkormányzat  
</t>
  </si>
  <si>
    <t xml:space="preserve">Finanszírozási célú bevételek </t>
  </si>
  <si>
    <t>Személyi juttatások</t>
  </si>
  <si>
    <t>Munkaadót terhelő járulékok és szoc. h. adó</t>
  </si>
  <si>
    <t>Dologi kiadások</t>
  </si>
  <si>
    <t xml:space="preserve">  működési célú támog. ÁHT-án belül </t>
  </si>
  <si>
    <t xml:space="preserve">  működési célú támog. ÁHT-án kívül </t>
  </si>
  <si>
    <t xml:space="preserve">Egyéb felhalmozási célú kiadások </t>
  </si>
  <si>
    <t xml:space="preserve">Keszthely és Környéke Többcélú Kistérségi Társulásnak belső ellenőrzésre </t>
  </si>
  <si>
    <t xml:space="preserve">Hévíz Sportkör </t>
  </si>
  <si>
    <t>Sorszám</t>
  </si>
  <si>
    <t>E</t>
  </si>
  <si>
    <t>F</t>
  </si>
  <si>
    <t>G</t>
  </si>
  <si>
    <t>fejlesztés státusza</t>
  </si>
  <si>
    <t>Nettó</t>
  </si>
  <si>
    <t>ÁFA</t>
  </si>
  <si>
    <t>Bruttó</t>
  </si>
  <si>
    <t xml:space="preserve">I. </t>
  </si>
  <si>
    <t xml:space="preserve">Immateriális javak </t>
  </si>
  <si>
    <t>1.</t>
  </si>
  <si>
    <t>áthúzódó</t>
  </si>
  <si>
    <t xml:space="preserve">Immateriális javak összesen </t>
  </si>
  <si>
    <t>II.</t>
  </si>
  <si>
    <t>Felújítás</t>
  </si>
  <si>
    <t xml:space="preserve">Felújítás összesen </t>
  </si>
  <si>
    <t xml:space="preserve">III. </t>
  </si>
  <si>
    <t xml:space="preserve">Ingatlan beruházások 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</si>
  <si>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</si>
  <si>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</si>
  <si>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</si>
  <si>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</si>
  <si>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</si>
  <si>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</si>
  <si>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</si>
  <si>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</si>
  <si>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Ingatlan beruházások összesen </t>
  </si>
  <si>
    <t xml:space="preserve">IV. </t>
  </si>
  <si>
    <t xml:space="preserve">Gépek berendezések és felszerelések </t>
  </si>
  <si>
    <t>1</t>
  </si>
  <si>
    <t xml:space="preserve">Gépek berendezések és felszerelések összesen </t>
  </si>
  <si>
    <t>V.</t>
  </si>
  <si>
    <t xml:space="preserve">Járművek </t>
  </si>
  <si>
    <t xml:space="preserve">Járművek összesen </t>
  </si>
  <si>
    <t xml:space="preserve">Támogatás értékű felhalmozási pénzeszköz átadás összesen </t>
  </si>
  <si>
    <t>ÁHT-n kívüli fejlesztési pénzeszköz  átadás összesen:</t>
  </si>
  <si>
    <t>Felhalmozási kölcsön nyújtása lakosságnak</t>
  </si>
  <si>
    <t>Felhalmozási kölcsön nyújtása önkormányzati dolgozóknak</t>
  </si>
  <si>
    <t>Felhalmozási kölcsön nyújtása összesen:</t>
  </si>
  <si>
    <t>IX.</t>
  </si>
  <si>
    <t>Hévízi Polgármesteri Hivatal</t>
  </si>
  <si>
    <t>Polgármesteri Hivatal felhalmozási kiadás összesen:</t>
  </si>
  <si>
    <t>X.</t>
  </si>
  <si>
    <t>XII.</t>
  </si>
  <si>
    <t>Pénzügyi befektetések:</t>
  </si>
  <si>
    <t>Pénzügyi befektetések összesen:</t>
  </si>
  <si>
    <t>Felhalmozási kiadások mindösszesen:</t>
  </si>
  <si>
    <t>2015. évi előirányzat  I-III. hónap</t>
  </si>
  <si>
    <t>Brunszvik Teréz Napközi Otthonos Óvoda</t>
  </si>
  <si>
    <t>Takarítónő orv. Rendelő</t>
  </si>
  <si>
    <t>Bölcsődei gyermek gondozó</t>
  </si>
  <si>
    <t>Bölcsődei kisegítő személyzet</t>
  </si>
  <si>
    <t>Óvónő</t>
  </si>
  <si>
    <t>Kisegítő személyzet</t>
  </si>
  <si>
    <t>3 fő kisegítő személyzet 2013. szept.1-től</t>
  </si>
  <si>
    <t>Brunszvik Teréz Napközi Otthonos Óvoda össz:</t>
  </si>
  <si>
    <t>kiadási tartalék</t>
  </si>
  <si>
    <t>Céltartalék</t>
  </si>
  <si>
    <t>Önkormányzati kinevezett dolgozók juttatása</t>
  </si>
  <si>
    <t>Polgármesteri hatáskörben felhasználható</t>
  </si>
  <si>
    <t>Céltartalék összesen:</t>
  </si>
  <si>
    <t>Általános tartalék</t>
  </si>
  <si>
    <t>Testületi hatáskörben felhasználható</t>
  </si>
  <si>
    <t>Általános tartalék összesen:</t>
  </si>
  <si>
    <t xml:space="preserve">Hévízi Polgármesteri Hivatal </t>
  </si>
  <si>
    <t xml:space="preserve">Megnevezés </t>
  </si>
  <si>
    <t>Összesen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</si>
  <si>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</si>
  <si>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</si>
  <si>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</si>
  <si>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</si>
  <si>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</si>
  <si>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</si>
  <si>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</si>
  <si>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</si>
  <si>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Átengedett központi adók</t>
  </si>
  <si>
    <t>18.</t>
  </si>
  <si>
    <t>19.</t>
  </si>
  <si>
    <t>20.</t>
  </si>
  <si>
    <t>21.</t>
  </si>
  <si>
    <t>22.</t>
  </si>
  <si>
    <t>23.</t>
  </si>
  <si>
    <t>24.</t>
  </si>
  <si>
    <t>25.</t>
  </si>
  <si>
    <t>Egyéb közhatalmi bírság</t>
  </si>
  <si>
    <t>Egyéb tárgyi eszköz beszerzés</t>
  </si>
  <si>
    <t>Eszközbeszerzés</t>
  </si>
  <si>
    <t xml:space="preserve">Informatikai eszközök cseréje </t>
  </si>
  <si>
    <t>Tüzifa támogatás</t>
  </si>
  <si>
    <t>103301 Rendszeres pénzbeli ellátások/ szociális tüzifa</t>
  </si>
  <si>
    <t>/2015. (.) számú  rendelet 2/2/1.melléklete</t>
  </si>
  <si>
    <t xml:space="preserve">2016. évi előirányzat  </t>
  </si>
  <si>
    <t>Kiszámlázott Általános Forgalmi Adó (B406)</t>
  </si>
  <si>
    <t>Közvetített szolgáltatások ellenértéke (B403)</t>
  </si>
  <si>
    <t>Szolgáltatások ellenértéke (B402)</t>
  </si>
  <si>
    <t>Kamatbevételek (B408)</t>
  </si>
  <si>
    <t>Egyéb működési bevételek (B411)</t>
  </si>
  <si>
    <t>Gyógyszertámogatás</t>
  </si>
  <si>
    <t>Lakhatási támogatás</t>
  </si>
  <si>
    <t>Nyári gyermekétkeztetés</t>
  </si>
  <si>
    <t>Diferenciált 600-1000,- Ft/m2/év</t>
  </si>
  <si>
    <t>Települési támogatás</t>
  </si>
  <si>
    <t>0</t>
  </si>
  <si>
    <t xml:space="preserve">2017 évi bevételi terv  </t>
  </si>
  <si>
    <t>Felhalmozási célú átvett pénzeszköz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</si>
  <si>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</si>
  <si>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</si>
  <si>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</si>
  <si>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</si>
  <si>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</si>
  <si>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</si>
  <si>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</si>
  <si>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</si>
  <si>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</si>
  <si>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Működési célú és egyéb bev. összesen:</t>
  </si>
  <si>
    <t>1.) Helyi adók</t>
  </si>
  <si>
    <t>Építményadó</t>
  </si>
  <si>
    <t xml:space="preserve">Idegenforgalmi adó </t>
  </si>
  <si>
    <t>Iparűzési adó</t>
  </si>
  <si>
    <t>2%,</t>
  </si>
  <si>
    <t>Helyi adók összesen:</t>
  </si>
  <si>
    <t>2.) Pótlék, bírság</t>
  </si>
  <si>
    <t>3.) Átengedett központi adók</t>
  </si>
  <si>
    <t>Gépjárműadó</t>
  </si>
  <si>
    <t>3 évig 345 Ft/KW, 4-7 évig 300 Ft/KW, 8-11 évig 230 Ft/KW, 12-15. évig 185 Ft/KW, 16. és felette 140 Ft/KW</t>
  </si>
  <si>
    <t>Átengedett központi adók összesen:</t>
  </si>
  <si>
    <t>4.) Egyéb sajátos bevétel</t>
  </si>
  <si>
    <t>Építésügyi bírság</t>
  </si>
  <si>
    <t>Talajterhelési díjbevétel</t>
  </si>
  <si>
    <t>Környezetvédelmi bírság</t>
  </si>
  <si>
    <t>Egyéb sajátos bevétel összesen:</t>
  </si>
  <si>
    <t>Sajátos közhatalmi bevételek mindösszesen:</t>
  </si>
  <si>
    <t>D.</t>
  </si>
  <si>
    <t>H</t>
  </si>
  <si>
    <t>Köztemetés</t>
  </si>
  <si>
    <t>Házi segítségnyújtás</t>
  </si>
  <si>
    <t>Működési c. kiadások össz.:</t>
  </si>
  <si>
    <t>Szociálpolitikai juttatások</t>
  </si>
  <si>
    <t>Összesen:</t>
  </si>
  <si>
    <t>Rászorultságtól függő term.  ellátások</t>
  </si>
  <si>
    <t>Nyári gyerekétkeztetés</t>
  </si>
  <si>
    <t>Mindösszesen:</t>
  </si>
  <si>
    <t>Hévíz Hazavár Ösztöndíj 1/2011.(I.26.) Ör.alapján</t>
  </si>
  <si>
    <t>Rendszeres gyermekvédelmi pénzbeli ellátás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</si>
  <si>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</si>
  <si>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</si>
  <si>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</si>
  <si>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</si>
  <si>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</si>
  <si>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</si>
  <si>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</si>
  <si>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</si>
  <si>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</si>
  <si>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</si>
  <si>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</si>
  <si>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</si>
  <si>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</si>
  <si>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</si>
  <si>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</si>
  <si>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</si>
  <si>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</si>
  <si>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</si>
  <si>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Működéci c. bev. össz.</t>
  </si>
  <si>
    <t>Felhalmozási c. bev. össz.</t>
  </si>
  <si>
    <t>Bevételek  mindösszesen:</t>
  </si>
  <si>
    <t>Ellátottak pénzbeli juttatása</t>
  </si>
  <si>
    <t>Működ. c. kiadás össz.:</t>
  </si>
  <si>
    <t>Beruházás</t>
  </si>
  <si>
    <t>35.</t>
  </si>
  <si>
    <t>36.</t>
  </si>
  <si>
    <t>37.</t>
  </si>
  <si>
    <t>38.</t>
  </si>
  <si>
    <t xml:space="preserve">    6. Beruházások </t>
  </si>
  <si>
    <t>Működési költségvetési egyenleg (hiány - , többlet +)</t>
  </si>
  <si>
    <t xml:space="preserve">Működési célú támogatások mindösszesen </t>
  </si>
  <si>
    <t xml:space="preserve">Felhalmozási tartalék </t>
  </si>
  <si>
    <t>Működési tartalék</t>
  </si>
  <si>
    <t>Működési tartalék összesen</t>
  </si>
  <si>
    <t xml:space="preserve">    5. Felhalmozási bevételek </t>
  </si>
  <si>
    <t xml:space="preserve">    7. Felhalmozási célú átvett pénzeszközök </t>
  </si>
  <si>
    <t>Felhalmozási költségvetési egyenleg (hiány - , többlet +)</t>
  </si>
  <si>
    <t xml:space="preserve">      8.1.2. Belföldi értékpapírok bevételei működési </t>
  </si>
  <si>
    <t xml:space="preserve">         előző évi kv. maradvány terhére felhalmozás finanszírozása </t>
  </si>
  <si>
    <t xml:space="preserve">         8.1.3.1.  előző évi működési kv. maradvány igénybevétele </t>
  </si>
  <si>
    <t xml:space="preserve">Egyéb felhalmozási tartalék </t>
  </si>
  <si>
    <t xml:space="preserve">Önkormányzatok műk. Támogatása </t>
  </si>
  <si>
    <t xml:space="preserve">Egyéb működési célú támogatások áht. belül </t>
  </si>
  <si>
    <t xml:space="preserve">Működési bevételek </t>
  </si>
  <si>
    <t xml:space="preserve">Felhalmozási célú támog. áht-én belül </t>
  </si>
  <si>
    <t xml:space="preserve">Felhalmozási bevételek </t>
  </si>
  <si>
    <t xml:space="preserve">Fininaszírozási célú bevételek </t>
  </si>
  <si>
    <t>Költségvetési bevételek</t>
  </si>
  <si>
    <t xml:space="preserve">  felhalmozási célú támog. ÁHT-án belül </t>
  </si>
  <si>
    <t xml:space="preserve">  felhalmozási célú támog. ÁHT-án kívül </t>
  </si>
  <si>
    <t xml:space="preserve">   működési tartalékok</t>
  </si>
  <si>
    <t xml:space="preserve">   felhalmozási tartalékok</t>
  </si>
  <si>
    <t>Felhalm. c. kiadás össz.:</t>
  </si>
  <si>
    <t>40.</t>
  </si>
  <si>
    <t>41.</t>
  </si>
  <si>
    <t>Kiadások összesen:</t>
  </si>
  <si>
    <t>fő</t>
  </si>
  <si>
    <t>Intézmény</t>
  </si>
  <si>
    <t xml:space="preserve">Munkaviszonyban foglalk. </t>
  </si>
  <si>
    <t xml:space="preserve"> köztisztviselő</t>
  </si>
  <si>
    <t>Közalkalmazott</t>
  </si>
  <si>
    <t>Létszámkeret</t>
  </si>
  <si>
    <t>Főfoglalkozású</t>
  </si>
  <si>
    <t>rész-foglalkozású</t>
  </si>
  <si>
    <t>főfoglalkozású</t>
  </si>
  <si>
    <t>részfoglalkozású</t>
  </si>
  <si>
    <t>5</t>
  </si>
  <si>
    <t>2</t>
  </si>
  <si>
    <t>Polgármesteri Hivatal összesen:</t>
  </si>
  <si>
    <t>GAMESZ</t>
  </si>
  <si>
    <t>Konyha</t>
  </si>
  <si>
    <t>Köztemető</t>
  </si>
  <si>
    <t>Köztisztasági tevékenység</t>
  </si>
  <si>
    <t>Orvosi ügyeleti szolgálat</t>
  </si>
  <si>
    <t>Takarítónő, mosónő</t>
  </si>
  <si>
    <t>GAMESZ összesen:</t>
  </si>
  <si>
    <t xml:space="preserve">Teréz Anya Szociális Integrált Intézmény**  </t>
  </si>
  <si>
    <t>Nappali szociális ellátás</t>
  </si>
  <si>
    <t>Védőnő</t>
  </si>
  <si>
    <t>Szociális étkeztetés</t>
  </si>
  <si>
    <t>Központi igazgatás</t>
  </si>
  <si>
    <t>Teréz A. Szoc. Integr. Int. össz.:</t>
  </si>
  <si>
    <t>GAMESZ és intézmények összesen:</t>
  </si>
  <si>
    <r>
      <t>Felhalmozási kölcsön nyújtás</t>
    </r>
    <r>
      <rPr>
        <sz val="8"/>
        <color indexed="8"/>
        <rFont val="Times New Roman"/>
        <family val="1"/>
        <charset val="238"/>
      </rPr>
      <t>a</t>
    </r>
  </si>
  <si>
    <t xml:space="preserve">Fajlagos összeg     Ft/fő </t>
  </si>
  <si>
    <t>69 Ft/m2</t>
  </si>
  <si>
    <t>227 000 Ft/km</t>
  </si>
  <si>
    <t xml:space="preserve">működési célú támogatások államháztartáson belülről </t>
  </si>
  <si>
    <t xml:space="preserve">      8.1. Belföldi finanszírozás bevételei </t>
  </si>
  <si>
    <t xml:space="preserve">      8.1.3. Maradvány igénybevétele </t>
  </si>
  <si>
    <t xml:space="preserve">      8.1.2. Belföldi értékpapírok bevételei </t>
  </si>
  <si>
    <t xml:space="preserve">      8.1.4. Államháztartáson belüli megelőlegezések</t>
  </si>
  <si>
    <t xml:space="preserve">      8.1.5. Államháztartáson belüli megelőlegezések törlesztése </t>
  </si>
  <si>
    <t xml:space="preserve">      8.1.6. Központi, irányító szervi támogatás </t>
  </si>
  <si>
    <t xml:space="preserve">         8.1.6.1. Központi, irányító szervi támogatás működési </t>
  </si>
  <si>
    <t xml:space="preserve">Hévíz Turizmus Marketing Egyesület </t>
  </si>
  <si>
    <t>Család- és Gyermekjóléti Szolgálat</t>
  </si>
  <si>
    <t xml:space="preserve">IV. Gróf I. Festetics György Művelődési Központ, Városi Könyvtár és Muzeális Gyűjtemény </t>
  </si>
  <si>
    <t xml:space="preserve">3. Teréz Anya Szociális Integrált Intézmény </t>
  </si>
  <si>
    <t>Festetics György Művelődési Központ</t>
  </si>
  <si>
    <t>Művelődési Központ</t>
  </si>
  <si>
    <t>művelődésszervező (igazgatói feladat)</t>
  </si>
  <si>
    <t xml:space="preserve">művelődésszervező (igazgató helyettes) </t>
  </si>
  <si>
    <t>programszervező</t>
  </si>
  <si>
    <t>programszervező, informatikus</t>
  </si>
  <si>
    <t xml:space="preserve">közművelődési munkatárs </t>
  </si>
  <si>
    <t xml:space="preserve">Rendezvények gazdasági ügyintézője </t>
  </si>
  <si>
    <t>Gazdasági ügyintéző</t>
  </si>
  <si>
    <t>műszaki kisegítő</t>
  </si>
  <si>
    <t xml:space="preserve">takarító </t>
  </si>
  <si>
    <t>Városi könyvtár</t>
  </si>
  <si>
    <t>vezető könyvtáros</t>
  </si>
  <si>
    <t>könyvtáros</t>
  </si>
  <si>
    <t>gyermek könyvtáros</t>
  </si>
  <si>
    <t>Muzeális  Gyűjtemény</t>
  </si>
  <si>
    <t>kiállítás tervező (művészeti vezető)</t>
  </si>
  <si>
    <t>múzeumőr</t>
  </si>
  <si>
    <t>Egregyi Múzeum</t>
  </si>
  <si>
    <t>Fontana Filmszínház</t>
  </si>
  <si>
    <t>szakmai vezető, pénztáros</t>
  </si>
  <si>
    <t>mozigépész</t>
  </si>
  <si>
    <t>takarítónő</t>
  </si>
  <si>
    <t>Festetics György Művelődési Kp. össz:</t>
  </si>
  <si>
    <t xml:space="preserve">V. Teréz Anya Szociális Integrált Intézmény </t>
  </si>
  <si>
    <t>2017.</t>
  </si>
  <si>
    <t>2018.</t>
  </si>
  <si>
    <t>Hévíz-Keszthely között helyi adóból  (15%)</t>
  </si>
  <si>
    <t>Hévíz-Alsópáhok között helyi adóból (20%)</t>
  </si>
  <si>
    <t>20-00/35/99</t>
  </si>
  <si>
    <t>Artisjus - Telefonos zeneszolgáltatás</t>
  </si>
  <si>
    <t>16/2012. (III.28.) önk.r.</t>
  </si>
  <si>
    <t>Helyi díjak és kitüntetések</t>
  </si>
  <si>
    <t>32/2014.(IX.25.) önk.r.</t>
  </si>
  <si>
    <t>Közoktatásért díjak, kitüntetések</t>
  </si>
  <si>
    <t>DRV - Víz-, szennyvíz üzemeltetése</t>
  </si>
  <si>
    <t>HTO/2439-1/2012</t>
  </si>
  <si>
    <t xml:space="preserve">Work Med 2000 Bt-Foglalkozás-egészségügyi szolgáltatás </t>
  </si>
  <si>
    <t>Aegon Biztosító Zrt - Vagyonbiztosítás</t>
  </si>
  <si>
    <t>B-Modem Kft - közterületfigyelő rendszer üzemeltetése</t>
  </si>
  <si>
    <t>Társasház - Közös ktg, és biztosítási díj Kossuth u. 7.</t>
  </si>
  <si>
    <t>Társasház - Közös ktg. Kossuth u. 5.</t>
  </si>
  <si>
    <t xml:space="preserve">Karsádi és Fia Bt - Főépítészi tevékenység </t>
  </si>
  <si>
    <t xml:space="preserve">K&amp;H Bank - Széfbérlet </t>
  </si>
  <si>
    <t>Kerékpárosbarát Települések Országos Szövetsége</t>
  </si>
  <si>
    <t>PMK/22-3/2012</t>
  </si>
  <si>
    <t>Cserna-Szabó András - Hévíz Folyóirat főszerkesztői helyettesi feladatok ellátása</t>
  </si>
  <si>
    <t>Szálinger Balázs - Hévíz Folyóirat főszerkesztői feladatok ellátása</t>
  </si>
  <si>
    <t>SZO/281-1/2012</t>
  </si>
  <si>
    <t>Dr Babocsay László - hatósági állatorvosi tevékenység</t>
  </si>
  <si>
    <t>VFO/280-14/2014</t>
  </si>
  <si>
    <t>Hévízgyógyfürdő és Szt. András Reumakórház-terület bérlet</t>
  </si>
  <si>
    <t>VFO/385-2/2014</t>
  </si>
  <si>
    <t>Talajerőgazdálkodási Kft - szennyvíz közszolg.</t>
  </si>
  <si>
    <t>VFO/1002-5/2014</t>
  </si>
  <si>
    <t>Mobiltoalett Kft - bérleti szerződés</t>
  </si>
  <si>
    <t>KGO/266-2/2014</t>
  </si>
  <si>
    <t>KGO/263-4/2014</t>
  </si>
  <si>
    <t>CIG Pannónia Biztosító Zrt - HEBI biztosítása</t>
  </si>
  <si>
    <t>GAMESZ Hévíz - Kormányablak takarítása</t>
  </si>
  <si>
    <t>SZO/18-4/2014</t>
  </si>
  <si>
    <t>dr Gelencsér Anita - Parkolási Iroda bírságbehajtás</t>
  </si>
  <si>
    <t>VFO/522-15/2015</t>
  </si>
  <si>
    <t>LI-MAX Ingatlanhasznosító KFT-Bérleti szerződés (Hévíz, 1627/1/A/33. hrsz és 1627/1/A/56. hrsz.)</t>
  </si>
  <si>
    <t>Flavius Üzletház Társasház - közös ktg.</t>
  </si>
  <si>
    <t>KGO/99-33/2015</t>
  </si>
  <si>
    <t>Nordest Energy Kft - gázdíj (Önkormányzat)</t>
  </si>
  <si>
    <t>KGO/173-12/2015</t>
  </si>
  <si>
    <t>Webmark Europe Kft - honlapok(3db) üzemeltetése</t>
  </si>
  <si>
    <t>KGO/99-3/2015</t>
  </si>
  <si>
    <t>Sourcing Hungary Szolg. Kft - földgáz közbeszerzési eljárás lefolytatőása</t>
  </si>
  <si>
    <t>KGO/25-26/2015</t>
  </si>
  <si>
    <t>Maraton Lapcsoport - Hévíz Forrás időszaki lap előállítása</t>
  </si>
  <si>
    <t>SZO/189-1/2015</t>
  </si>
  <si>
    <t>BMA Tanácsadó és Szolg. Bt - pénzügyi-számviteli tanácsadás</t>
  </si>
  <si>
    <t>SZO/131-2/2015</t>
  </si>
  <si>
    <t>Dr Farkas és Társai Ügyvédi Iroda - jogi szolg.</t>
  </si>
  <si>
    <t>SZO/131-1/2012</t>
  </si>
  <si>
    <t>IV Dental Kft - fogorvosi ügyelet</t>
  </si>
  <si>
    <t>SZO/8/2011</t>
  </si>
  <si>
    <t>Miniform Kft - Minipark programcsomag karbantartása (parkolási iroda)</t>
  </si>
  <si>
    <t>VFO/31-138/2015</t>
  </si>
  <si>
    <t>Vagyonvill Keszthely - jelzőrendszer jelzéseinek fogadása d.központban (ROMKERT)</t>
  </si>
  <si>
    <t>ZNET Telekom Zrt - internet szolg. (ROMKERT)</t>
  </si>
  <si>
    <t>PMK/110-2/2015</t>
  </si>
  <si>
    <t>NetStandard Informatikai Kft - szerver üzemeltetés (hevizairport.hu)</t>
  </si>
  <si>
    <t>PMK/110-1/2014</t>
  </si>
  <si>
    <t>NetStandard Informatikai Kft - szerver üzemeltetés (heviz.hu)</t>
  </si>
  <si>
    <t>KGO/153-8/2015</t>
  </si>
  <si>
    <t>Kovácsné Peszmeg Zsuzsanna - nyomtatási kellékanyagok</t>
  </si>
  <si>
    <t>KGO/201-9/2015</t>
  </si>
  <si>
    <t>Németh Ferenc - műanyag pohár vásárlása</t>
  </si>
  <si>
    <t>Euro-Inford Iroda Kft - Parkoló Irodával kapcsolatos kötelezttségek</t>
  </si>
  <si>
    <t>KGO/210-5/2015</t>
  </si>
  <si>
    <t>Creativon Kft - Hévíz Folyóirat nyomdai előkészítő munkái</t>
  </si>
  <si>
    <t>KGO/210-12/2015</t>
  </si>
  <si>
    <t>Ziegler Nyomda Kft - Hévíz Folyóirat nyomdai munkái</t>
  </si>
  <si>
    <t>Öko-Grill Kft - Víz vásárlása</t>
  </si>
  <si>
    <t>Tavirózsa 38 Gyógyszertár - Társasházi vízdíj</t>
  </si>
  <si>
    <t>TDM Egyesület</t>
  </si>
  <si>
    <t>K&amp;H Biztosító - Kötelező felelősségbiztosítás (NKD-199)</t>
  </si>
  <si>
    <t>Uniqa Biztosító - Kötelező felelősségbiztosítás (BIT-869)</t>
  </si>
  <si>
    <t>Generali Biztosító - Casco biztosítás (NKD-199)</t>
  </si>
  <si>
    <t>Generali Biztosító - Casco biztosítás (BIT-869)</t>
  </si>
  <si>
    <t>Generali Biztosító - Casco biztosítás (MRU-493)</t>
  </si>
  <si>
    <t>Aegon Biztosító Zrt - Kötelező felelősségbiztosítás (MRU-493)</t>
  </si>
  <si>
    <t>Kötelezettségvállalás azonosítója</t>
  </si>
  <si>
    <t>82508/2005</t>
  </si>
  <si>
    <t xml:space="preserve">ÉMI-TÜV SÜD KFT - Lift időszakos felülvizsgálata </t>
  </si>
  <si>
    <t>KGO/134/2005</t>
  </si>
  <si>
    <t xml:space="preserve">Schindler Hungária Kft. - Lift karbantartás </t>
  </si>
  <si>
    <t>HTO/2501-1/2012</t>
  </si>
  <si>
    <t>Zalaszám Informatika Kft - IRKA iratkezelő program karbantartása</t>
  </si>
  <si>
    <t>Zalaszám Informatika Kft - Költségvetési program karbantartása</t>
  </si>
  <si>
    <t>PMK/48-1/2011</t>
  </si>
  <si>
    <t>Zalaszám Informatika Kft - Hatósági program karbantartása</t>
  </si>
  <si>
    <t>Custodia '96 Bt - Munka- és tűzvédelmi tev. Ellátása</t>
  </si>
  <si>
    <t>7622-3/2008</t>
  </si>
  <si>
    <t xml:space="preserve">Magyar Telekom Nyrt - BDSL szolgáltatás </t>
  </si>
  <si>
    <t>GTS Hungary Kft - Internet szolgáltatás</t>
  </si>
  <si>
    <t>Vasi Nyugalom Személy- és Vagyonvédelmi Szolg. Kft - Portaszolgálat</t>
  </si>
  <si>
    <t>Z-ROX Nyugat Kft  - Fénymásoló karbantartás</t>
  </si>
  <si>
    <t>HTO/2162-5/2013</t>
  </si>
  <si>
    <t>eKÖZIG Reg. Informatikai Szolg. Központ Zrt - Önkorm-i alapnyilv-i rendszer felhasználói jog</t>
  </si>
  <si>
    <t>PMK/27-77/2014</t>
  </si>
  <si>
    <t>TC Informatika Kft - IT rendszergazdai tev.</t>
  </si>
  <si>
    <t>VFO/166-4/2014</t>
  </si>
  <si>
    <t>Graphisoft SE - ArchiCAD program</t>
  </si>
  <si>
    <t>KGO/99-34/2015</t>
  </si>
  <si>
    <t>Nordest Energy Kft - Gázdíj (Polgármesteri Hivatal)</t>
  </si>
  <si>
    <t>HTO/1004-15/2013</t>
  </si>
  <si>
    <t>Jakabnet Szoftverház Kft - Szociálpolitikai program karbantartása</t>
  </si>
  <si>
    <t>SZO/75-10/2010</t>
  </si>
  <si>
    <t>Keszthelyi Vagyonvill Kft - Tűzjelző távfelügyeleti díja</t>
  </si>
  <si>
    <t>PMK/110-3/2010</t>
  </si>
  <si>
    <t>Keszthelyi Vagyonvill Kft - Riasztó távfelügyeleti díja</t>
  </si>
  <si>
    <t>Terc Kft - Építőipari költségvetés készítő program karbantartása</t>
  </si>
  <si>
    <t>KGO/202-9/2015</t>
  </si>
  <si>
    <t>Klíma Duó Bt - Klíma és légtechnikai berendezések karbantartása</t>
  </si>
  <si>
    <t>Németh Ferenc - Fénymásolópapír és háztartási papíráru</t>
  </si>
  <si>
    <t>Kovácsné Peszmeg Zsuzsanna - Nyomtatási kellékanyagok</t>
  </si>
  <si>
    <t>KGO/253-1/2015</t>
  </si>
  <si>
    <t>KÖZ-PÉNZKft - Számviteli szaktanácsadási tev.</t>
  </si>
  <si>
    <t>Clearwater Kft - Víz vásárlása</t>
  </si>
  <si>
    <t>Öko-Grill Kft</t>
  </si>
  <si>
    <t>Lindström Kft - szőnyeg bérleti díj</t>
  </si>
  <si>
    <t>I.1. A települési önkormányzatok működésének támogatása</t>
  </si>
  <si>
    <t xml:space="preserve">I.1.a) önkormányzati hivatal működésénak támogatása </t>
  </si>
  <si>
    <t>I.1.b) település-üzemeltetéshez kapcsolódó feladataellátás támogatása</t>
  </si>
  <si>
    <t xml:space="preserve">     I.1.ba) zöldterület gazdálkodással kapcsolatos feladatok ellátásának támogatása </t>
  </si>
  <si>
    <t xml:space="preserve">     V. beszámítás</t>
  </si>
  <si>
    <t xml:space="preserve">    I.1.ba) - V. zöldterület gazdálkodással kapcsolatos feladatok ellátásának támogatása  beszámítás után</t>
  </si>
  <si>
    <t xml:space="preserve">    I.1. bb) közvilágítás fenntartásának támogatása </t>
  </si>
  <si>
    <t xml:space="preserve">     I.1.bb) - V. közvilágítás fenntartásának támogatása beszámítás után </t>
  </si>
  <si>
    <t xml:space="preserve">     I.1.bc) köztemető fenntartással kapcsolatos feladatok támogatása </t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</si>
  <si>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</si>
  <si>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 xml:space="preserve">      V. beszámítás</t>
  </si>
  <si>
    <t xml:space="preserve">      I.1.bc) - V. köztemető fenntartással kapcsolatos feladatok támogatása beszámítás után </t>
  </si>
  <si>
    <t xml:space="preserve">     I.1.bd) közutak fenntartásának támogatása </t>
  </si>
  <si>
    <t xml:space="preserve">       I.1.bd) - V. közutak fenntartásának támogatása beszámítás után </t>
  </si>
  <si>
    <t xml:space="preserve">I.1.c) egyéb önkormányzati feladatok </t>
  </si>
  <si>
    <t xml:space="preserve">    V. beszámítás</t>
  </si>
  <si>
    <t xml:space="preserve">     I.1.c) - V. egyéb önkormányzati feladatok támogatása beszámítás után</t>
  </si>
  <si>
    <t xml:space="preserve">I.1.d) lakott külterülettel kapcsolatos feladatok </t>
  </si>
  <si>
    <t xml:space="preserve">     V. beszámítás </t>
  </si>
  <si>
    <t xml:space="preserve">     I.1.d) - V. lakott külterülettel kapcsolatos feladatok támogatása beszámítás után</t>
  </si>
  <si>
    <t>I.1.e) üdülőhelyi feladatok támogatása  (2014. évben befolyt tény IFA alapján)</t>
  </si>
  <si>
    <t xml:space="preserve">    I.1.e) - V. üdülőhelyi feladatok támogatás beszámítás után</t>
  </si>
  <si>
    <t>I.1.6. 2015.évról áthúzódó (decemberi) bérkompenzáció</t>
  </si>
  <si>
    <t>II.1. Óvodapedagógusok és az óvodapedagógusok nevelő munkáját közvetlenül segítők bértámogatása</t>
  </si>
  <si>
    <t xml:space="preserve">  II.1. (1)1 óvodapedagógusok átlagbérének és közterheinek elismert összege 8 hó</t>
  </si>
  <si>
    <t xml:space="preserve">  II.1.(1)2 óvodapedagógusok átlagbérének és közterheinek elismert összege 4 hó</t>
  </si>
  <si>
    <t xml:space="preserve"> II.1.(2)1 óvodapedagógusok nevelő munkáját közvetlenük segítők átlagbérének és közterheinek elismert összege pedagógus végzettség 8 hó</t>
  </si>
  <si>
    <r>
      <t xml:space="preserve"> </t>
    </r>
    <r>
      <rPr>
        <sz val="9"/>
        <rFont val="Times New Roman"/>
        <family val="1"/>
        <charset val="238"/>
      </rPr>
      <t>II.1.(3)1 óvodapedagógusok nevelő munkáját közvetlenük segítők átlagbérének és közterheinek elismert összege pedagógus végzettséggel  8 hó</t>
    </r>
  </si>
  <si>
    <t xml:space="preserve"> II.1.(2)2 óvodapedagógusok nevelő munkáját közvetlenük segítők átlagbérének és közterheinek elismert összege 4 hó</t>
  </si>
  <si>
    <t xml:space="preserve"> II.1.(3)2 óvodapedagógusok nevelő munkáját közvetlenük segítők átlagbérének és közterheinek elismert összege  pedagógus végzettséggel 4 hó</t>
  </si>
  <si>
    <t xml:space="preserve">  II.1.(5)2 pedagógusok szakképzettséggel rendelkező, óvodapedagógusok nevelő munkáját közvetlenük segítők  pótlólagos támogatása</t>
  </si>
  <si>
    <t xml:space="preserve">II.2. Óvodaműködtetési támogatás </t>
  </si>
  <si>
    <t xml:space="preserve"> II.2.(1) 1 óvodaműködtetési támogatás 8 hó (gyermekek nevelése a napi 8 órát  nem éri el)</t>
  </si>
  <si>
    <t xml:space="preserve"> II.2.(2) 1 óvodaműködtetési támogatás 8 hó (gyermekek nevelése a napi 8 órát eléri vagy meghaladja)</t>
  </si>
  <si>
    <t xml:space="preserve"> II.2.(1) 2 óvodaműködtetési támogatás 4 hó (gyermekek nevelése a napi 8 órát  nem éri el)</t>
  </si>
  <si>
    <t xml:space="preserve"> II.2.(2) 1 óvodaműködtetési támogatás 4 hó (gyermekek nevelése a napi 8 órát eléri vagy meghaladja)</t>
  </si>
  <si>
    <t xml:space="preserve">II.4. Köznevelési intézmények működéséhez kapcsolódó támogatás </t>
  </si>
  <si>
    <t>II.5.a Kiegészítő támogatás az óvodapedagógusok minősítéséből adódó többletkiadásokhoz</t>
  </si>
  <si>
    <t xml:space="preserve">    II.5.a (1).  Alapfokozatú végzettségű pedagógus II. kategóriába sorolt ov.ped.kiegészítő támogatása, akik a képesítést  2014.dec.31-ig szerezték</t>
  </si>
  <si>
    <t xml:space="preserve">    II.5.b (1).  Alapfokozatú végzettségű pedagógus II. kategóriába sorolt ov.ped.kiegészítő támogatása, akik a képesítést  2015. évben szerezték szerezték</t>
  </si>
  <si>
    <t>III.1. Pénzbeli szociális ellátások kiegészítése (évközi igénylés alapján)</t>
  </si>
  <si>
    <t>III. 2. Települési önkormányzatok szociális feladatok egyéb támogatása 32.000 Ft/fő alatti adóerőképesség esetén differenciáltan jár</t>
  </si>
  <si>
    <t>III. 3. Egyes szociális és gyermekjóléti feladatok támogatása</t>
  </si>
  <si>
    <t xml:space="preserve"> III. 3. a) Család- és gyermekjóléti szolgálat</t>
  </si>
  <si>
    <t xml:space="preserve">   III.3. aa) Számított szakmai létszám meghatározása</t>
  </si>
  <si>
    <t xml:space="preserve">   III. 3. aaa) Számított alaplétszám 2014. 01.01-i lakosságszám szerint (Cserszegtomaj 3079 fő + Hévíz 4837 fő)</t>
  </si>
  <si>
    <r>
      <t xml:space="preserve">   </t>
    </r>
    <r>
      <rPr>
        <sz val="9"/>
        <rFont val="Times New Roman"/>
        <family val="1"/>
        <charset val="238"/>
      </rPr>
      <t>III. 3 aab) Számított kiegészítő létszám meghatározása közös hivatal esetén KLSZ= közöshivatal település szám szerint:0</t>
    </r>
  </si>
  <si>
    <r>
      <t xml:space="preserve">  </t>
    </r>
    <r>
      <rPr>
        <sz val="9"/>
        <rFont val="Times New Roman"/>
        <family val="1"/>
        <charset val="238"/>
      </rPr>
      <t xml:space="preserve"> III. 3. aac) Számított alaplétszám korrekciója (minden más önkormányzat:1)</t>
    </r>
  </si>
  <si>
    <t xml:space="preserve">   III. 3. ab) Támogatás  összege Hévíz 1; Cserszegtomaj 1</t>
  </si>
  <si>
    <t xml:space="preserve">   III. 3. c). Szociális étkeztetés</t>
  </si>
  <si>
    <t xml:space="preserve">   III. 3. d) Házi segítségnyújtás  </t>
  </si>
  <si>
    <r>
      <t xml:space="preserve">  </t>
    </r>
    <r>
      <rPr>
        <sz val="9"/>
        <rFont val="Times New Roman"/>
        <family val="1"/>
        <charset val="238"/>
      </rPr>
      <t xml:space="preserve"> III. 3. f) Időskorúak nappali intézményi  ellátása</t>
    </r>
  </si>
  <si>
    <t xml:space="preserve">   III. 3. j) Gyermekek napközbeni ellátása</t>
  </si>
  <si>
    <r>
      <t xml:space="preserve">   </t>
    </r>
    <r>
      <rPr>
        <sz val="9"/>
        <rFont val="Times New Roman"/>
        <family val="1"/>
        <charset val="238"/>
      </rPr>
      <t>III. 3. ja) Bölcsődei ellátás</t>
    </r>
  </si>
  <si>
    <t xml:space="preserve">      III. 3. ja) 1 Bölcsődei ellátás </t>
  </si>
  <si>
    <t xml:space="preserve">III. 4. települési önk. által nyújtott egyes szociális szakosított ellátások, valamint a                 gyermekek átmeneti gondozásával kapcsolatos feladatok támogatása támogatás </t>
  </si>
  <si>
    <t xml:space="preserve">   III. 4. a) kötelezően foglalkoztatott szakmai dolgozók bértámogatása                                               51+6 demens=14,55</t>
  </si>
  <si>
    <t xml:space="preserve">   III. 4. b)  intézmény üzemeltetési támogatás </t>
  </si>
  <si>
    <t>III. 5. Gyermek étkeztetés támogatása</t>
  </si>
  <si>
    <t xml:space="preserve">   III. 5. a) Finanszírozás szempontjából elismert dolgozók bértámogatása</t>
  </si>
  <si>
    <t xml:space="preserve">   III. 5. b) Gyermekétkeztetés üzemeltetési támogatása  </t>
  </si>
  <si>
    <t xml:space="preserve">   III. 5. c) rászoruló gyermekek intézményen kívüli szünidei étkeztetésének támogatása  összege </t>
  </si>
  <si>
    <t>III. 6. Szociális ágazati pótlék (évközi igénylés alapján)</t>
  </si>
  <si>
    <t>IV. Települési önkormányzatok kulturális feladatainak támogatása</t>
  </si>
  <si>
    <t>IV. 1. Könyvtári, közművelődési és múzeumi feladatok támogatása</t>
  </si>
  <si>
    <t xml:space="preserve">  IV.1. d) Települési önkormányzatok nyilvános könyvtári és közművelődési fa támogatása </t>
  </si>
  <si>
    <t xml:space="preserve">   i) Települési önormányzatok könyvtári célú érdekeltségnövelő támogatása évközi megállapítás szerint </t>
  </si>
  <si>
    <t>Információ: Beszámítás összesen: =20223224779*0,55/100*1,05=116789124</t>
  </si>
  <si>
    <t>Költségvetési tv 2. sz melléklete alapján igényelt állami támogatás összesen:</t>
  </si>
  <si>
    <t>számítógép szerverek váratlan meghibásodása miatti beszerzés</t>
  </si>
  <si>
    <t>KGO/33-18/2015</t>
  </si>
  <si>
    <t>Hévízi TV Nonprofit Kft - Városi televíziós műsorok készítése és közvetítése</t>
  </si>
  <si>
    <t>VFO/208-10/14</t>
  </si>
  <si>
    <t>Zalaispa Zrt - Hulladék gyűjtés díja</t>
  </si>
  <si>
    <t>Magyar Posta - Postaköltség</t>
  </si>
  <si>
    <t>052/2006</t>
  </si>
  <si>
    <t>New Konstruktív Kft - Tüzeléstechnikai szolgáltatás</t>
  </si>
  <si>
    <t>KGO/259-6/2014</t>
  </si>
  <si>
    <t>TC Informatika Kft - Információs rendszer biztonsági feladatok, szabályzatok elkészítése</t>
  </si>
  <si>
    <t>Németh Ferenc - Tisztítószer beszerzés</t>
  </si>
  <si>
    <t>2017. évi várható önkormányzatok működési támogatásai</t>
  </si>
  <si>
    <t>Hévízi népességnyilvántartás adata: 4774 fő</t>
  </si>
  <si>
    <t xml:space="preserve">  II.1.(4)2 óvodapedagógusok átlagbérének és közterheinek pótlólagos összege 2017/2018. tanévre</t>
  </si>
  <si>
    <t xml:space="preserve"> II.2.a(2) 1 óvodaműködtetési támogatás 4 hó (gyermekek nevelése a napi 8 órát eléri vagy meghaladja)</t>
  </si>
  <si>
    <t>II.4.a Kiegészítő támogatás az óvodapedagógusok minősítéséből adódó többletkiadásokhoz</t>
  </si>
  <si>
    <t xml:space="preserve">    II.4.a (1).  Alapfokozatú végzettségű pedagógus II. kategóriába sorolt ov.ped.kiegészítő támogatása, akik a képesítést  2015. dec.31-ig szerezték</t>
  </si>
  <si>
    <t xml:space="preserve">   III. 3 aab) Számított kiegészítő létszám meghatározása közös hivatal esetén KLSZ= közöshivatal település szám szerint:0</t>
  </si>
  <si>
    <t xml:space="preserve">   III. 3. aac) Számított alaplétszám korrekciója (minden más önkormányzat:1)</t>
  </si>
  <si>
    <t xml:space="preserve">       III. 3. da) Szociális segítés</t>
  </si>
  <si>
    <t xml:space="preserve">       III. 3. db) Személyi gondozás</t>
  </si>
  <si>
    <t xml:space="preserve">   III. 3. f) Időskorúak nappali intézményi  ellátása</t>
  </si>
  <si>
    <t xml:space="preserve">   III. 3. ja) Bölcsődei ellátás</t>
  </si>
  <si>
    <t>III. 6. Rászoruló gyermekek intézményen kívüli szünidei étkeztetésének támogatása összege (Ft/étkezési adag, adóerőképeswség szerint differenciálva)</t>
  </si>
  <si>
    <t>III 7. Kiegészítő támogatás a bölcsődében foglalkoztatott, felsőfokú végzettségű kisgyermeknevelők és szakemberek béréhez</t>
  </si>
  <si>
    <t xml:space="preserve">                          Szolidaritási hozzájárulás: (124698738 - 596.177.655)*70%=0</t>
  </si>
  <si>
    <t xml:space="preserve">VI. Teljesítési adatokhoz kapcsolódó korrekciós támogatás </t>
  </si>
  <si>
    <r>
      <t xml:space="preserve">  </t>
    </r>
    <r>
      <rPr>
        <sz val="9"/>
        <rFont val="Times New Roman"/>
        <family val="1"/>
        <charset val="238"/>
      </rPr>
      <t>VI.a) I.1.bb)-bd) pontok szerintri feladatokra</t>
    </r>
  </si>
  <si>
    <t xml:space="preserve">  VI.b) 2015. évi adóerő-képesség ismeretében a miniszreri módosítása szerint</t>
  </si>
  <si>
    <t xml:space="preserve">2017. évi pénzügyi mérleg </t>
  </si>
  <si>
    <t xml:space="preserve">2017. évi előirányzat </t>
  </si>
  <si>
    <t xml:space="preserve">2017. évi működési pénzügyi mérleg </t>
  </si>
  <si>
    <t xml:space="preserve">2017. évi felhalmozási pénzügyi mérleg </t>
  </si>
  <si>
    <t>2017. évi várható bevétel</t>
  </si>
  <si>
    <t xml:space="preserve">  II.1.(4)2 óvodapedagógusok átlagbérének és közterheinek pótlólagos összege 2017/2017. tanévre</t>
  </si>
  <si>
    <t>2017 évi költségvetés</t>
  </si>
  <si>
    <t xml:space="preserve">2017. évi bevételi előirányzat </t>
  </si>
  <si>
    <t>2017. évi költségvetés felhalmozási bevételek</t>
  </si>
  <si>
    <t>2017.  egyéb működési célú támogatások ÁHT-én beülre és  és működési támogatások ÁHT-n kívülre</t>
  </si>
  <si>
    <t>2017. évi költségvetési rendelet</t>
  </si>
  <si>
    <t>2017. évi terv</t>
  </si>
  <si>
    <t xml:space="preserve">2017. évi pénzügyi mérlege </t>
  </si>
  <si>
    <t xml:space="preserve">2017. évi Pénzügyi mérleg </t>
  </si>
  <si>
    <t>Mérték  (2017. évi január 1. napjától)</t>
  </si>
  <si>
    <t xml:space="preserve">2017. évi előirányzat összesen </t>
  </si>
  <si>
    <t xml:space="preserve">2017.  évi működési célú és egyéb kiadások feladatonként </t>
  </si>
  <si>
    <t>Megnevezés (a  nyugdíjminimum mértéke a 2017. évre vonatkozik)</t>
  </si>
  <si>
    <t xml:space="preserve">2017.  évi előirányzat </t>
  </si>
  <si>
    <t xml:space="preserve">  .../2017. (……..) önkormányzati rendelet 5. melléklete</t>
  </si>
  <si>
    <t>2017. évi  engedélyezett létszámkeret</t>
  </si>
  <si>
    <t>Tárgyi eszköz beszerzés</t>
  </si>
  <si>
    <t>2017. évi pénzügyi mérleg</t>
  </si>
  <si>
    <t>Peres esetekre kötelezettségvállalás I.</t>
  </si>
  <si>
    <t>Peres esetekre kötelezettségvállalás II.</t>
  </si>
  <si>
    <t>Térfigyelő kamerarendszer működtetés</t>
  </si>
  <si>
    <t>Egyéb szálláshelyek minőségfejlesztési támogatása Hévíz Turizmus Marketing Egyesület 315/2015. (XI. 26.) Kt hat.</t>
  </si>
  <si>
    <t>6</t>
  </si>
  <si>
    <t>Romkert gondnok</t>
  </si>
  <si>
    <t xml:space="preserve">1. </t>
  </si>
  <si>
    <t>Hévíz város HÉSZ (Hübner)</t>
  </si>
  <si>
    <t>Hévíz Tv épületének felújítása</t>
  </si>
  <si>
    <t>Egregyi temetőkápolna állagmegóvási munkái</t>
  </si>
  <si>
    <t>Egészségügyi Központ fejlesztése TOP-4.1.15</t>
  </si>
  <si>
    <t>Lőtér területének fejlesztése (Barna mező) TOP-2.1.1-15</t>
  </si>
  <si>
    <t>Illyés Gyula Ált Iskola gondnoki lakás fűtéskorszerűsítés</t>
  </si>
  <si>
    <t>Sport infrastuktúra fejlesztési program önerő</t>
  </si>
  <si>
    <r>
      <t xml:space="preserve">Építményadó: </t>
    </r>
    <r>
      <rPr>
        <sz val="11"/>
        <rFont val="Times New Roman"/>
        <family val="1"/>
        <charset val="238"/>
      </rPr>
      <t>lakás, üdülő, egyéb építmény, 100 %-os adókedvezmény az állandó lakóhellyel rendelkező magánszemély részére, 3.108 adótárgy, 276.180 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-re vonatkozóan</t>
    </r>
  </si>
  <si>
    <r>
      <t>Iparűzési adó</t>
    </r>
    <r>
      <rPr>
        <sz val="12"/>
        <rFont val="Times New Roman"/>
        <family val="1"/>
        <charset val="238"/>
      </rPr>
      <t>:    Az adóalany vállalkozó szintú adóalapja legfeljebb 2.500 e Ft, kedvezmény: 25%, 336 db adóalany esetén</t>
    </r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</si>
  <si>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</si>
  <si>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>I. összesen</t>
  </si>
  <si>
    <t>Beszámítás alapja:</t>
  </si>
  <si>
    <t>Beszámítás:2015. évi IPA alap szerint</t>
  </si>
  <si>
    <t>(I.1.e) sort terhelő összeg)</t>
  </si>
  <si>
    <t>II . Összesen</t>
  </si>
  <si>
    <r>
      <rPr>
        <sz val="9"/>
        <rFont val="Times New Roman"/>
        <family val="1"/>
        <charset val="238"/>
      </rPr>
      <t xml:space="preserve">   III. 3. aaa) Számított alaplétszám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(2016. 01.01-i lakosságszám szerint Cserszegtomaj 3141 fő) +(Hévíz népességnyilvántartó adata szerint 2016. 01.01: 4774 fő)</t>
    </r>
  </si>
  <si>
    <r>
      <t xml:space="preserve"> </t>
    </r>
    <r>
      <rPr>
        <sz val="9"/>
        <rFont val="Times New Roman"/>
        <family val="1"/>
        <charset val="238"/>
      </rPr>
      <t xml:space="preserve">  III. 4. a) kötelezően foglalkoztatott szakmai dolgozók bértámogatása                                               47+10 demens=14,75</t>
    </r>
  </si>
  <si>
    <t>III. összesen</t>
  </si>
  <si>
    <t>IV. összesen</t>
  </si>
  <si>
    <t>V. összesen</t>
  </si>
  <si>
    <t>VI. összesen</t>
  </si>
  <si>
    <t>I-VI mindösszesen</t>
  </si>
  <si>
    <t xml:space="preserve">Költségvetési  szerveknél foglalkoztatottak 2016. dec. bérkompenzációja </t>
  </si>
  <si>
    <t>Hitelállomány 2017. 01. 01. napján</t>
  </si>
  <si>
    <t>Törlesztés</t>
  </si>
  <si>
    <t>Ápolási támogatás</t>
  </si>
  <si>
    <t>Települési támogatás összesen:</t>
  </si>
  <si>
    <t>Természetbeni ellátások összesen:</t>
  </si>
  <si>
    <t>Ellátottak támogatása mindösszesen:</t>
  </si>
  <si>
    <t xml:space="preserve"> ellátottak pénzbeli juttatásai </t>
  </si>
  <si>
    <t xml:space="preserve">Rendszeres gyermekvédelmi támogatás </t>
  </si>
  <si>
    <t xml:space="preserve">                    elvonások befizetések</t>
  </si>
  <si>
    <t xml:space="preserve">                    elvonások, befizetések</t>
  </si>
  <si>
    <r>
      <t xml:space="preserve">                   </t>
    </r>
    <r>
      <rPr>
        <sz val="7"/>
        <color indexed="8"/>
        <rFont val="Times New Roman"/>
        <family val="1"/>
        <charset val="238"/>
      </rPr>
      <t>elvonások, befizetések</t>
    </r>
  </si>
  <si>
    <t xml:space="preserve">                   működési célú tartalék </t>
  </si>
  <si>
    <t xml:space="preserve">                   általános tartalék </t>
  </si>
  <si>
    <t xml:space="preserve">         5.2. Ingatlanok értékesítése (B51)</t>
  </si>
  <si>
    <t xml:space="preserve">         5.1. Immateriális javak értékesítése (B5)</t>
  </si>
  <si>
    <t xml:space="preserve">       1.2 Elvonások, befizetések bevételei </t>
  </si>
  <si>
    <t xml:space="preserve">           8.1.3.1.  előző évi költségvetési maradvány igénybevétele </t>
  </si>
  <si>
    <t xml:space="preserve">         8.1.3.1.  előző évi költségvetési maradvány  igénybevétele (B8131) </t>
  </si>
  <si>
    <t xml:space="preserve">Technikai személyzet </t>
  </si>
  <si>
    <t>Vagyonvill Keszthely Kft - Kormányablak tűzjelző rendszer távfelügyeleti  díja + karbantartás</t>
  </si>
  <si>
    <t xml:space="preserve">előirányzat felhasználási ütemterv a 2017. évi  költségvetési rendelethez </t>
  </si>
  <si>
    <t>2019.</t>
  </si>
  <si>
    <t>Aegon Biztosító Zrt -Önkormányzati Vagyonbiztosítás</t>
  </si>
  <si>
    <t xml:space="preserve">Heappy Dixieland Band Baráti Kör Egyesület </t>
  </si>
  <si>
    <t>Hévízi Térségi Zonta Klub Egyesület</t>
  </si>
  <si>
    <r>
      <rPr>
        <sz val="9"/>
        <rFont val="Times New Roman"/>
        <family val="1"/>
        <charset val="238"/>
      </rPr>
      <t>I.1.e) üdülőhelyi feladatok támogatása</t>
    </r>
    <r>
      <rPr>
        <sz val="9"/>
        <color rgb="FF00B0F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</si>
  <si>
    <t>126+2*3=132 fő</t>
  </si>
  <si>
    <t xml:space="preserve"> II.1.(3)1 óvodapedagógusok nevelő munkáját közvetlenük segítők átlagbérének és közterheinek elismert összege pedagógus szakképzettséggel  8 hó</t>
  </si>
  <si>
    <t xml:space="preserve"> II.1.(3)2 óvodapedagógusok nevelő munkáját közvetlenük segítők átlagbérének és közterheinek elismert összege  pedagógus szakképzettséggel 4 hó</t>
  </si>
  <si>
    <t>126+2*3+2*2=136 fő</t>
  </si>
  <si>
    <t xml:space="preserve"> II.2. (1) 1 óvodaműködtetési támogatás 8 hó (gyermekek nevelése a napi 8 órát eléri vagy meghaladja)</t>
  </si>
  <si>
    <t xml:space="preserve"> II.2. (8) 1 óvodaműködtetési támogatás 8 hó (gyermekek nevelése a napi 8 órát  nem éri el, de eléri a 6 órát)</t>
  </si>
  <si>
    <t xml:space="preserve"> II.2. (6) 2 óvodaműködtetési támogatás 4 hó (gyermekek nevelése a napi 8 órát  nem éri el, de eléri a 6 órát)</t>
  </si>
  <si>
    <t xml:space="preserve">    II.4.a (1).  Alapfokozatú végzettségű pedagógus II. kategóriába sorolt ov.ped.kiegészítő támogatása, akik a képesítést  2016. évben szerezték</t>
  </si>
  <si>
    <r>
      <rPr>
        <sz val="9"/>
        <rFont val="Times New Roman"/>
        <family val="1"/>
        <charset val="238"/>
      </rPr>
      <t>I.1.6. 2016. évról áthúzódó (decemberi) bérkompenzáció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adat lesz)</t>
    </r>
  </si>
  <si>
    <r>
      <rPr>
        <sz val="9"/>
        <rFont val="Times New Roman"/>
        <family val="1"/>
        <charset val="238"/>
      </rPr>
      <t>III.1. Szociális ágazati összevont pótlék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igénylés alapján)</t>
    </r>
  </si>
  <si>
    <t>(évközi igénylés alapján megítélhető támogatás)</t>
  </si>
  <si>
    <t>Információ: V. Beszámítás szerinti támogatás csökkentés összesen: = 20.611.361.704*0,55/100*1,05=124.698.740</t>
  </si>
  <si>
    <t>Fogorvosi szék beszerzés</t>
  </si>
  <si>
    <t>Személygépjármű beszerzés (2017. évben fizetendő 5% arány)</t>
  </si>
  <si>
    <t>Közép-keleti város rész csapadékelvezetés tervezése (Dr Babocsay - Szabó Lőrinc - Zrínyi u )</t>
  </si>
  <si>
    <t>Új parkoló helyek megvalósításához terv készítés</t>
  </si>
  <si>
    <t>új beruházás</t>
  </si>
  <si>
    <t xml:space="preserve">ASP csatlakozás: 4 db nyomtató </t>
  </si>
  <si>
    <t>ASP csatlakozás: multifunkciós nyomatkészítő</t>
  </si>
  <si>
    <t>ASP csatlakozás: kisértékűeszköz beszerzés (43 db kártyaolvasó)</t>
  </si>
  <si>
    <t>7</t>
  </si>
  <si>
    <t xml:space="preserve">TASZII Vörösmarty u 38. </t>
  </si>
  <si>
    <t>Nyírfa utcai projekt (adósságkonsz)</t>
  </si>
  <si>
    <t>Nagyparkoló T jelű belterületi út építáése, forgalomtechnika (adósságkonsz)</t>
  </si>
  <si>
    <t xml:space="preserve">"Európa a polgárokért" pályázat társ települések nek átadandó összeg </t>
  </si>
  <si>
    <t xml:space="preserve"> Óvodai nevelés ellátás</t>
  </si>
  <si>
    <t xml:space="preserve"> Települési Támogatás (születési, temetési, méltányossági)</t>
  </si>
  <si>
    <t xml:space="preserve"> Jelzőrendszeres házi segíts.</t>
  </si>
  <si>
    <t xml:space="preserve"> Ingatlanhasznosítás - köztezrület</t>
  </si>
  <si>
    <t xml:space="preserve"> Ingatlanhasznosítás egyéb</t>
  </si>
  <si>
    <t xml:space="preserve"> Lakóingatlan bérbeadás ü.</t>
  </si>
  <si>
    <t xml:space="preserve"> Közterület rend. fennta.</t>
  </si>
  <si>
    <t xml:space="preserve"> Építményüzemeltetés</t>
  </si>
  <si>
    <t xml:space="preserve"> Önkormányzati igazgatás</t>
  </si>
  <si>
    <t xml:space="preserve"> Sport létesít.működtetése</t>
  </si>
  <si>
    <t xml:space="preserve"> Mindenféle m.n.s.szabadi.tev.</t>
  </si>
  <si>
    <t xml:space="preserve"> Közfoglalkoztatás </t>
  </si>
  <si>
    <t xml:space="preserve"> Állat-eü feladatok</t>
  </si>
  <si>
    <t xml:space="preserve"> Önként vállalt feladatok</t>
  </si>
  <si>
    <t xml:space="preserve"> Igazgatási tevékenység.</t>
  </si>
  <si>
    <t xml:space="preserve">2. </t>
  </si>
  <si>
    <t>Gazdasági honlap</t>
  </si>
  <si>
    <t>Mozi szék</t>
  </si>
  <si>
    <t>Gondnok</t>
  </si>
  <si>
    <t>Zrínyi utca külterületi szakasz közmű és zöldfelület tervezés</t>
  </si>
  <si>
    <t>"Hévíz - Gyógytó kifolyó víz hőszivattyús energiahasznosítása"</t>
  </si>
  <si>
    <t xml:space="preserve"> Hévíz Tv működtetése</t>
  </si>
  <si>
    <t xml:space="preserve"> Hévíz könyv</t>
  </si>
  <si>
    <t>Gr.  I. Festetics György Művelődési Központ összesen:</t>
  </si>
  <si>
    <t>2. Gróf  I. Festetics György Művelődési Központ</t>
  </si>
  <si>
    <t>Zöldterület-kezelés</t>
  </si>
  <si>
    <t xml:space="preserve">Gazdasági szervezet </t>
  </si>
  <si>
    <t xml:space="preserve">Karbantartók </t>
  </si>
  <si>
    <t xml:space="preserve">Helyi önkormányzatok működésének és ágazati feléadatainak 2017. évi támogatása </t>
  </si>
  <si>
    <r>
      <rPr>
        <b/>
        <sz val="9"/>
        <color indexed="8"/>
        <rFont val="Times New Roman"/>
        <family val="1"/>
        <charset val="238"/>
      </rPr>
      <t>2017. évi  állami támogatásból származó bevétel</t>
    </r>
    <r>
      <rPr>
        <b/>
        <i/>
        <sz val="9"/>
        <color indexed="8"/>
        <rFont val="Times New Roman"/>
        <family val="1"/>
        <charset val="238"/>
      </rPr>
      <t/>
    </r>
  </si>
  <si>
    <t xml:space="preserve"> Eszközbeszerzés</t>
  </si>
  <si>
    <t>Illyés Gyula kazáncsere, Sportcsarnok gázalmérő beépítése</t>
  </si>
  <si>
    <t>ASP csatlakozás: 4 db laptop</t>
  </si>
  <si>
    <t>TC Informatika Kft - közterületfigyelő rendszer üzemeltetése</t>
  </si>
  <si>
    <t>SZO/181-28/2016</t>
  </si>
  <si>
    <t>255/1999</t>
  </si>
  <si>
    <t>Gazdasági Ellátó Szervezet Keszthely - gyepmesteri és állatorvosi tev</t>
  </si>
  <si>
    <t>PMK/18-2/2017</t>
  </si>
  <si>
    <r>
      <t xml:space="preserve">     </t>
    </r>
    <r>
      <rPr>
        <sz val="7"/>
        <rFont val="Times New Roman"/>
        <family val="1"/>
        <charset val="238"/>
      </rPr>
      <t xml:space="preserve"> 9.1.1. Hitel-, kölcsön törlesztés államháztartáson kívülre (K911)</t>
    </r>
  </si>
  <si>
    <t>Térségi Sport és rendezvénycsarnok építéséhez infrastuktúra tervezés (+ földkábeles villamos energia ellátás biztosítása )</t>
  </si>
  <si>
    <t>4/2017. (II.13.)önkormányzati rendelet 1/3. melléklete</t>
  </si>
  <si>
    <t>4/2017. (II.13.)önkormányzati rendelet 4. melléklete</t>
  </si>
  <si>
    <t xml:space="preserve"> 4/2017. (II.13.) önkormányzati rendelet 6. melléklete</t>
  </si>
  <si>
    <t>4/2017. (II.13.)önkormányzati rendelet 7. melléklete</t>
  </si>
  <si>
    <t>4/2017. (II.13.)önkormányzati rendelet 8. melléklete</t>
  </si>
  <si>
    <t xml:space="preserve">         8.1.3.2. előző évi vállalkozási maradvány igénybevétele (B8132)</t>
  </si>
  <si>
    <t>2017. évi közhatalmi bevételek</t>
  </si>
  <si>
    <t>-1</t>
  </si>
  <si>
    <t>Bölcsődei gyógypedagógiai asszisztens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</si>
  <si>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pü-i vállalkozásoktól</t>
    </r>
  </si>
  <si>
    <t xml:space="preserve">      8.1.1. Hitel-, kölcsön felvétel pü-i vállalkozásoktól</t>
  </si>
  <si>
    <t xml:space="preserve">      8.1.1. Hitel-, kölcsön felvétel  pü-i vállalkozásoktól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</si>
  <si>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 pü-i vállalkozásoktól</t>
    </r>
  </si>
  <si>
    <t>" Fenntartható közlekedés" TOP-3.1.1.-15-ZA1-2016-00007</t>
  </si>
  <si>
    <t>Központi költségvetési szervektől működési célra átvett peszk.:</t>
  </si>
  <si>
    <t>Zm-i Rendőr-Főkapitányság 2016. évi fel nem használt tám. Visszafiz.</t>
  </si>
  <si>
    <t>Zm-i Kormány Hivatal Munkaügyi Központja</t>
  </si>
  <si>
    <t>Működési célú pénzeszköz átvétel Áht-n kívülről:</t>
  </si>
  <si>
    <t>"Transzforming your  city"</t>
  </si>
  <si>
    <t>MVM OVIT Zrt. részvényeinek értékesítése</t>
  </si>
  <si>
    <t>Felhalmozási célú támoghatás Áht-n belülről:</t>
  </si>
  <si>
    <t xml:space="preserve">"Fenntartható közlekedés" TOP-3.1.1-15-ZA1-2016-00007 </t>
  </si>
  <si>
    <t>Hévíz Tv Nonprofit Kft. 2016. évi fel nem használt támogatás visszafiz.</t>
  </si>
  <si>
    <t>Karmacs Község Önkormányzat</t>
  </si>
  <si>
    <t>Nagykanizsai Tankerületi Központ</t>
  </si>
  <si>
    <t>Helikon Kórus és Baráti Köre Közhasznú Egyesület</t>
  </si>
  <si>
    <t>Hévíz és Térsége KamaraiTagok Kultúrális Alapítványa</t>
  </si>
  <si>
    <t xml:space="preserve">Magyar Máltai Szeretetszolgálat </t>
  </si>
  <si>
    <t>Hévízi Turisztikai Nonprofit Kft Szakács olimpia</t>
  </si>
  <si>
    <t>Szentlélek Római Katolikus Egyházközösség</t>
  </si>
  <si>
    <t>Magyar-Izraeli Baráti Társaság</t>
  </si>
  <si>
    <t>Keszthelyi Mentők Alapítvány</t>
  </si>
  <si>
    <t>Hévízi Kulturális Központ Nonprofit Kft.</t>
  </si>
  <si>
    <r>
      <t xml:space="preserve">Kötelezettségek a tartalék terhére </t>
    </r>
    <r>
      <rPr>
        <sz val="12"/>
        <color indexed="8"/>
        <rFont val="Times New Roman"/>
        <family val="1"/>
        <charset val="238"/>
      </rPr>
      <t>(Buszpályaudvar áttelepítés)</t>
    </r>
  </si>
  <si>
    <t>Kötelezettséggel terhelt PM hatáskörben felhasználható    Ovi-Sport Pálya pályázat önrész</t>
  </si>
  <si>
    <t>Temetési támogatás</t>
  </si>
  <si>
    <t>Iskolakezdési támogatás</t>
  </si>
  <si>
    <t>Születési támogatás</t>
  </si>
  <si>
    <t>Méltányossági támogatás</t>
  </si>
  <si>
    <t>Rendkívüli támogatás</t>
  </si>
  <si>
    <t xml:space="preserve">3. </t>
  </si>
  <si>
    <t xml:space="preserve">4. </t>
  </si>
  <si>
    <t>Arculati kézikönyv</t>
  </si>
  <si>
    <t>hevizfejlödik.heviz.hu weboldal</t>
  </si>
  <si>
    <t>2 db tárgyaló felújítás</t>
  </si>
  <si>
    <t>Festetics sétány kialakítására vonatkozó tervek</t>
  </si>
  <si>
    <t>1/1.</t>
  </si>
  <si>
    <t>2016. június 5-i vis maior esemény miatti felújítások önrész</t>
  </si>
  <si>
    <t xml:space="preserve">Zrínyi utca  99-179. házszám közötti szakasz út, közmű és zöldfelületi felújítás ( terv készítés) </t>
  </si>
  <si>
    <t>Fenntartható közlekedés TOP-3.1.1-15-ZA1-2016-00007</t>
  </si>
  <si>
    <t xml:space="preserve">új beruházás </t>
  </si>
  <si>
    <t>Polgármesteri Hivatal biztonsági kamerarendszer kiépítése</t>
  </si>
  <si>
    <t>2001. hrsz-ú telekvásárlás</t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</si>
  <si>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(Kormányzati döntés szükséges!)</t>
    </r>
  </si>
  <si>
    <t>Árpád-kori templom biztonsági kamera</t>
  </si>
  <si>
    <t xml:space="preserve">Hévíz, Dombföldi u. és Egregyi u. (Hévíz, 304. hrsz.) HEBI buszváró területén biztonsági kamerarendszer </t>
  </si>
  <si>
    <t>Sebességmérő</t>
  </si>
  <si>
    <t>Zala Megyei Önkormányzat</t>
  </si>
  <si>
    <t>Hévíz Sortkör felhalmozási támogatás (weboldal fejlesztés)</t>
  </si>
  <si>
    <t>Hévízi Evangélikis és Református Templomépítő és Fenntartó Alapítvány</t>
  </si>
  <si>
    <t>Mobil színpad</t>
  </si>
  <si>
    <t xml:space="preserve">Informatikai eszközök </t>
  </si>
  <si>
    <t>502208 Térségi Sport és rendezvénycsarnok ép.</t>
  </si>
  <si>
    <t xml:space="preserve">502211Nagyparkoló megújítás "Zöld város kialakítása" TOP-2.1.2-15 </t>
  </si>
  <si>
    <t xml:space="preserve"> 502212Lőtér (Egregyi szabadidőtér - Barnamező TOP-2.1.1-15)</t>
  </si>
  <si>
    <t>502219 Termelői piac fejlesztés TOP-1.1.3-15</t>
  </si>
  <si>
    <t>502220 Kálvária ("Kultúrbarangolás Hévízen") TOP-1.2.1-15</t>
  </si>
  <si>
    <t xml:space="preserve"> 502301 ASP rendszer bevezetése </t>
  </si>
  <si>
    <t xml:space="preserve"> 503201 Működési célú pénzeszköz átadás</t>
  </si>
  <si>
    <t xml:space="preserve"> 503304 Gyógyszertámogatás</t>
  </si>
  <si>
    <t xml:space="preserve"> 503306 Lakhatási támogatás</t>
  </si>
  <si>
    <t xml:space="preserve"> 503401 Munkáltatói kölcsön kiadásai </t>
  </si>
  <si>
    <t xml:space="preserve"> 503402 Lakossági kölcsön kiadásai</t>
  </si>
  <si>
    <t xml:space="preserve"> 504201 Továbbszámlázások</t>
  </si>
  <si>
    <t xml:space="preserve"> 505101 Önkormány.jogalk.</t>
  </si>
  <si>
    <t>505102 Nemzetközi kapcsolatok</t>
  </si>
  <si>
    <t>505102 Nagyköveti program</t>
  </si>
  <si>
    <t xml:space="preserve"> 505103 Reprezentáció</t>
  </si>
  <si>
    <t xml:space="preserve"> 505201 Hévíz folyóirat</t>
  </si>
  <si>
    <t>505202 Forrás újság</t>
  </si>
  <si>
    <t xml:space="preserve"> 505301 Főépítészi feladatok ellátása</t>
  </si>
  <si>
    <t xml:space="preserve"> 505302 Gyepmesteri és állatorvosi feladatok</t>
  </si>
  <si>
    <t>505401 Parkolási tevékenység</t>
  </si>
  <si>
    <t xml:space="preserve"> 505402  HeBi üzemeltetés</t>
  </si>
  <si>
    <t xml:space="preserve"> 505501 Közvilágítás</t>
  </si>
  <si>
    <t xml:space="preserve"> 505502 Város- és községgazdálkodás</t>
  </si>
  <si>
    <t xml:space="preserve">505601 Nyári napközi </t>
  </si>
  <si>
    <t xml:space="preserve"> 505701 Vagyongazdálkodás kiadásai</t>
  </si>
  <si>
    <t>505702 "Hévíz - Gyógytó kifolyó víz hőszivattyús energiahasznosítása"</t>
  </si>
  <si>
    <t>505801 "Európa a polgárokért" program</t>
  </si>
  <si>
    <t xml:space="preserve"> 503301 Áplolási támogatás</t>
  </si>
  <si>
    <t>503301 Köztemetés</t>
  </si>
  <si>
    <t>503301 Szociális célú tüzifa</t>
  </si>
  <si>
    <t xml:space="preserve">Méltányossági támogatás </t>
  </si>
  <si>
    <t xml:space="preserve">503302 Hévíz Hazavár ösztöndíj </t>
  </si>
  <si>
    <t>504101 Ingatlanhasznosítás</t>
  </si>
  <si>
    <t>505403 Történelmi helyek (egregyi romkert)</t>
  </si>
  <si>
    <t>503106 Állami tám-mal kapcsolatos kiadások</t>
  </si>
  <si>
    <t>502205 Egregyi temetőkápolna, temetőkert</t>
  </si>
  <si>
    <t>505802 "Transforming your city"</t>
  </si>
  <si>
    <t>505803 "SporOverBorder - Hévíz"</t>
  </si>
  <si>
    <t xml:space="preserve"> Gépjármű üzemeltetés (2017. 07. 01 napjától)</t>
  </si>
  <si>
    <t>502206 Buszpályaudvar áttelepítése</t>
  </si>
  <si>
    <t>502201 Széchenyi utca fejlesztése</t>
  </si>
  <si>
    <t>505901 Egyéb ki nem emelt</t>
  </si>
  <si>
    <r>
      <t xml:space="preserve">     </t>
    </r>
    <r>
      <rPr>
        <sz val="7"/>
        <color indexed="8"/>
        <rFont val="Times New Roman"/>
        <family val="1"/>
        <charset val="238"/>
      </rPr>
      <t xml:space="preserve"> 8.1.1. Hitel-, kölcsön felvétel pü-i vállalkozásoktól</t>
    </r>
    <r>
      <rPr>
        <b/>
        <sz val="7"/>
        <color rgb="FF0070C0"/>
        <rFont val="Times New Roman"/>
        <family val="1"/>
        <charset val="238"/>
      </rPr>
      <t xml:space="preserve"> (Kormányzati döntés szükséges!)</t>
    </r>
  </si>
  <si>
    <t>Teréz Anya Szociális Integrált Intézmény</t>
  </si>
  <si>
    <t>TASZII  mindösszesen:</t>
  </si>
  <si>
    <t>Hévíz Város Önkormányzat  és intézményei mindösszesen:</t>
  </si>
  <si>
    <t xml:space="preserve">                Hitel felhasználása felhalmozásra </t>
  </si>
  <si>
    <r>
      <t xml:space="preserve">      </t>
    </r>
    <r>
      <rPr>
        <sz val="7"/>
        <color indexed="8"/>
        <rFont val="Times New Roman"/>
        <family val="1"/>
        <charset val="238"/>
      </rPr>
      <t xml:space="preserve">8.1.1. Hitel-, kölcsön felvétel pü-i vállalkozásoktól (B811)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</si>
  <si>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    </t>
    </r>
    <r>
      <rPr>
        <sz val="7"/>
        <rFont val="Times New Roman"/>
        <family val="1"/>
        <charset val="238"/>
      </rPr>
      <t xml:space="preserve">8.1.1. Hitel-, kölcsön felvétel  pü-i vállalkozásoktól 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</si>
  <si>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</t>
    </r>
    <r>
      <rPr>
        <sz val="7"/>
        <color indexed="8"/>
        <rFont val="Times New Roman"/>
        <family val="1"/>
        <charset val="238"/>
      </rPr>
      <t xml:space="preserve">    8.1.1. Hitel-, kölcsön felhasználása felhalmozási célra</t>
    </r>
  </si>
  <si>
    <r>
      <t xml:space="preserve">Széchenyi utca fejlesztése  tervezés+kivitelezés </t>
    </r>
    <r>
      <rPr>
        <b/>
        <sz val="8"/>
        <color rgb="FF0070C0"/>
        <rFont val="Times New Roman"/>
        <family val="1"/>
        <charset val="238"/>
      </rPr>
      <t>(665.000 ezer Ft-hoz Kormányzati döntés szükséges!)</t>
    </r>
  </si>
  <si>
    <r>
      <t>Buszpályaudvar- terület vásárlás</t>
    </r>
    <r>
      <rPr>
        <b/>
        <sz val="8"/>
        <rFont val="Times New Roman"/>
        <family val="1"/>
        <charset val="238"/>
      </rPr>
      <t/>
    </r>
  </si>
  <si>
    <t>Hévíz, Zrinyí utca fejlesztés (Kormányzati döntés szükséges!)</t>
  </si>
  <si>
    <t>"Zala két keréken" TOP 3.1.1-15-ZA1-2016-00005</t>
  </si>
  <si>
    <t>"Hévíz Városának fenntartható közlekedésfejlesztése" TOP-3.1.1-15-ZA1-2016-00007</t>
  </si>
  <si>
    <t>"Hévíz Termelői piac megújulása" TOP-1.1.3-15-ZA1-2016-00005</t>
  </si>
  <si>
    <t>EEM Szociális és Gyermekvédelmi Főigazgatóság</t>
  </si>
  <si>
    <t>Dunántúli Református Egyházkerület</t>
  </si>
  <si>
    <t>Rosszcsont Alapítvány</t>
  </si>
  <si>
    <t>Német Evangélikus Egyház</t>
  </si>
  <si>
    <t>Zala Megyei Kormányhivatal Családtámogatási és TB. Főosztálya</t>
  </si>
  <si>
    <t>Vis Maior eszköz</t>
  </si>
  <si>
    <t>"SportOverBorders" weblapfejlesztés</t>
  </si>
  <si>
    <t>"SportOverBorders" arculattervezés</t>
  </si>
  <si>
    <t>1/2.</t>
  </si>
  <si>
    <t>9/1.</t>
  </si>
  <si>
    <t>9/2.</t>
  </si>
  <si>
    <t>9/3.</t>
  </si>
  <si>
    <t>Hévíz 022/14 hrsz-ú (Hévíz Egregyi Szőlőhegy 106.) ingatlan vásárlás</t>
  </si>
  <si>
    <t>HEBI dokk létesítés (Fenntartható közlekedés TOP-3.1.1-15-ZA1-00007)</t>
  </si>
  <si>
    <t>ASP ccsatlakozás egyéb gép</t>
  </si>
  <si>
    <t xml:space="preserve">Informatikai eszközök beszerzése </t>
  </si>
  <si>
    <t>Információ átadási szabályzat, ütemterv az elektronikus ügyintézéshez</t>
  </si>
  <si>
    <t>4 db lézer nyomtató</t>
  </si>
  <si>
    <t>1db sószórógép</t>
  </si>
  <si>
    <t>2 db gránit urnafal</t>
  </si>
  <si>
    <t>Egyéb  tárgyi eszköz beszerzés</t>
  </si>
  <si>
    <t>502207 "Gyógyhelyi főtér" GINOP-7.1.9-17</t>
  </si>
  <si>
    <t>5022255 "Zala két keréken" TOP-3.1.1-15-ZA-2016-00005</t>
  </si>
  <si>
    <t>Keszthelyi Kiscápák Egyesület</t>
  </si>
  <si>
    <t>Megafilm Service Kft.</t>
  </si>
  <si>
    <t>DRV Széchenyi u. visszaaszfaltozása</t>
  </si>
  <si>
    <t>Ápolás, gondozás, otthoni ellátás+mentalhigiénés munkatárs</t>
  </si>
  <si>
    <t>502224 RefurbCulture Pócza villa energetikai.</t>
  </si>
  <si>
    <t>502202 Naperőmű telepítés előkészítése</t>
  </si>
  <si>
    <t>502221 Festetics Sétány kialakítása</t>
  </si>
  <si>
    <t>Hévíz Sportkör visszatérítendő támogatás  (2018. 06.30.)</t>
  </si>
  <si>
    <t>Hévíz Balaton Airport Kft visszatérítendő támogatás</t>
  </si>
  <si>
    <t>Keszthely és Környéke Egészségéért Közhasznú Alapítvány</t>
  </si>
  <si>
    <t>Rákóczi Szövetség</t>
  </si>
  <si>
    <t>Keszthely és Környéke Evangélikus Egyház</t>
  </si>
  <si>
    <t>"Nagyparkoló tér zöldfelületeinek fejl.és gyalogos közl.." TOP-2.1.1-15-ZA1-2016-00004</t>
  </si>
  <si>
    <t>64.</t>
  </si>
  <si>
    <t>65.</t>
  </si>
  <si>
    <t>66.</t>
  </si>
  <si>
    <t>67.</t>
  </si>
  <si>
    <t>"Nagyparkoló tér zöldfelületeinek fejl.és gyalogos közl.." TOP-2.1.2.-15-ZA1-2016-00004</t>
  </si>
  <si>
    <t>Emberi Erőforrások Támogatáskezelő</t>
  </si>
  <si>
    <t>Keszthelyi Járás Bíróság</t>
  </si>
  <si>
    <t>Gróf I. Festetics György Művelődési Központ</t>
  </si>
  <si>
    <t>Háztartásoktól átvett tám.</t>
  </si>
  <si>
    <t>Gróf I. Festetics György Művelődési Központ összesen: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</si>
  <si>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</si>
  <si>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</si>
  <si>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</si>
  <si>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</si>
  <si>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</si>
  <si>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</si>
  <si>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</si>
  <si>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</si>
  <si>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</si>
  <si>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</si>
  <si>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</si>
  <si>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 xml:space="preserve">                                                                        2017. évi bérkompenzáció</t>
  </si>
  <si>
    <t>Hévízi termelői piac megújulása TOP-1.1.3-15-ZA1-2016-00005</t>
  </si>
  <si>
    <t>1/3.</t>
  </si>
  <si>
    <t>"Kerékpárbarát környezet és kapcs. Buszpályudvar kialakítása.." (kerékp. Hálózati terv+engedélyezési tervdok.)</t>
  </si>
  <si>
    <t>Hévíz 2102. hrsz-ú terület kisajátítás út és parkoló céljára (+kisajítási terv)</t>
  </si>
  <si>
    <r>
      <rPr>
        <sz val="8"/>
        <rFont val="Times New Roman"/>
        <family val="1"/>
        <charset val="238"/>
      </rPr>
      <t xml:space="preserve">Nagyparkoló átalakítása </t>
    </r>
    <r>
      <rPr>
        <sz val="8"/>
        <color rgb="FF0070C0"/>
        <rFont val="Times New Roman"/>
        <family val="1"/>
        <charset val="238"/>
      </rPr>
      <t xml:space="preserve"> (Kormányzati döntés szükséges!)</t>
    </r>
  </si>
  <si>
    <t>Nagyparkoló zöldterületének és közlekedési ter. megújítása (Zöldváros) TOP-2.1.2-15-ZA-2016-0004</t>
  </si>
  <si>
    <t>8</t>
  </si>
  <si>
    <t>SportOverBorders pályázat informatikai eszközbeszerzés</t>
  </si>
  <si>
    <t>Egyéb szálláshelyek minőségfejlesztési támogatása Hévíz Turizmus Marketing Egyesület 2018. év</t>
  </si>
  <si>
    <t>1 db mezőgazdasági ráfutós pótkocsi</t>
  </si>
  <si>
    <t>1 db pótkocsira szerelhető lombporszívó</t>
  </si>
  <si>
    <t>1 db szárítógép</t>
  </si>
  <si>
    <t>2 db 18 urnafülkés urnafal</t>
  </si>
  <si>
    <t>Informatikai eszközök</t>
  </si>
  <si>
    <t xml:space="preserve">Dacia Dokker </t>
  </si>
  <si>
    <t>Multifunkcionális eszköz</t>
  </si>
  <si>
    <t>Elhasznált, elavult eszközök pótlása</t>
  </si>
  <si>
    <t>2 db Notebook</t>
  </si>
  <si>
    <t>2 db Asztali számítógép</t>
  </si>
  <si>
    <t>2 db Monitor</t>
  </si>
  <si>
    <t>4 db Windows 10 professional</t>
  </si>
  <si>
    <t>4 db MS Office Home and Busines</t>
  </si>
  <si>
    <t>2 db Nyomtató</t>
  </si>
  <si>
    <t>1 db Kültéri hangosító</t>
  </si>
  <si>
    <t>2 db Gáztűzhely</t>
  </si>
  <si>
    <t>2 db Mosógép</t>
  </si>
  <si>
    <t>2 db Hűtőszekrény</t>
  </si>
  <si>
    <t>Óvodai fektetők</t>
  </si>
  <si>
    <t>Szőnyegek</t>
  </si>
  <si>
    <t>Eljárási bírság</t>
  </si>
  <si>
    <t>1. melléklet a .. /2017. (  ) rendelethez, 1. melléklet a 4/2017. (II.13.) önkormányzati rendelethez</t>
  </si>
  <si>
    <t>2. melléklet a ... /2017. (  ) rendelethez, 1/1. melléklet a 4/2017. (II.13.) önkormányzati rendelethez</t>
  </si>
  <si>
    <t>3. melléklet a .../2017. (   ) rendelethez, 1/2. melléklet a 4/2017. (II.13.) önkormányzati rendelethez</t>
  </si>
  <si>
    <t>4. melléklet a ../2017. (  ) rendelethez, 1/4. melléklet a 4/2017. (II.13.) önkormányzati rendelethez</t>
  </si>
  <si>
    <t>5. melléklet a .../2017. (  ) rendelethez, 1/5. melléklet a 4/2017. (II.13.) önkormányzati rendelethez</t>
  </si>
  <si>
    <t>6. melléklet a ... /2017. (  ) rendelethez, 1/6. melléklet a 4/2017. (II.13.) önkormányzati rendelethez</t>
  </si>
  <si>
    <t>7. melléklet a .. /2017. (  ) rendelethez, 1/7. melléklet a 4/2017. (II.13.) önkormányzati rendelethez</t>
  </si>
  <si>
    <t>8. melléklet a ../2017. (  ) rendelethez, 1/8. melléklet a 4/2017. (II.13.) önkormányzati rendelethez</t>
  </si>
  <si>
    <t xml:space="preserve"> 9. melléklet a .. /2017. (  ) rendelethez, 1/9. melléklet a 4/2017. (II.13.) önkormányzati rendelethez</t>
  </si>
  <si>
    <t>10. melléklet a .. /2017. (  ) rendelethez, 2/1. melléklet a 4/2017. (II.13.) önkormányzati rendelethez</t>
  </si>
  <si>
    <t>11. melléklet a ../2017. (   ) rendelethez, 2/1/1. melléklet a 4/2017. (II.13.) önkormányzati rendelethez</t>
  </si>
  <si>
    <t>12. melléklet a .. /2017. (  ) rendelethez, 2/2. melléklet a 4/2017. (II.13.) önkormányzati rendelethez</t>
  </si>
  <si>
    <t>13. melléklet a /2017. (   ) rendelethez, 2/3. melléklet a 4/2017. (II.13.) önkormányzati rendelethez</t>
  </si>
  <si>
    <t>14. melléklet a … /2018. (…) rendelethez, 2/4. melléklet4/2017. (II.13.)önkormányzati rendelethez</t>
  </si>
  <si>
    <t>15. melléklet a ../2017. (  ) rendelethez, 3/1. melléklet a 4/2017. (II.13.) önkormányzati rendelethez</t>
  </si>
  <si>
    <t>16. melléklet a ../2017. (  ) rendelethez, 3/2. melléklet a 4/2017. (II.13.) önkormányzati rendelethez</t>
  </si>
  <si>
    <t>17. melléklet a .. /2017. (  ) rendelethez, 3/3. melléklet a 4/2017. (II.13.) önkormányzati rendelethez</t>
  </si>
  <si>
    <t>18. melléklet a ../2017. (  ) rendelethez, 3/4. melléklet a 4/2017. (II.13.) önkormányzati rendelethez</t>
  </si>
  <si>
    <t>19. melléklet a /2017. () rendelethez, 5. melléklet a 4/2017. (II.13.) önkormányzati rendelethez</t>
  </si>
  <si>
    <t>236,5</t>
  </si>
  <si>
    <t>2 db tárgyaló</t>
  </si>
  <si>
    <t xml:space="preserve"> 2 db tárgyaló berendezése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</si>
</sst>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#,##0.0"/>
    <numFmt numFmtId="166" formatCode="m&quot;. &quot;d\.;@"/>
    <numFmt numFmtId="167" formatCode="0.0"/>
    <numFmt numFmtId="168" formatCode="#,##0.0000"/>
    <numFmt numFmtId="169" formatCode="m\.\ d\.;@"/>
    <numFmt numFmtId="170" formatCode="0;[Red]0"/>
  </numFmts>
  <fonts count="14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color indexed="1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12"/>
      <name val="Times New Roman"/>
      <family val="1"/>
      <charset val="238"/>
    </font>
    <font>
      <u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 CE"/>
      <charset val="238"/>
    </font>
    <font>
      <sz val="10"/>
      <color indexed="12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u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u/>
      <sz val="8"/>
      <color indexed="8"/>
      <name val="Times New Roman"/>
      <family val="1"/>
      <charset val="238"/>
    </font>
    <font>
      <i/>
      <u/>
      <sz val="8"/>
      <color indexed="8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6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7"/>
      <color indexed="10"/>
      <name val="Times New Roman"/>
      <family val="1"/>
      <charset val="238"/>
    </font>
    <font>
      <i/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sz val="7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vertAlign val="superscript"/>
      <sz val="8"/>
      <color indexed="10"/>
      <name val="Times New Roman"/>
      <family val="1"/>
      <charset val="238"/>
    </font>
    <font>
      <sz val="7"/>
      <name val="Arial CE"/>
      <family val="2"/>
      <charset val="238"/>
    </font>
    <font>
      <sz val="12"/>
      <name val="Arial CE"/>
      <family val="2"/>
      <charset val="238"/>
    </font>
    <font>
      <i/>
      <sz val="9"/>
      <name val="Times New Roman"/>
      <family val="1"/>
      <charset val="238"/>
    </font>
    <font>
      <sz val="12"/>
      <color theme="1"/>
      <name val="Arial"/>
      <family val="2"/>
      <charset val="238"/>
    </font>
    <font>
      <sz val="7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color rgb="FFFF0000"/>
      <name val="Times New Roman"/>
      <family val="1"/>
      <charset val="238"/>
    </font>
    <font>
      <sz val="7"/>
      <color rgb="FF00B0F0"/>
      <name val="Times New Roman"/>
      <family val="1"/>
      <charset val="238"/>
    </font>
    <font>
      <sz val="6"/>
      <color rgb="FFFF0000"/>
      <name val="Times New Roman"/>
      <family val="1"/>
      <charset val="238"/>
    </font>
    <font>
      <sz val="6"/>
      <color rgb="FF00B050"/>
      <name val="Times New Roman"/>
      <family val="1"/>
      <charset val="238"/>
    </font>
    <font>
      <sz val="9"/>
      <color rgb="FFFF0000"/>
      <name val="Arial CE"/>
      <family val="2"/>
      <charset val="238"/>
    </font>
    <font>
      <sz val="9"/>
      <color rgb="FF00B0F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9"/>
      <color rgb="FFFF33CC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8"/>
      <color rgb="FF0070C0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7"/>
      <color rgb="FF0070C0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8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5" fillId="7" borderId="1" applyNumberFormat="0" applyAlignment="0" applyProtection="0"/>
    <xf numFmtId="0" fontId="68" fillId="22" borderId="7" applyNumberFormat="0" applyAlignment="0" applyProtection="0"/>
    <xf numFmtId="0" fontId="14" fillId="4" borderId="0" applyNumberFormat="0" applyBorder="0" applyAlignment="0" applyProtection="0"/>
    <xf numFmtId="0" fontId="16" fillId="20" borderId="8" applyNumberFormat="0" applyAlignment="0" applyProtection="0"/>
    <xf numFmtId="0" fontId="15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68" fillId="0" borderId="0"/>
    <xf numFmtId="0" fontId="119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73" fillId="0" borderId="0"/>
    <xf numFmtId="0" fontId="20" fillId="0" borderId="0"/>
    <xf numFmtId="0" fontId="96" fillId="0" borderId="0"/>
    <xf numFmtId="0" fontId="19" fillId="0" borderId="0"/>
    <xf numFmtId="0" fontId="18" fillId="0" borderId="0"/>
    <xf numFmtId="0" fontId="68" fillId="22" borderId="7" applyNumberFormat="0" applyAlignment="0" applyProtection="0"/>
    <xf numFmtId="0" fontId="16" fillId="20" borderId="8" applyNumberFormat="0" applyAlignment="0" applyProtection="0"/>
    <xf numFmtId="0" fontId="21" fillId="0" borderId="9" applyNumberFormat="0" applyFill="0" applyAlignment="0" applyProtection="0"/>
    <xf numFmtId="0" fontId="4" fillId="3" borderId="0" applyNumberFormat="0" applyBorder="0" applyAlignment="0" applyProtection="0"/>
    <xf numFmtId="0" fontId="17" fillId="23" borderId="0" applyNumberFormat="0" applyBorder="0" applyAlignment="0" applyProtection="0"/>
    <xf numFmtId="0" fontId="6" fillId="20" borderId="1" applyNumberFormat="0" applyAlignment="0" applyProtection="0"/>
    <xf numFmtId="0" fontId="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337">
    <xf numFmtId="0" fontId="0" fillId="0" borderId="0" xfId="0"/>
    <xf numFmtId="0" fontId="25" fillId="0" borderId="10" xfId="0" applyFont="1" applyBorder="1" applyAlignment="1">
      <alignment horizontal="center" vertical="center"/>
    </xf>
    <xf numFmtId="3" fontId="75" fillId="0" borderId="11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33" fillId="0" borderId="0" xfId="71" applyFont="1" applyAlignment="1">
      <alignment vertical="center"/>
    </xf>
    <xf numFmtId="0" fontId="33" fillId="0" borderId="0" xfId="71" applyFont="1" applyBorder="1" applyAlignment="1">
      <alignment vertical="center"/>
    </xf>
    <xf numFmtId="0" fontId="34" fillId="0" borderId="0" xfId="0" applyFont="1"/>
    <xf numFmtId="0" fontId="37" fillId="0" borderId="0" xfId="0" applyFont="1"/>
    <xf numFmtId="0" fontId="36" fillId="0" borderId="0" xfId="0" applyFont="1"/>
    <xf numFmtId="0" fontId="31" fillId="0" borderId="0" xfId="0" applyFont="1"/>
    <xf numFmtId="0" fontId="40" fillId="0" borderId="0" xfId="0" applyFont="1"/>
    <xf numFmtId="0" fontId="41" fillId="0" borderId="0" xfId="0" applyFont="1"/>
    <xf numFmtId="0" fontId="29" fillId="0" borderId="0" xfId="0" applyFont="1" applyAlignment="1">
      <alignment wrapText="1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28" fillId="0" borderId="0" xfId="0" applyFont="1" applyAlignment="1">
      <alignment horizontal="right"/>
    </xf>
    <xf numFmtId="0" fontId="47" fillId="0" borderId="0" xfId="0" applyFont="1"/>
    <xf numFmtId="0" fontId="45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50" fillId="0" borderId="0" xfId="0" applyFont="1"/>
    <xf numFmtId="0" fontId="45" fillId="0" borderId="0" xfId="0" applyFont="1" applyBorder="1" applyAlignment="1">
      <alignment horizontal="left" vertical="center"/>
    </xf>
    <xf numFmtId="0" fontId="44" fillId="0" borderId="0" xfId="0" applyFont="1" applyAlignment="1">
      <alignment wrapText="1"/>
    </xf>
    <xf numFmtId="3" fontId="44" fillId="0" borderId="0" xfId="0" applyNumberFormat="1" applyFont="1"/>
    <xf numFmtId="0" fontId="49" fillId="0" borderId="0" xfId="0" applyFont="1" applyFill="1" applyAlignment="1">
      <alignment wrapText="1"/>
    </xf>
    <xf numFmtId="3" fontId="45" fillId="0" borderId="0" xfId="0" applyNumberFormat="1" applyFont="1"/>
    <xf numFmtId="0" fontId="45" fillId="0" borderId="0" xfId="0" applyFont="1" applyAlignment="1">
      <alignment wrapText="1"/>
    </xf>
    <xf numFmtId="0" fontId="45" fillId="0" borderId="0" xfId="0" applyFont="1"/>
    <xf numFmtId="0" fontId="46" fillId="0" borderId="0" xfId="0" applyFont="1" applyAlignment="1">
      <alignment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/>
    <xf numFmtId="0" fontId="54" fillId="0" borderId="0" xfId="0" applyFont="1"/>
    <xf numFmtId="3" fontId="20" fillId="0" borderId="0" xfId="0" applyNumberFormat="1" applyFont="1"/>
    <xf numFmtId="3" fontId="54" fillId="0" borderId="0" xfId="0" applyNumberFormat="1" applyFont="1"/>
    <xf numFmtId="3" fontId="54" fillId="0" borderId="0" xfId="0" applyNumberFormat="1" applyFont="1" applyBorder="1"/>
    <xf numFmtId="0" fontId="54" fillId="0" borderId="0" xfId="0" applyFont="1" applyBorder="1"/>
    <xf numFmtId="3" fontId="43" fillId="0" borderId="0" xfId="0" applyNumberFormat="1" applyFont="1"/>
    <xf numFmtId="0" fontId="49" fillId="0" borderId="0" xfId="0" applyFont="1" applyAlignment="1">
      <alignment horizontal="center" wrapText="1"/>
    </xf>
    <xf numFmtId="0" fontId="49" fillId="0" borderId="0" xfId="0" applyFont="1" applyAlignment="1">
      <alignment horizontal="center"/>
    </xf>
    <xf numFmtId="0" fontId="49" fillId="0" borderId="12" xfId="0" applyFont="1" applyBorder="1" applyAlignment="1">
      <alignment horizontal="center" wrapText="1"/>
    </xf>
    <xf numFmtId="166" fontId="29" fillId="0" borderId="12" xfId="0" applyNumberFormat="1" applyFont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center" vertical="center"/>
    </xf>
    <xf numFmtId="0" fontId="49" fillId="24" borderId="12" xfId="0" applyFont="1" applyFill="1" applyBorder="1" applyAlignment="1">
      <alignment horizontal="left" vertical="center" wrapText="1"/>
    </xf>
    <xf numFmtId="49" fontId="49" fillId="24" borderId="12" xfId="0" applyNumberFormat="1" applyFont="1" applyFill="1" applyBorder="1" applyAlignment="1">
      <alignment horizontal="right" vertical="center"/>
    </xf>
    <xf numFmtId="49" fontId="25" fillId="0" borderId="0" xfId="0" applyNumberFormat="1" applyFont="1" applyBorder="1" applyAlignment="1">
      <alignment horizontal="center" vertical="center"/>
    </xf>
    <xf numFmtId="0" fontId="49" fillId="0" borderId="12" xfId="0" applyFont="1" applyBorder="1" applyAlignment="1">
      <alignment wrapText="1"/>
    </xf>
    <xf numFmtId="0" fontId="49" fillId="0" borderId="12" xfId="0" applyFont="1" applyBorder="1"/>
    <xf numFmtId="0" fontId="49" fillId="0" borderId="12" xfId="0" applyFont="1" applyBorder="1" applyAlignment="1">
      <alignment horizontal="right"/>
    </xf>
    <xf numFmtId="4" fontId="49" fillId="0" borderId="12" xfId="0" applyNumberFormat="1" applyFont="1" applyBorder="1" applyAlignment="1">
      <alignment horizontal="right"/>
    </xf>
    <xf numFmtId="167" fontId="49" fillId="0" borderId="12" xfId="0" applyNumberFormat="1" applyFont="1" applyBorder="1" applyAlignment="1">
      <alignment horizontal="right"/>
    </xf>
    <xf numFmtId="0" fontId="51" fillId="0" borderId="0" xfId="0" applyFont="1" applyBorder="1" applyAlignment="1">
      <alignment wrapText="1"/>
    </xf>
    <xf numFmtId="0" fontId="51" fillId="0" borderId="0" xfId="0" applyFont="1" applyBorder="1"/>
    <xf numFmtId="0" fontId="51" fillId="0" borderId="0" xfId="0" applyFont="1" applyBorder="1" applyAlignment="1">
      <alignment horizontal="right"/>
    </xf>
    <xf numFmtId="0" fontId="49" fillId="0" borderId="0" xfId="0" applyFont="1" applyBorder="1" applyAlignment="1">
      <alignment horizontal="right"/>
    </xf>
    <xf numFmtId="0" fontId="49" fillId="0" borderId="0" xfId="0" applyFont="1" applyBorder="1" applyAlignment="1"/>
    <xf numFmtId="0" fontId="49" fillId="0" borderId="14" xfId="0" applyFont="1" applyBorder="1" applyAlignment="1">
      <alignment wrapText="1"/>
    </xf>
    <xf numFmtId="0" fontId="49" fillId="0" borderId="14" xfId="0" applyFont="1" applyBorder="1"/>
    <xf numFmtId="0" fontId="49" fillId="0" borderId="14" xfId="0" applyFont="1" applyBorder="1" applyAlignment="1">
      <alignment horizontal="right"/>
    </xf>
    <xf numFmtId="0" fontId="55" fillId="0" borderId="14" xfId="0" applyFont="1" applyBorder="1" applyAlignment="1">
      <alignment horizontal="right"/>
    </xf>
    <xf numFmtId="0" fontId="49" fillId="0" borderId="14" xfId="0" applyFont="1" applyBorder="1" applyAlignment="1"/>
    <xf numFmtId="0" fontId="55" fillId="0" borderId="12" xfId="0" applyFont="1" applyBorder="1" applyAlignment="1">
      <alignment wrapText="1"/>
    </xf>
    <xf numFmtId="0" fontId="55" fillId="0" borderId="12" xfId="0" applyFont="1" applyBorder="1"/>
    <xf numFmtId="0" fontId="55" fillId="0" borderId="12" xfId="0" applyFont="1" applyBorder="1" applyAlignment="1">
      <alignment horizontal="right"/>
    </xf>
    <xf numFmtId="0" fontId="51" fillId="0" borderId="12" xfId="0" applyFont="1" applyBorder="1" applyAlignment="1">
      <alignment horizontal="right"/>
    </xf>
    <xf numFmtId="0" fontId="51" fillId="0" borderId="15" xfId="0" applyFont="1" applyBorder="1" applyAlignment="1">
      <alignment wrapText="1"/>
    </xf>
    <xf numFmtId="0" fontId="51" fillId="0" borderId="15" xfId="0" applyFont="1" applyBorder="1"/>
    <xf numFmtId="0" fontId="51" fillId="0" borderId="15" xfId="0" applyFont="1" applyBorder="1" applyAlignment="1">
      <alignment horizontal="right"/>
    </xf>
    <xf numFmtId="0" fontId="49" fillId="0" borderId="15" xfId="0" applyFont="1" applyBorder="1" applyAlignment="1">
      <alignment horizontal="right"/>
    </xf>
    <xf numFmtId="0" fontId="49" fillId="0" borderId="10" xfId="0" applyFont="1" applyBorder="1" applyAlignment="1">
      <alignment horizontal="right"/>
    </xf>
    <xf numFmtId="0" fontId="49" fillId="0" borderId="0" xfId="0" applyFont="1" applyBorder="1"/>
    <xf numFmtId="0" fontId="55" fillId="0" borderId="0" xfId="0" applyFont="1" applyBorder="1" applyAlignment="1">
      <alignment horizontal="right"/>
    </xf>
    <xf numFmtId="0" fontId="56" fillId="0" borderId="14" xfId="0" applyFont="1" applyBorder="1" applyAlignment="1">
      <alignment wrapText="1"/>
    </xf>
    <xf numFmtId="0" fontId="56" fillId="0" borderId="12" xfId="0" applyFont="1" applyBorder="1"/>
    <xf numFmtId="0" fontId="56" fillId="0" borderId="12" xfId="0" applyFont="1" applyBorder="1" applyAlignment="1">
      <alignment wrapText="1"/>
    </xf>
    <xf numFmtId="49" fontId="49" fillId="0" borderId="12" xfId="0" applyNumberFormat="1" applyFont="1" applyBorder="1" applyAlignment="1">
      <alignment horizontal="right"/>
    </xf>
    <xf numFmtId="0" fontId="49" fillId="0" borderId="0" xfId="0" applyFont="1" applyBorder="1" applyAlignment="1">
      <alignment wrapText="1"/>
    </xf>
    <xf numFmtId="0" fontId="59" fillId="0" borderId="0" xfId="0" applyFont="1"/>
    <xf numFmtId="0" fontId="59" fillId="0" borderId="0" xfId="0" applyFont="1" applyBorder="1"/>
    <xf numFmtId="0" fontId="60" fillId="0" borderId="0" xfId="0" applyFont="1"/>
    <xf numFmtId="0" fontId="36" fillId="0" borderId="0" xfId="78" applyFont="1"/>
    <xf numFmtId="0" fontId="38" fillId="0" borderId="0" xfId="78" applyFont="1"/>
    <xf numFmtId="3" fontId="29" fillId="0" borderId="0" xfId="78" applyNumberFormat="1" applyFont="1"/>
    <xf numFmtId="3" fontId="36" fillId="0" borderId="0" xfId="78" applyNumberFormat="1" applyFont="1"/>
    <xf numFmtId="3" fontId="25" fillId="0" borderId="16" xfId="78" applyNumberFormat="1" applyFont="1" applyBorder="1" applyAlignment="1">
      <alignment horizontal="center" vertical="center"/>
    </xf>
    <xf numFmtId="3" fontId="25" fillId="0" borderId="17" xfId="78" applyNumberFormat="1" applyFont="1" applyBorder="1" applyAlignment="1">
      <alignment horizontal="center" vertical="center"/>
    </xf>
    <xf numFmtId="3" fontId="25" fillId="0" borderId="0" xfId="78" applyNumberFormat="1" applyFont="1" applyBorder="1" applyAlignment="1">
      <alignment horizontal="left" vertical="center" wrapText="1"/>
    </xf>
    <xf numFmtId="3" fontId="29" fillId="0" borderId="0" xfId="78" applyNumberFormat="1" applyFont="1" applyBorder="1"/>
    <xf numFmtId="3" fontId="25" fillId="0" borderId="0" xfId="78" applyNumberFormat="1" applyFont="1" applyBorder="1"/>
    <xf numFmtId="3" fontId="29" fillId="0" borderId="0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Border="1"/>
    <xf numFmtId="3" fontId="31" fillId="0" borderId="0" xfId="78" applyNumberFormat="1" applyFont="1" applyBorder="1" applyAlignment="1">
      <alignment horizontal="left" vertical="center" wrapText="1"/>
    </xf>
    <xf numFmtId="3" fontId="36" fillId="0" borderId="0" xfId="78" applyNumberFormat="1" applyFont="1" applyFill="1" applyBorder="1" applyAlignment="1">
      <alignment horizontal="left" vertical="center" wrapText="1"/>
    </xf>
    <xf numFmtId="3" fontId="29" fillId="0" borderId="0" xfId="78" applyNumberFormat="1" applyFont="1" applyFill="1" applyBorder="1"/>
    <xf numFmtId="3" fontId="25" fillId="0" borderId="0" xfId="78" applyNumberFormat="1" applyFont="1"/>
    <xf numFmtId="3" fontId="31" fillId="0" borderId="0" xfId="78" applyNumberFormat="1" applyFont="1"/>
    <xf numFmtId="3" fontId="31" fillId="0" borderId="0" xfId="78" applyNumberFormat="1" applyFont="1" applyFill="1" applyBorder="1" applyAlignment="1">
      <alignment horizontal="left" vertical="center" wrapText="1"/>
    </xf>
    <xf numFmtId="0" fontId="29" fillId="0" borderId="0" xfId="78" applyFont="1"/>
    <xf numFmtId="3" fontId="25" fillId="0" borderId="18" xfId="78" applyNumberFormat="1" applyFont="1" applyFill="1" applyBorder="1"/>
    <xf numFmtId="3" fontId="25" fillId="0" borderId="0" xfId="78" applyNumberFormat="1" applyFont="1" applyFill="1" applyBorder="1" applyAlignment="1">
      <alignment horizontal="left" vertical="center" wrapText="1"/>
    </xf>
    <xf numFmtId="3" fontId="25" fillId="0" borderId="0" xfId="78" applyNumberFormat="1" applyFont="1" applyFill="1" applyBorder="1"/>
    <xf numFmtId="0" fontId="61" fillId="0" borderId="0" xfId="78" applyFont="1"/>
    <xf numFmtId="3" fontId="29" fillId="0" borderId="0" xfId="0" applyNumberFormat="1" applyFont="1" applyFill="1" applyAlignment="1">
      <alignment wrapText="1"/>
    </xf>
    <xf numFmtId="3" fontId="31" fillId="0" borderId="0" xfId="78" applyNumberFormat="1" applyFont="1" applyBorder="1"/>
    <xf numFmtId="3" fontId="25" fillId="0" borderId="18" xfId="78" applyNumberFormat="1" applyFont="1" applyBorder="1" applyAlignment="1">
      <alignment horizontal="left" vertical="center" wrapText="1"/>
    </xf>
    <xf numFmtId="3" fontId="29" fillId="0" borderId="0" xfId="78" applyNumberFormat="1" applyFont="1" applyBorder="1" applyAlignment="1">
      <alignment horizontal="left" vertical="center" wrapText="1"/>
    </xf>
    <xf numFmtId="3" fontId="38" fillId="0" borderId="0" xfId="78" applyNumberFormat="1" applyFont="1" applyFill="1" applyBorder="1" applyAlignment="1">
      <alignment horizontal="left" vertical="center" wrapText="1"/>
    </xf>
    <xf numFmtId="0" fontId="62" fillId="0" borderId="0" xfId="78" applyFont="1"/>
    <xf numFmtId="3" fontId="63" fillId="0" borderId="0" xfId="78" applyNumberFormat="1" applyFont="1" applyBorder="1" applyAlignment="1">
      <alignment horizontal="left" vertical="center" wrapText="1"/>
    </xf>
    <xf numFmtId="0" fontId="31" fillId="0" borderId="0" xfId="78" applyFont="1"/>
    <xf numFmtId="3" fontId="29" fillId="0" borderId="18" xfId="78" applyNumberFormat="1" applyFont="1" applyBorder="1"/>
    <xf numFmtId="3" fontId="38" fillId="0" borderId="0" xfId="78" applyNumberFormat="1" applyFont="1"/>
    <xf numFmtId="3" fontId="61" fillId="0" borderId="0" xfId="78" applyNumberFormat="1" applyFont="1"/>
    <xf numFmtId="0" fontId="58" fillId="0" borderId="0" xfId="0" applyFont="1"/>
    <xf numFmtId="0" fontId="66" fillId="0" borderId="0" xfId="0" applyFont="1"/>
    <xf numFmtId="3" fontId="58" fillId="0" borderId="0" xfId="0" applyNumberFormat="1" applyFont="1"/>
    <xf numFmtId="3" fontId="58" fillId="0" borderId="0" xfId="0" applyNumberFormat="1" applyFont="1" applyBorder="1"/>
    <xf numFmtId="3" fontId="58" fillId="0" borderId="19" xfId="0" applyNumberFormat="1" applyFont="1" applyBorder="1"/>
    <xf numFmtId="0" fontId="65" fillId="0" borderId="0" xfId="0" applyFont="1"/>
    <xf numFmtId="0" fontId="36" fillId="0" borderId="0" xfId="0" applyFont="1" applyAlignment="1"/>
    <xf numFmtId="0" fontId="31" fillId="0" borderId="0" xfId="0" applyFont="1" applyAlignment="1">
      <alignment horizontal="center" vertical="center"/>
    </xf>
    <xf numFmtId="0" fontId="67" fillId="0" borderId="0" xfId="0" applyFont="1"/>
    <xf numFmtId="3" fontId="35" fillId="0" borderId="0" xfId="0" applyNumberFormat="1" applyFont="1" applyBorder="1"/>
    <xf numFmtId="3" fontId="65" fillId="0" borderId="0" xfId="0" applyNumberFormat="1" applyFont="1" applyBorder="1"/>
    <xf numFmtId="0" fontId="58" fillId="0" borderId="0" xfId="0" applyFont="1" applyBorder="1" applyAlignment="1">
      <alignment wrapText="1"/>
    </xf>
    <xf numFmtId="3" fontId="36" fillId="0" borderId="0" xfId="78" applyNumberFormat="1" applyFont="1" applyBorder="1"/>
    <xf numFmtId="3" fontId="69" fillId="0" borderId="0" xfId="0" applyNumberFormat="1" applyFont="1" applyBorder="1"/>
    <xf numFmtId="49" fontId="29" fillId="0" borderId="0" xfId="78" applyNumberFormat="1" applyFont="1" applyBorder="1" applyAlignment="1">
      <alignment horizontal="center" vertical="center" wrapText="1"/>
    </xf>
    <xf numFmtId="0" fontId="51" fillId="0" borderId="20" xfId="0" applyFont="1" applyBorder="1" applyAlignment="1">
      <alignment wrapText="1"/>
    </xf>
    <xf numFmtId="0" fontId="51" fillId="0" borderId="20" xfId="0" applyFont="1" applyBorder="1"/>
    <xf numFmtId="0" fontId="51" fillId="0" borderId="20" xfId="0" applyFont="1" applyBorder="1" applyAlignment="1">
      <alignment horizontal="right"/>
    </xf>
    <xf numFmtId="0" fontId="49" fillId="0" borderId="20" xfId="0" applyFont="1" applyBorder="1" applyAlignment="1">
      <alignment horizontal="right"/>
    </xf>
    <xf numFmtId="3" fontId="70" fillId="0" borderId="12" xfId="0" applyNumberFormat="1" applyFont="1" applyBorder="1" applyAlignment="1">
      <alignment horizontal="center" vertical="center" wrapText="1"/>
    </xf>
    <xf numFmtId="3" fontId="58" fillId="0" borderId="0" xfId="0" applyNumberFormat="1" applyFont="1" applyAlignment="1">
      <alignment wrapText="1"/>
    </xf>
    <xf numFmtId="3" fontId="58" fillId="0" borderId="0" xfId="0" applyNumberFormat="1" applyFont="1" applyBorder="1" applyAlignment="1">
      <alignment wrapText="1"/>
    </xf>
    <xf numFmtId="3" fontId="65" fillId="0" borderId="21" xfId="0" applyNumberFormat="1" applyFont="1" applyBorder="1"/>
    <xf numFmtId="3" fontId="58" fillId="0" borderId="22" xfId="0" applyNumberFormat="1" applyFont="1" applyBorder="1"/>
    <xf numFmtId="3" fontId="65" fillId="0" borderId="22" xfId="0" applyNumberFormat="1" applyFont="1" applyBorder="1"/>
    <xf numFmtId="3" fontId="25" fillId="0" borderId="23" xfId="78" applyNumberFormat="1" applyFont="1" applyBorder="1" applyAlignment="1">
      <alignment horizontal="center" vertical="center"/>
    </xf>
    <xf numFmtId="3" fontId="25" fillId="0" borderId="19" xfId="78" applyNumberFormat="1" applyFont="1" applyBorder="1" applyAlignment="1">
      <alignment horizontal="center" vertical="center"/>
    </xf>
    <xf numFmtId="0" fontId="26" fillId="0" borderId="0" xfId="0" applyFont="1"/>
    <xf numFmtId="0" fontId="30" fillId="0" borderId="0" xfId="0" applyFont="1" applyBorder="1" applyAlignment="1">
      <alignment horizontal="center"/>
    </xf>
    <xf numFmtId="3" fontId="57" fillId="0" borderId="0" xfId="0" applyNumberFormat="1" applyFont="1"/>
    <xf numFmtId="0" fontId="57" fillId="0" borderId="0" xfId="0" applyFont="1" applyAlignment="1">
      <alignment wrapText="1"/>
    </xf>
    <xf numFmtId="3" fontId="32" fillId="0" borderId="0" xfId="0" applyNumberFormat="1" applyFont="1"/>
    <xf numFmtId="0" fontId="72" fillId="0" borderId="0" xfId="0" applyFont="1"/>
    <xf numFmtId="0" fontId="32" fillId="0" borderId="0" xfId="0" applyFont="1"/>
    <xf numFmtId="0" fontId="57" fillId="0" borderId="0" xfId="0" applyFont="1" applyAlignment="1">
      <alignment horizontal="center"/>
    </xf>
    <xf numFmtId="0" fontId="57" fillId="0" borderId="0" xfId="0" applyFont="1"/>
    <xf numFmtId="3" fontId="62" fillId="0" borderId="0" xfId="78" applyNumberFormat="1" applyFont="1"/>
    <xf numFmtId="3" fontId="25" fillId="0" borderId="27" xfId="78" applyNumberFormat="1" applyFont="1" applyBorder="1"/>
    <xf numFmtId="0" fontId="25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29" fillId="0" borderId="0" xfId="0" applyFont="1"/>
    <xf numFmtId="3" fontId="29" fillId="0" borderId="0" xfId="0" applyNumberFormat="1" applyFont="1"/>
    <xf numFmtId="3" fontId="35" fillId="0" borderId="0" xfId="0" applyNumberFormat="1" applyFont="1" applyAlignment="1">
      <alignment horizontal="right"/>
    </xf>
    <xf numFmtId="0" fontId="29" fillId="0" borderId="0" xfId="0" applyFont="1" applyAlignment="1"/>
    <xf numFmtId="0" fontId="25" fillId="0" borderId="28" xfId="0" applyFont="1" applyBorder="1" applyAlignment="1">
      <alignment horizontal="center" vertical="center"/>
    </xf>
    <xf numFmtId="3" fontId="70" fillId="0" borderId="29" xfId="0" applyNumberFormat="1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65" fillId="0" borderId="15" xfId="0" applyFont="1" applyBorder="1"/>
    <xf numFmtId="3" fontId="25" fillId="0" borderId="15" xfId="0" applyNumberFormat="1" applyFont="1" applyBorder="1"/>
    <xf numFmtId="0" fontId="58" fillId="0" borderId="0" xfId="0" applyFont="1" applyBorder="1"/>
    <xf numFmtId="3" fontId="58" fillId="0" borderId="0" xfId="74" applyNumberFormat="1" applyFont="1" applyBorder="1"/>
    <xf numFmtId="3" fontId="29" fillId="0" borderId="0" xfId="0" applyNumberFormat="1" applyFont="1" applyBorder="1"/>
    <xf numFmtId="0" fontId="64" fillId="0" borderId="0" xfId="0" applyFont="1" applyBorder="1"/>
    <xf numFmtId="3" fontId="29" fillId="0" borderId="22" xfId="0" applyNumberFormat="1" applyFont="1" applyBorder="1"/>
    <xf numFmtId="3" fontId="35" fillId="0" borderId="22" xfId="0" applyNumberFormat="1" applyFont="1" applyBorder="1"/>
    <xf numFmtId="3" fontId="25" fillId="0" borderId="0" xfId="0" applyNumberFormat="1" applyFont="1" applyBorder="1"/>
    <xf numFmtId="0" fontId="35" fillId="0" borderId="0" xfId="0" applyFont="1"/>
    <xf numFmtId="0" fontId="69" fillId="0" borderId="0" xfId="0" applyFont="1" applyBorder="1"/>
    <xf numFmtId="3" fontId="69" fillId="0" borderId="22" xfId="0" applyNumberFormat="1" applyFont="1" applyBorder="1"/>
    <xf numFmtId="3" fontId="39" fillId="0" borderId="0" xfId="0" applyNumberFormat="1" applyFont="1" applyBorder="1"/>
    <xf numFmtId="0" fontId="25" fillId="0" borderId="0" xfId="0" applyFont="1" applyBorder="1"/>
    <xf numFmtId="3" fontId="25" fillId="0" borderId="22" xfId="0" applyNumberFormat="1" applyFont="1" applyBorder="1"/>
    <xf numFmtId="0" fontId="29" fillId="0" borderId="0" xfId="0" applyFont="1" applyBorder="1"/>
    <xf numFmtId="3" fontId="58" fillId="0" borderId="22" xfId="0" applyNumberFormat="1" applyFont="1" applyBorder="1" applyAlignment="1">
      <alignment wrapText="1"/>
    </xf>
    <xf numFmtId="3" fontId="25" fillId="0" borderId="0" xfId="0" applyNumberFormat="1" applyFont="1"/>
    <xf numFmtId="0" fontId="25" fillId="0" borderId="0" xfId="0" applyFont="1"/>
    <xf numFmtId="0" fontId="29" fillId="0" borderId="22" xfId="0" applyFont="1" applyBorder="1"/>
    <xf numFmtId="3" fontId="65" fillId="0" borderId="0" xfId="0" applyNumberFormat="1" applyFont="1" applyBorder="1" applyAlignment="1">
      <alignment wrapText="1"/>
    </xf>
    <xf numFmtId="0" fontId="25" fillId="0" borderId="13" xfId="0" applyFont="1" applyBorder="1"/>
    <xf numFmtId="3" fontId="25" fillId="0" borderId="31" xfId="0" applyNumberFormat="1" applyFont="1" applyBorder="1"/>
    <xf numFmtId="3" fontId="25" fillId="0" borderId="18" xfId="0" applyNumberFormat="1" applyFont="1" applyBorder="1"/>
    <xf numFmtId="3" fontId="25" fillId="0" borderId="32" xfId="0" applyNumberFormat="1" applyFont="1" applyBorder="1"/>
    <xf numFmtId="0" fontId="25" fillId="0" borderId="0" xfId="0" applyFont="1" applyAlignment="1">
      <alignment horizontal="center" vertical="center"/>
    </xf>
    <xf numFmtId="0" fontId="39" fillId="0" borderId="0" xfId="0" applyFont="1"/>
    <xf numFmtId="3" fontId="31" fillId="0" borderId="0" xfId="0" applyNumberFormat="1" applyFont="1"/>
    <xf numFmtId="0" fontId="36" fillId="0" borderId="22" xfId="0" applyFont="1" applyBorder="1"/>
    <xf numFmtId="0" fontId="57" fillId="0" borderId="0" xfId="71" applyFont="1" applyAlignment="1">
      <alignment vertical="center"/>
    </xf>
    <xf numFmtId="3" fontId="76" fillId="0" borderId="33" xfId="71" applyNumberFormat="1" applyFont="1" applyFill="1" applyBorder="1" applyAlignment="1">
      <alignment horizontal="center" vertical="center" wrapText="1"/>
    </xf>
    <xf numFmtId="0" fontId="57" fillId="0" borderId="24" xfId="71" applyFont="1" applyBorder="1" applyAlignment="1">
      <alignment vertical="center"/>
    </xf>
    <xf numFmtId="3" fontId="22" fillId="0" borderId="24" xfId="71" applyNumberFormat="1" applyFont="1" applyFill="1" applyBorder="1" applyAlignment="1">
      <alignment vertical="center"/>
    </xf>
    <xf numFmtId="3" fontId="57" fillId="0" borderId="0" xfId="71" applyNumberFormat="1" applyFont="1" applyAlignment="1">
      <alignment vertical="center"/>
    </xf>
    <xf numFmtId="0" fontId="77" fillId="0" borderId="0" xfId="0" applyFont="1"/>
    <xf numFmtId="0" fontId="29" fillId="0" borderId="0" xfId="0" applyFont="1" applyAlignment="1">
      <alignment horizontal="right"/>
    </xf>
    <xf numFmtId="0" fontId="25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/>
    </xf>
    <xf numFmtId="0" fontId="25" fillId="0" borderId="34" xfId="0" applyFont="1" applyBorder="1"/>
    <xf numFmtId="3" fontId="25" fillId="0" borderId="34" xfId="0" applyNumberFormat="1" applyFont="1" applyBorder="1"/>
    <xf numFmtId="0" fontId="80" fillId="0" borderId="0" xfId="0" applyFont="1" applyBorder="1" applyAlignment="1">
      <alignment horizontal="left" vertical="center" wrapText="1"/>
    </xf>
    <xf numFmtId="3" fontId="35" fillId="0" borderId="0" xfId="0" applyNumberFormat="1" applyFont="1"/>
    <xf numFmtId="0" fontId="25" fillId="0" borderId="0" xfId="0" applyFont="1" applyAlignment="1">
      <alignment horizontal="left" wrapText="1"/>
    </xf>
    <xf numFmtId="0" fontId="81" fillId="0" borderId="0" xfId="0" applyFont="1" applyAlignment="1">
      <alignment horizontal="left" wrapText="1"/>
    </xf>
    <xf numFmtId="0" fontId="29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35" fillId="0" borderId="0" xfId="0" applyFont="1" applyAlignment="1">
      <alignment wrapText="1"/>
    </xf>
    <xf numFmtId="0" fontId="81" fillId="0" borderId="0" xfId="0" applyFont="1" applyAlignment="1">
      <alignment wrapText="1"/>
    </xf>
    <xf numFmtId="0" fontId="29" fillId="0" borderId="0" xfId="0" applyFont="1" applyBorder="1" applyAlignment="1">
      <alignment wrapText="1"/>
    </xf>
    <xf numFmtId="0" fontId="58" fillId="0" borderId="0" xfId="0" applyFont="1" applyAlignment="1">
      <alignment horizontal="right"/>
    </xf>
    <xf numFmtId="0" fontId="65" fillId="0" borderId="0" xfId="0" applyFont="1" applyAlignment="1">
      <alignment horizontal="right"/>
    </xf>
    <xf numFmtId="0" fontId="65" fillId="0" borderId="0" xfId="0" applyFont="1" applyAlignment="1">
      <alignment horizontal="center"/>
    </xf>
    <xf numFmtId="3" fontId="65" fillId="0" borderId="0" xfId="0" applyNumberFormat="1" applyFont="1" applyAlignment="1">
      <alignment horizontal="center"/>
    </xf>
    <xf numFmtId="3" fontId="65" fillId="0" borderId="35" xfId="0" applyNumberFormat="1" applyFont="1" applyBorder="1" applyAlignment="1">
      <alignment horizontal="center" vertical="center"/>
    </xf>
    <xf numFmtId="3" fontId="65" fillId="0" borderId="36" xfId="0" applyNumberFormat="1" applyFont="1" applyBorder="1" applyAlignment="1">
      <alignment horizontal="center" vertical="center" wrapText="1"/>
    </xf>
    <xf numFmtId="3" fontId="65" fillId="0" borderId="37" xfId="0" applyNumberFormat="1" applyFont="1" applyBorder="1" applyAlignment="1">
      <alignment horizontal="center" vertical="center" wrapText="1"/>
    </xf>
    <xf numFmtId="0" fontId="58" fillId="0" borderId="23" xfId="0" applyFont="1" applyBorder="1" applyAlignment="1">
      <alignment horizontal="right"/>
    </xf>
    <xf numFmtId="0" fontId="58" fillId="0" borderId="0" xfId="0" applyFont="1" applyFill="1" applyBorder="1"/>
    <xf numFmtId="3" fontId="58" fillId="0" borderId="38" xfId="0" applyNumberFormat="1" applyFont="1" applyFill="1" applyBorder="1"/>
    <xf numFmtId="3" fontId="58" fillId="0" borderId="19" xfId="0" applyNumberFormat="1" applyFont="1" applyFill="1" applyBorder="1"/>
    <xf numFmtId="3" fontId="58" fillId="0" borderId="0" xfId="0" applyNumberFormat="1" applyFont="1" applyFill="1" applyBorder="1"/>
    <xf numFmtId="3" fontId="65" fillId="0" borderId="23" xfId="0" applyNumberFormat="1" applyFont="1" applyBorder="1"/>
    <xf numFmtId="3" fontId="58" fillId="0" borderId="0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center" vertical="center" wrapText="1"/>
    </xf>
    <xf numFmtId="3" fontId="65" fillId="0" borderId="0" xfId="0" applyNumberFormat="1" applyFont="1"/>
    <xf numFmtId="3" fontId="58" fillId="0" borderId="22" xfId="0" applyNumberFormat="1" applyFont="1" applyFill="1" applyBorder="1"/>
    <xf numFmtId="0" fontId="58" fillId="0" borderId="39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" fontId="30" fillId="0" borderId="12" xfId="0" applyNumberFormat="1" applyFont="1" applyBorder="1" applyAlignment="1">
      <alignment horizontal="center" vertical="center" wrapText="1"/>
    </xf>
    <xf numFmtId="0" fontId="82" fillId="0" borderId="0" xfId="0" applyFont="1"/>
    <xf numFmtId="0" fontId="24" fillId="0" borderId="0" xfId="0" applyFont="1"/>
    <xf numFmtId="0" fontId="22" fillId="0" borderId="19" xfId="0" applyFont="1" applyBorder="1"/>
    <xf numFmtId="3" fontId="22" fillId="0" borderId="0" xfId="0" applyNumberFormat="1" applyFont="1" applyBorder="1"/>
    <xf numFmtId="0" fontId="22" fillId="0" borderId="0" xfId="0" applyFont="1" applyBorder="1"/>
    <xf numFmtId="9" fontId="22" fillId="0" borderId="0" xfId="0" applyNumberFormat="1" applyFont="1" applyBorder="1" applyAlignment="1">
      <alignment horizontal="left"/>
    </xf>
    <xf numFmtId="3" fontId="24" fillId="0" borderId="0" xfId="0" applyNumberFormat="1" applyFont="1" applyBorder="1"/>
    <xf numFmtId="10" fontId="22" fillId="0" borderId="0" xfId="0" applyNumberFormat="1" applyFont="1" applyBorder="1"/>
    <xf numFmtId="0" fontId="22" fillId="0" borderId="0" xfId="0" applyFont="1" applyAlignment="1">
      <alignment wrapText="1"/>
    </xf>
    <xf numFmtId="9" fontId="22" fillId="0" borderId="0" xfId="0" applyNumberFormat="1" applyFont="1" applyBorder="1"/>
    <xf numFmtId="0" fontId="22" fillId="0" borderId="0" xfId="0" applyFont="1" applyAlignment="1">
      <alignment vertical="top"/>
    </xf>
    <xf numFmtId="10" fontId="22" fillId="0" borderId="0" xfId="0" applyNumberFormat="1" applyFont="1" applyBorder="1" applyAlignment="1">
      <alignment wrapText="1"/>
    </xf>
    <xf numFmtId="0" fontId="24" fillId="0" borderId="12" xfId="0" applyFont="1" applyBorder="1"/>
    <xf numFmtId="0" fontId="22" fillId="0" borderId="12" xfId="0" applyFont="1" applyBorder="1"/>
    <xf numFmtId="3" fontId="22" fillId="0" borderId="0" xfId="0" applyNumberFormat="1" applyFont="1"/>
    <xf numFmtId="3" fontId="58" fillId="0" borderId="0" xfId="0" applyNumberFormat="1" applyFont="1" applyBorder="1" applyAlignment="1">
      <alignment horizontal="right" vertical="center" wrapText="1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wrapText="1"/>
    </xf>
    <xf numFmtId="3" fontId="25" fillId="0" borderId="40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44" fillId="0" borderId="26" xfId="0" applyFont="1" applyBorder="1"/>
    <xf numFmtId="0" fontId="45" fillId="0" borderId="0" xfId="0" applyFont="1" applyAlignment="1"/>
    <xf numFmtId="0" fontId="44" fillId="0" borderId="0" xfId="0" applyFont="1" applyAlignment="1">
      <alignment horizontal="left"/>
    </xf>
    <xf numFmtId="0" fontId="44" fillId="0" borderId="0" xfId="0" applyFont="1" applyAlignment="1">
      <alignment horizontal="left" wrapText="1"/>
    </xf>
    <xf numFmtId="3" fontId="44" fillId="0" borderId="26" xfId="0" applyNumberFormat="1" applyFont="1" applyBorder="1"/>
    <xf numFmtId="3" fontId="45" fillId="0" borderId="26" xfId="0" applyNumberFormat="1" applyFont="1" applyBorder="1"/>
    <xf numFmtId="0" fontId="24" fillId="0" borderId="0" xfId="0" applyFont="1" applyAlignment="1">
      <alignment horizontal="center" wrapText="1"/>
    </xf>
    <xf numFmtId="0" fontId="22" fillId="0" borderId="26" xfId="0" applyFont="1" applyBorder="1"/>
    <xf numFmtId="0" fontId="22" fillId="0" borderId="22" xfId="0" applyFont="1" applyBorder="1"/>
    <xf numFmtId="3" fontId="22" fillId="0" borderId="22" xfId="0" applyNumberFormat="1" applyFont="1" applyBorder="1"/>
    <xf numFmtId="0" fontId="24" fillId="0" borderId="0" xfId="0" applyFont="1" applyAlignment="1">
      <alignment wrapText="1"/>
    </xf>
    <xf numFmtId="3" fontId="24" fillId="0" borderId="26" xfId="0" applyNumberFormat="1" applyFont="1" applyBorder="1"/>
    <xf numFmtId="0" fontId="22" fillId="0" borderId="24" xfId="0" applyFont="1" applyBorder="1" applyAlignment="1">
      <alignment horizontal="center"/>
    </xf>
    <xf numFmtId="3" fontId="24" fillId="0" borderId="45" xfId="0" applyNumberFormat="1" applyFont="1" applyBorder="1"/>
    <xf numFmtId="3" fontId="23" fillId="0" borderId="0" xfId="0" applyNumberFormat="1" applyFont="1"/>
    <xf numFmtId="3" fontId="23" fillId="0" borderId="0" xfId="0" applyNumberFormat="1" applyFont="1" applyBorder="1"/>
    <xf numFmtId="3" fontId="26" fillId="0" borderId="0" xfId="0" applyNumberFormat="1" applyFont="1"/>
    <xf numFmtId="3" fontId="26" fillId="0" borderId="0" xfId="0" applyNumberFormat="1" applyFont="1" applyBorder="1"/>
    <xf numFmtId="0" fontId="38" fillId="0" borderId="0" xfId="78" applyFont="1" applyAlignment="1">
      <alignment horizontal="center" vertical="center"/>
    </xf>
    <xf numFmtId="0" fontId="83" fillId="0" borderId="0" xfId="0" applyFont="1"/>
    <xf numFmtId="165" fontId="49" fillId="0" borderId="12" xfId="0" applyNumberFormat="1" applyFont="1" applyBorder="1" applyAlignment="1">
      <alignment horizontal="right"/>
    </xf>
    <xf numFmtId="0" fontId="49" fillId="0" borderId="15" xfId="0" applyFont="1" applyBorder="1" applyAlignment="1">
      <alignment wrapText="1"/>
    </xf>
    <xf numFmtId="0" fontId="22" fillId="0" borderId="0" xfId="0" applyFont="1" applyBorder="1" applyAlignment="1">
      <alignment horizontal="center"/>
    </xf>
    <xf numFmtId="4" fontId="49" fillId="0" borderId="0" xfId="0" applyNumberFormat="1" applyFont="1" applyBorder="1" applyAlignment="1">
      <alignment horizontal="right"/>
    </xf>
    <xf numFmtId="0" fontId="55" fillId="0" borderId="24" xfId="0" applyFont="1" applyBorder="1" applyAlignment="1">
      <alignment wrapText="1"/>
    </xf>
    <xf numFmtId="0" fontId="49" fillId="0" borderId="24" xfId="0" applyFont="1" applyBorder="1"/>
    <xf numFmtId="0" fontId="51" fillId="0" borderId="24" xfId="0" applyFont="1" applyBorder="1" applyAlignment="1">
      <alignment horizontal="right"/>
    </xf>
    <xf numFmtId="0" fontId="55" fillId="0" borderId="24" xfId="0" applyFont="1" applyBorder="1" applyAlignment="1">
      <alignment horizontal="right"/>
    </xf>
    <xf numFmtId="0" fontId="49" fillId="0" borderId="24" xfId="0" applyFont="1" applyBorder="1" applyAlignment="1">
      <alignment horizontal="right"/>
    </xf>
    <xf numFmtId="0" fontId="49" fillId="0" borderId="0" xfId="0" applyFont="1" applyBorder="1" applyAlignment="1">
      <alignment shrinkToFit="1"/>
    </xf>
    <xf numFmtId="0" fontId="55" fillId="0" borderId="24" xfId="0" applyFont="1" applyBorder="1"/>
    <xf numFmtId="0" fontId="56" fillId="0" borderId="24" xfId="0" applyFont="1" applyBorder="1" applyAlignment="1">
      <alignment horizontal="right"/>
    </xf>
    <xf numFmtId="3" fontId="29" fillId="0" borderId="0" xfId="78" applyNumberFormat="1" applyFont="1" applyBorder="1" applyAlignment="1">
      <alignment horizontal="center" vertical="center" wrapText="1"/>
    </xf>
    <xf numFmtId="3" fontId="59" fillId="0" borderId="0" xfId="0" applyNumberFormat="1" applyFont="1" applyBorder="1"/>
    <xf numFmtId="3" fontId="76" fillId="0" borderId="46" xfId="71" applyNumberFormat="1" applyFont="1" applyFill="1" applyBorder="1" applyAlignment="1">
      <alignment horizontal="center" vertical="center" wrapText="1"/>
    </xf>
    <xf numFmtId="3" fontId="76" fillId="0" borderId="47" xfId="71" applyNumberFormat="1" applyFont="1" applyFill="1" applyBorder="1" applyAlignment="1">
      <alignment horizontal="center" vertical="center" wrapText="1"/>
    </xf>
    <xf numFmtId="3" fontId="32" fillId="0" borderId="0" xfId="71" applyNumberFormat="1" applyFont="1" applyAlignment="1">
      <alignment vertical="center"/>
    </xf>
    <xf numFmtId="3" fontId="23" fillId="0" borderId="24" xfId="75" applyNumberFormat="1" applyFont="1" applyBorder="1" applyAlignment="1">
      <alignment vertical="center"/>
    </xf>
    <xf numFmtId="3" fontId="36" fillId="0" borderId="0" xfId="0" applyNumberFormat="1" applyFont="1"/>
    <xf numFmtId="0" fontId="36" fillId="0" borderId="0" xfId="0" applyFont="1" applyBorder="1"/>
    <xf numFmtId="3" fontId="36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 wrapText="1"/>
    </xf>
    <xf numFmtId="0" fontId="71" fillId="0" borderId="0" xfId="0" applyFont="1" applyBorder="1" applyAlignment="1">
      <alignment horizontal="right"/>
    </xf>
    <xf numFmtId="0" fontId="32" fillId="0" borderId="0" xfId="0" applyFont="1" applyAlignment="1"/>
    <xf numFmtId="3" fontId="66" fillId="0" borderId="0" xfId="0" applyNumberFormat="1" applyFont="1"/>
    <xf numFmtId="3" fontId="59" fillId="0" borderId="0" xfId="0" applyNumberFormat="1" applyFont="1"/>
    <xf numFmtId="3" fontId="60" fillId="0" borderId="0" xfId="0" applyNumberFormat="1" applyFont="1"/>
    <xf numFmtId="3" fontId="74" fillId="0" borderId="0" xfId="0" applyNumberFormat="1" applyFont="1"/>
    <xf numFmtId="3" fontId="24" fillId="0" borderId="0" xfId="0" applyNumberFormat="1" applyFont="1"/>
    <xf numFmtId="3" fontId="79" fillId="0" borderId="0" xfId="0" applyNumberFormat="1" applyFont="1" applyAlignment="1"/>
    <xf numFmtId="0" fontId="45" fillId="0" borderId="27" xfId="0" applyFont="1" applyBorder="1"/>
    <xf numFmtId="0" fontId="45" fillId="0" borderId="27" xfId="0" applyFont="1" applyBorder="1" applyAlignment="1">
      <alignment wrapText="1"/>
    </xf>
    <xf numFmtId="0" fontId="22" fillId="0" borderId="48" xfId="0" applyFont="1" applyBorder="1"/>
    <xf numFmtId="0" fontId="25" fillId="0" borderId="49" xfId="0" applyFont="1" applyBorder="1"/>
    <xf numFmtId="3" fontId="25" fillId="0" borderId="50" xfId="0" applyNumberFormat="1" applyFont="1" applyBorder="1"/>
    <xf numFmtId="3" fontId="25" fillId="0" borderId="27" xfId="0" applyNumberFormat="1" applyFont="1" applyBorder="1"/>
    <xf numFmtId="0" fontId="25" fillId="0" borderId="28" xfId="0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3" fontId="58" fillId="0" borderId="35" xfId="0" applyNumberFormat="1" applyFont="1" applyBorder="1" applyAlignment="1">
      <alignment horizontal="center" vertical="center"/>
    </xf>
    <xf numFmtId="3" fontId="60" fillId="0" borderId="34" xfId="0" applyNumberFormat="1" applyFont="1" applyBorder="1"/>
    <xf numFmtId="0" fontId="84" fillId="0" borderId="0" xfId="0" applyFont="1"/>
    <xf numFmtId="3" fontId="65" fillId="0" borderId="51" xfId="0" applyNumberFormat="1" applyFont="1" applyBorder="1" applyAlignment="1">
      <alignment horizontal="center" vertical="center" wrapText="1"/>
    </xf>
    <xf numFmtId="3" fontId="65" fillId="0" borderId="52" xfId="0" applyNumberFormat="1" applyFont="1" applyBorder="1" applyAlignment="1">
      <alignment horizontal="center" vertical="center"/>
    </xf>
    <xf numFmtId="3" fontId="65" fillId="0" borderId="53" xfId="0" applyNumberFormat="1" applyFont="1" applyBorder="1" applyAlignment="1">
      <alignment horizontal="center" vertical="center" wrapText="1"/>
    </xf>
    <xf numFmtId="3" fontId="65" fillId="0" borderId="54" xfId="0" applyNumberFormat="1" applyFont="1" applyBorder="1" applyAlignment="1">
      <alignment horizontal="center" vertical="center" wrapText="1"/>
    </xf>
    <xf numFmtId="3" fontId="58" fillId="0" borderId="0" xfId="0" applyNumberFormat="1" applyFont="1" applyAlignment="1">
      <alignment horizontal="right"/>
    </xf>
    <xf numFmtId="3" fontId="65" fillId="0" borderId="55" xfId="0" applyNumberFormat="1" applyFont="1" applyBorder="1" applyAlignment="1">
      <alignment horizontal="center" vertical="center" wrapText="1"/>
    </xf>
    <xf numFmtId="3" fontId="65" fillId="0" borderId="43" xfId="0" applyNumberFormat="1" applyFont="1" applyBorder="1" applyAlignment="1">
      <alignment horizontal="center" vertical="center" wrapText="1"/>
    </xf>
    <xf numFmtId="3" fontId="58" fillId="0" borderId="56" xfId="0" applyNumberFormat="1" applyFont="1" applyBorder="1" applyAlignment="1">
      <alignment horizontal="right" vertical="center" wrapText="1"/>
    </xf>
    <xf numFmtId="3" fontId="65" fillId="0" borderId="57" xfId="0" applyNumberFormat="1" applyFont="1" applyBorder="1" applyAlignment="1">
      <alignment horizontal="right" vertical="center" wrapText="1"/>
    </xf>
    <xf numFmtId="3" fontId="59" fillId="0" borderId="0" xfId="0" applyNumberFormat="1" applyFont="1" applyBorder="1" applyAlignment="1">
      <alignment horizontal="right"/>
    </xf>
    <xf numFmtId="3" fontId="59" fillId="0" borderId="58" xfId="0" applyNumberFormat="1" applyFont="1" applyBorder="1" applyAlignment="1">
      <alignment horizontal="right"/>
    </xf>
    <xf numFmtId="3" fontId="60" fillId="0" borderId="59" xfId="0" applyNumberFormat="1" applyFont="1" applyBorder="1"/>
    <xf numFmtId="3" fontId="25" fillId="0" borderId="0" xfId="78" applyNumberFormat="1" applyFont="1" applyBorder="1" applyAlignment="1">
      <alignment horizontal="center" vertical="center" wrapText="1"/>
    </xf>
    <xf numFmtId="3" fontId="25" fillId="0" borderId="13" xfId="78" applyNumberFormat="1" applyFont="1" applyBorder="1" applyAlignment="1">
      <alignment horizontal="center" vertical="center" wrapText="1"/>
    </xf>
    <xf numFmtId="49" fontId="25" fillId="0" borderId="0" xfId="78" applyNumberFormat="1" applyFont="1" applyBorder="1" applyAlignment="1">
      <alignment horizontal="center" vertical="center" wrapText="1"/>
    </xf>
    <xf numFmtId="49" fontId="25" fillId="0" borderId="13" xfId="78" applyNumberFormat="1" applyFont="1" applyBorder="1" applyAlignment="1">
      <alignment horizontal="center" vertical="center" wrapText="1"/>
    </xf>
    <xf numFmtId="49" fontId="29" fillId="0" borderId="0" xfId="78" applyNumberFormat="1" applyFont="1" applyAlignment="1">
      <alignment horizontal="center" vertical="center" wrapText="1"/>
    </xf>
    <xf numFmtId="0" fontId="85" fillId="0" borderId="0" xfId="0" applyFont="1"/>
    <xf numFmtId="0" fontId="22" fillId="0" borderId="0" xfId="0" applyFont="1" applyBorder="1" applyAlignment="1">
      <alignment wrapText="1"/>
    </xf>
    <xf numFmtId="3" fontId="25" fillId="0" borderId="60" xfId="0" applyNumberFormat="1" applyFont="1" applyBorder="1"/>
    <xf numFmtId="3" fontId="25" fillId="0" borderId="61" xfId="0" applyNumberFormat="1" applyFont="1" applyBorder="1"/>
    <xf numFmtId="0" fontId="29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3" fontId="65" fillId="0" borderId="41" xfId="0" applyNumberFormat="1" applyFont="1" applyBorder="1"/>
    <xf numFmtId="3" fontId="28" fillId="0" borderId="0" xfId="0" applyNumberFormat="1" applyFont="1" applyAlignment="1">
      <alignment horizontal="right"/>
    </xf>
    <xf numFmtId="0" fontId="25" fillId="0" borderId="62" xfId="0" applyFont="1" applyBorder="1"/>
    <xf numFmtId="0" fontId="25" fillId="0" borderId="41" xfId="0" applyFont="1" applyBorder="1"/>
    <xf numFmtId="10" fontId="23" fillId="0" borderId="0" xfId="0" applyNumberFormat="1" applyFont="1" applyBorder="1"/>
    <xf numFmtId="3" fontId="23" fillId="0" borderId="19" xfId="0" applyNumberFormat="1" applyFont="1" applyBorder="1"/>
    <xf numFmtId="3" fontId="87" fillId="0" borderId="0" xfId="78" applyNumberFormat="1" applyFont="1"/>
    <xf numFmtId="3" fontId="87" fillId="0" borderId="0" xfId="78" applyNumberFormat="1" applyFont="1" applyBorder="1"/>
    <xf numFmtId="3" fontId="25" fillId="0" borderId="16" xfId="78" applyNumberFormat="1" applyFont="1" applyBorder="1" applyAlignment="1">
      <alignment horizontal="center" vertical="center" wrapText="1"/>
    </xf>
    <xf numFmtId="3" fontId="25" fillId="0" borderId="23" xfId="78" applyNumberFormat="1" applyFont="1" applyBorder="1" applyAlignment="1">
      <alignment horizontal="center" vertical="center" wrapText="1"/>
    </xf>
    <xf numFmtId="3" fontId="29" fillId="0" borderId="0" xfId="78" applyNumberFormat="1" applyFont="1" applyAlignment="1">
      <alignment wrapText="1"/>
    </xf>
    <xf numFmtId="0" fontId="38" fillId="0" borderId="0" xfId="78" applyFont="1" applyAlignment="1">
      <alignment wrapText="1"/>
    </xf>
    <xf numFmtId="3" fontId="88" fillId="0" borderId="0" xfId="78" applyNumberFormat="1" applyFont="1" applyBorder="1"/>
    <xf numFmtId="0" fontId="0" fillId="0" borderId="61" xfId="0" applyBorder="1" applyAlignment="1"/>
    <xf numFmtId="0" fontId="86" fillId="0" borderId="0" xfId="0" applyFont="1"/>
    <xf numFmtId="0" fontId="90" fillId="0" borderId="0" xfId="0" applyFont="1"/>
    <xf numFmtId="0" fontId="90" fillId="0" borderId="0" xfId="0" applyFont="1" applyAlignment="1">
      <alignment horizontal="right"/>
    </xf>
    <xf numFmtId="3" fontId="92" fillId="0" borderId="28" xfId="0" applyNumberFormat="1" applyFont="1" applyBorder="1" applyAlignment="1">
      <alignment horizontal="center" vertical="center" wrapText="1"/>
    </xf>
    <xf numFmtId="3" fontId="92" fillId="0" borderId="29" xfId="0" applyNumberFormat="1" applyFont="1" applyBorder="1" applyAlignment="1">
      <alignment horizontal="center" vertical="center" wrapText="1"/>
    </xf>
    <xf numFmtId="3" fontId="92" fillId="0" borderId="12" xfId="0" applyNumberFormat="1" applyFont="1" applyBorder="1" applyAlignment="1">
      <alignment horizontal="center" vertical="center" wrapText="1"/>
    </xf>
    <xf numFmtId="0" fontId="93" fillId="0" borderId="0" xfId="0" applyFont="1"/>
    <xf numFmtId="3" fontId="90" fillId="0" borderId="0" xfId="0" applyNumberFormat="1" applyFont="1" applyBorder="1"/>
    <xf numFmtId="0" fontId="90" fillId="0" borderId="0" xfId="0" applyFont="1" applyBorder="1"/>
    <xf numFmtId="0" fontId="91" fillId="0" borderId="0" xfId="0" applyFont="1"/>
    <xf numFmtId="3" fontId="91" fillId="0" borderId="0" xfId="0" applyNumberFormat="1" applyFont="1"/>
    <xf numFmtId="3" fontId="90" fillId="0" borderId="0" xfId="0" applyNumberFormat="1" applyFont="1"/>
    <xf numFmtId="3" fontId="65" fillId="0" borderId="65" xfId="0" applyNumberFormat="1" applyFont="1" applyFill="1" applyBorder="1"/>
    <xf numFmtId="3" fontId="65" fillId="0" borderId="66" xfId="0" applyNumberFormat="1" applyFont="1" applyBorder="1"/>
    <xf numFmtId="3" fontId="40" fillId="0" borderId="0" xfId="0" applyNumberFormat="1" applyFont="1" applyAlignment="1">
      <alignment horizontal="right"/>
    </xf>
    <xf numFmtId="3" fontId="94" fillId="0" borderId="12" xfId="0" applyNumberFormat="1" applyFont="1" applyBorder="1" applyAlignment="1">
      <alignment horizontal="center" vertical="center" wrapText="1"/>
    </xf>
    <xf numFmtId="3" fontId="59" fillId="0" borderId="0" xfId="74" applyNumberFormat="1" applyFont="1" applyBorder="1"/>
    <xf numFmtId="3" fontId="40" fillId="0" borderId="0" xfId="0" applyNumberFormat="1" applyFont="1" applyBorder="1"/>
    <xf numFmtId="3" fontId="67" fillId="0" borderId="0" xfId="0" applyNumberFormat="1" applyFont="1" applyBorder="1"/>
    <xf numFmtId="3" fontId="31" fillId="0" borderId="0" xfId="0" applyNumberFormat="1" applyFont="1" applyBorder="1"/>
    <xf numFmtId="3" fontId="31" fillId="0" borderId="15" xfId="0" applyNumberFormat="1" applyFont="1" applyBorder="1"/>
    <xf numFmtId="3" fontId="31" fillId="0" borderId="67" xfId="0" applyNumberFormat="1" applyFont="1" applyBorder="1"/>
    <xf numFmtId="3" fontId="31" fillId="0" borderId="68" xfId="0" applyNumberFormat="1" applyFont="1" applyBorder="1"/>
    <xf numFmtId="3" fontId="42" fillId="0" borderId="0" xfId="0" applyNumberFormat="1" applyFont="1"/>
    <xf numFmtId="0" fontId="44" fillId="0" borderId="0" xfId="73" applyFont="1"/>
    <xf numFmtId="0" fontId="20" fillId="0" borderId="0" xfId="73" applyFont="1"/>
    <xf numFmtId="0" fontId="45" fillId="0" borderId="0" xfId="73" applyFont="1"/>
    <xf numFmtId="0" fontId="54" fillId="0" borderId="0" xfId="73" applyFont="1"/>
    <xf numFmtId="0" fontId="48" fillId="0" borderId="0" xfId="73" applyFont="1"/>
    <xf numFmtId="0" fontId="52" fillId="0" borderId="0" xfId="73" applyFont="1"/>
    <xf numFmtId="0" fontId="23" fillId="0" borderId="0" xfId="77" applyFont="1"/>
    <xf numFmtId="0" fontId="20" fillId="0" borderId="0" xfId="77" applyFont="1"/>
    <xf numFmtId="0" fontId="54" fillId="0" borderId="0" xfId="77" applyFont="1"/>
    <xf numFmtId="0" fontId="20" fillId="0" borderId="0" xfId="77" applyFont="1" applyAlignment="1">
      <alignment horizontal="center"/>
    </xf>
    <xf numFmtId="0" fontId="43" fillId="0" borderId="0" xfId="77" applyFont="1"/>
    <xf numFmtId="0" fontId="84" fillId="0" borderId="0" xfId="77" applyFont="1"/>
    <xf numFmtId="0" fontId="43" fillId="0" borderId="0" xfId="73" applyFont="1"/>
    <xf numFmtId="3" fontId="43" fillId="0" borderId="0" xfId="73" applyNumberFormat="1" applyFont="1"/>
    <xf numFmtId="3" fontId="97" fillId="0" borderId="0" xfId="0" applyNumberFormat="1" applyFont="1"/>
    <xf numFmtId="0" fontId="98" fillId="0" borderId="0" xfId="77" applyFont="1"/>
    <xf numFmtId="3" fontId="20" fillId="0" borderId="0" xfId="77" applyNumberFormat="1" applyFont="1"/>
    <xf numFmtId="0" fontId="20" fillId="0" borderId="0" xfId="77" applyFont="1" applyAlignment="1">
      <alignment horizontal="right"/>
    </xf>
    <xf numFmtId="0" fontId="53" fillId="0" borderId="0" xfId="77" applyFont="1"/>
    <xf numFmtId="3" fontId="53" fillId="0" borderId="0" xfId="77" applyNumberFormat="1" applyFont="1"/>
    <xf numFmtId="3" fontId="53" fillId="0" borderId="0" xfId="77" applyNumberFormat="1" applyFont="1" applyAlignment="1">
      <alignment horizontal="right"/>
    </xf>
    <xf numFmtId="0" fontId="53" fillId="0" borderId="0" xfId="77" applyFont="1" applyAlignment="1">
      <alignment horizontal="right"/>
    </xf>
    <xf numFmtId="9" fontId="53" fillId="0" borderId="0" xfId="77" applyNumberFormat="1" applyFont="1" applyAlignment="1">
      <alignment horizontal="right"/>
    </xf>
    <xf numFmtId="3" fontId="54" fillId="0" borderId="0" xfId="77" applyNumberFormat="1" applyFont="1"/>
    <xf numFmtId="0" fontId="54" fillId="0" borderId="0" xfId="77" applyFont="1" applyAlignment="1">
      <alignment horizontal="right"/>
    </xf>
    <xf numFmtId="3" fontId="84" fillId="0" borderId="0" xfId="0" applyNumberFormat="1" applyFont="1"/>
    <xf numFmtId="0" fontId="101" fillId="0" borderId="0" xfId="72" applyFont="1" applyAlignment="1"/>
    <xf numFmtId="0" fontId="101" fillId="0" borderId="0" xfId="72" applyFont="1" applyAlignment="1">
      <alignment horizontal="center"/>
    </xf>
    <xf numFmtId="0" fontId="99" fillId="0" borderId="0" xfId="72" applyFont="1" applyAlignment="1">
      <alignment horizontal="center"/>
    </xf>
    <xf numFmtId="0" fontId="99" fillId="0" borderId="0" xfId="72" applyFont="1" applyAlignment="1">
      <alignment horizontal="right"/>
    </xf>
    <xf numFmtId="0" fontId="101" fillId="0" borderId="24" xfId="72" applyFont="1" applyBorder="1" applyAlignment="1">
      <alignment horizontal="center"/>
    </xf>
    <xf numFmtId="0" fontId="20" fillId="0" borderId="0" xfId="72" applyFont="1" applyAlignment="1"/>
    <xf numFmtId="0" fontId="20" fillId="0" borderId="0" xfId="72" applyFont="1" applyAlignment="1">
      <alignment wrapText="1"/>
    </xf>
    <xf numFmtId="0" fontId="20" fillId="0" borderId="0" xfId="72" applyFont="1" applyBorder="1" applyAlignment="1"/>
    <xf numFmtId="0" fontId="20" fillId="0" borderId="0" xfId="72" applyFont="1" applyBorder="1" applyAlignment="1" applyProtection="1">
      <alignment wrapText="1"/>
      <protection locked="0"/>
    </xf>
    <xf numFmtId="0" fontId="53" fillId="0" borderId="0" xfId="72" applyFont="1" applyBorder="1" applyAlignment="1"/>
    <xf numFmtId="0" fontId="53" fillId="0" borderId="0" xfId="72" applyFont="1" applyBorder="1" applyAlignment="1" applyProtection="1">
      <alignment wrapText="1"/>
      <protection locked="0"/>
    </xf>
    <xf numFmtId="3" fontId="99" fillId="0" borderId="0" xfId="72" applyNumberFormat="1" applyFont="1" applyAlignment="1"/>
    <xf numFmtId="0" fontId="99" fillId="0" borderId="0" xfId="72" applyFont="1" applyBorder="1" applyAlignment="1">
      <alignment horizontal="center"/>
    </xf>
    <xf numFmtId="0" fontId="99" fillId="0" borderId="0" xfId="72" applyFont="1" applyAlignment="1">
      <alignment horizontal="left"/>
    </xf>
    <xf numFmtId="0" fontId="99" fillId="0" borderId="0" xfId="72" applyFont="1" applyAlignment="1"/>
    <xf numFmtId="14" fontId="99" fillId="0" borderId="0" xfId="72" applyNumberFormat="1" applyFont="1" applyAlignment="1">
      <alignment horizontal="right"/>
    </xf>
    <xf numFmtId="0" fontId="99" fillId="0" borderId="0" xfId="72" applyFont="1" applyBorder="1" applyAlignment="1">
      <alignment horizontal="left"/>
    </xf>
    <xf numFmtId="0" fontId="99" fillId="0" borderId="0" xfId="72" applyFont="1" applyBorder="1" applyAlignment="1">
      <alignment horizontal="left" wrapText="1"/>
    </xf>
    <xf numFmtId="14" fontId="99" fillId="0" borderId="0" xfId="72" applyNumberFormat="1" applyFont="1" applyBorder="1" applyAlignment="1">
      <alignment horizontal="right"/>
    </xf>
    <xf numFmtId="0" fontId="99" fillId="0" borderId="0" xfId="72" applyFont="1" applyBorder="1" applyAlignment="1">
      <alignment horizontal="right"/>
    </xf>
    <xf numFmtId="14" fontId="99" fillId="0" borderId="0" xfId="72" applyNumberFormat="1" applyFont="1" applyBorder="1" applyAlignment="1" applyProtection="1">
      <alignment horizontal="left"/>
      <protection locked="0"/>
    </xf>
    <xf numFmtId="0" fontId="99" fillId="0" borderId="0" xfId="72" applyFont="1" applyBorder="1" applyAlignment="1" applyProtection="1">
      <alignment horizontal="left" wrapText="1"/>
      <protection locked="0"/>
    </xf>
    <xf numFmtId="14" fontId="99" fillId="0" borderId="0" xfId="72" applyNumberFormat="1" applyFont="1" applyBorder="1" applyAlignment="1" applyProtection="1">
      <alignment horizontal="right"/>
      <protection locked="0"/>
    </xf>
    <xf numFmtId="1" fontId="99" fillId="0" borderId="0" xfId="72" applyNumberFormat="1" applyFont="1" applyBorder="1" applyAlignment="1" applyProtection="1">
      <alignment wrapText="1"/>
      <protection locked="0"/>
    </xf>
    <xf numFmtId="1" fontId="99" fillId="0" borderId="0" xfId="72" applyNumberFormat="1" applyFont="1" applyBorder="1" applyAlignment="1" applyProtection="1">
      <protection locked="0"/>
    </xf>
    <xf numFmtId="1" fontId="53" fillId="0" borderId="0" xfId="72" applyNumberFormat="1" applyFont="1" applyBorder="1" applyAlignment="1" applyProtection="1">
      <protection locked="0"/>
    </xf>
    <xf numFmtId="0" fontId="53" fillId="0" borderId="0" xfId="72" applyFont="1" applyBorder="1" applyAlignment="1" applyProtection="1">
      <alignment horizontal="right" wrapText="1"/>
      <protection locked="0"/>
    </xf>
    <xf numFmtId="3" fontId="99" fillId="0" borderId="0" xfId="72" applyNumberFormat="1" applyFont="1" applyAlignment="1">
      <alignment horizontal="center"/>
    </xf>
    <xf numFmtId="0" fontId="20" fillId="0" borderId="0" xfId="72" applyFont="1" applyAlignment="1">
      <alignment horizontal="right" wrapText="1"/>
    </xf>
    <xf numFmtId="0" fontId="99" fillId="0" borderId="0" xfId="72" applyFont="1" applyBorder="1" applyAlignment="1" applyProtection="1">
      <alignment wrapText="1"/>
      <protection locked="0"/>
    </xf>
    <xf numFmtId="1" fontId="99" fillId="0" borderId="0" xfId="72" applyNumberFormat="1" applyFont="1" applyBorder="1" applyAlignment="1" applyProtection="1">
      <alignment horizontal="right" wrapText="1"/>
      <protection locked="0"/>
    </xf>
    <xf numFmtId="1" fontId="20" fillId="0" borderId="0" xfId="72" applyNumberFormat="1" applyFont="1" applyBorder="1" applyAlignment="1" applyProtection="1">
      <protection locked="0"/>
    </xf>
    <xf numFmtId="0" fontId="20" fillId="0" borderId="0" xfId="72" applyFont="1" applyBorder="1" applyAlignment="1" applyProtection="1">
      <alignment horizontal="right" wrapText="1"/>
      <protection locked="0"/>
    </xf>
    <xf numFmtId="0" fontId="99" fillId="0" borderId="0" xfId="72" applyFont="1"/>
    <xf numFmtId="0" fontId="99" fillId="0" borderId="0" xfId="72" applyFont="1" applyAlignment="1">
      <alignment horizontal="left" wrapText="1"/>
    </xf>
    <xf numFmtId="0" fontId="99" fillId="0" borderId="0" xfId="72" applyFont="1" applyAlignment="1">
      <alignment wrapText="1"/>
    </xf>
    <xf numFmtId="0" fontId="99" fillId="0" borderId="0" xfId="72" applyFont="1" applyAlignment="1">
      <alignment horizontal="right" wrapText="1"/>
    </xf>
    <xf numFmtId="3" fontId="99" fillId="0" borderId="0" xfId="72" applyNumberFormat="1" applyFont="1" applyAlignment="1">
      <alignment wrapText="1"/>
    </xf>
    <xf numFmtId="0" fontId="99" fillId="0" borderId="0" xfId="72" applyFont="1" applyBorder="1" applyAlignment="1">
      <alignment wrapText="1"/>
    </xf>
    <xf numFmtId="0" fontId="99" fillId="0" borderId="0" xfId="72" applyFont="1" applyBorder="1" applyAlignment="1"/>
    <xf numFmtId="0" fontId="20" fillId="0" borderId="0" xfId="72" applyFont="1" applyBorder="1" applyAlignment="1">
      <alignment horizontal="right" wrapText="1"/>
    </xf>
    <xf numFmtId="0" fontId="20" fillId="0" borderId="0" xfId="72" applyFont="1" applyBorder="1" applyAlignment="1">
      <alignment wrapText="1"/>
    </xf>
    <xf numFmtId="1" fontId="99" fillId="0" borderId="0" xfId="72" applyNumberFormat="1" applyFont="1"/>
    <xf numFmtId="0" fontId="54" fillId="0" borderId="0" xfId="72" applyFont="1" applyBorder="1" applyAlignment="1"/>
    <xf numFmtId="0" fontId="54" fillId="0" borderId="0" xfId="72" applyFont="1" applyAlignment="1"/>
    <xf numFmtId="49" fontId="101" fillId="0" borderId="24" xfId="72" applyNumberFormat="1" applyFont="1" applyBorder="1" applyAlignment="1">
      <alignment horizontal="center"/>
    </xf>
    <xf numFmtId="0" fontId="101" fillId="0" borderId="24" xfId="72" applyFont="1" applyBorder="1" applyAlignment="1"/>
    <xf numFmtId="49" fontId="54" fillId="0" borderId="0" xfId="72" applyNumberFormat="1" applyFont="1" applyBorder="1" applyAlignment="1">
      <alignment horizontal="center"/>
    </xf>
    <xf numFmtId="0" fontId="101" fillId="0" borderId="0" xfId="72" applyFont="1" applyAlignment="1">
      <alignment horizontal="left"/>
    </xf>
    <xf numFmtId="0" fontId="101" fillId="0" borderId="0" xfId="72" applyFont="1" applyBorder="1" applyAlignment="1">
      <alignment horizontal="center"/>
    </xf>
    <xf numFmtId="0" fontId="101" fillId="0" borderId="0" xfId="72" applyFont="1" applyBorder="1" applyAlignment="1">
      <alignment horizontal="right"/>
    </xf>
    <xf numFmtId="0" fontId="102" fillId="0" borderId="0" xfId="72" applyFont="1" applyBorder="1" applyAlignment="1">
      <alignment horizontal="left"/>
    </xf>
    <xf numFmtId="3" fontId="101" fillId="0" borderId="24" xfId="72" applyNumberFormat="1" applyFont="1" applyBorder="1" applyAlignment="1"/>
    <xf numFmtId="3" fontId="106" fillId="0" borderId="0" xfId="0" applyNumberFormat="1" applyFont="1"/>
    <xf numFmtId="3" fontId="58" fillId="0" borderId="69" xfId="74" applyNumberFormat="1" applyFont="1" applyBorder="1"/>
    <xf numFmtId="3" fontId="35" fillId="0" borderId="69" xfId="0" applyNumberFormat="1" applyFont="1" applyBorder="1"/>
    <xf numFmtId="3" fontId="29" fillId="0" borderId="69" xfId="0" applyNumberFormat="1" applyFont="1" applyBorder="1"/>
    <xf numFmtId="3" fontId="31" fillId="0" borderId="69" xfId="0" applyNumberFormat="1" applyFont="1" applyBorder="1"/>
    <xf numFmtId="3" fontId="39" fillId="0" borderId="69" xfId="0" applyNumberFormat="1" applyFont="1" applyBorder="1"/>
    <xf numFmtId="3" fontId="25" fillId="0" borderId="69" xfId="0" applyNumberFormat="1" applyFont="1" applyBorder="1"/>
    <xf numFmtId="0" fontId="25" fillId="0" borderId="69" xfId="0" applyFont="1" applyBorder="1"/>
    <xf numFmtId="3" fontId="29" fillId="0" borderId="71" xfId="0" applyNumberFormat="1" applyFont="1" applyBorder="1"/>
    <xf numFmtId="3" fontId="58" fillId="0" borderId="69" xfId="0" applyNumberFormat="1" applyFont="1" applyBorder="1"/>
    <xf numFmtId="3" fontId="25" fillId="0" borderId="70" xfId="0" applyNumberFormat="1" applyFont="1" applyBorder="1"/>
    <xf numFmtId="3" fontId="29" fillId="0" borderId="72" xfId="0" applyNumberFormat="1" applyFont="1" applyBorder="1"/>
    <xf numFmtId="0" fontId="35" fillId="0" borderId="69" xfId="0" applyFont="1" applyBorder="1"/>
    <xf numFmtId="3" fontId="35" fillId="0" borderId="71" xfId="0" applyNumberFormat="1" applyFont="1" applyBorder="1"/>
    <xf numFmtId="0" fontId="25" fillId="0" borderId="27" xfId="0" applyFont="1" applyBorder="1" applyAlignment="1">
      <alignment wrapText="1"/>
    </xf>
    <xf numFmtId="3" fontId="25" fillId="0" borderId="73" xfId="0" applyNumberFormat="1" applyFont="1" applyBorder="1"/>
    <xf numFmtId="0" fontId="53" fillId="0" borderId="0" xfId="73" applyFont="1" applyAlignment="1">
      <alignment horizontal="right"/>
    </xf>
    <xf numFmtId="0" fontId="54" fillId="0" borderId="0" xfId="73" applyFont="1" applyAlignment="1">
      <alignment horizontal="center"/>
    </xf>
    <xf numFmtId="0" fontId="52" fillId="0" borderId="0" xfId="73" applyFont="1" applyAlignment="1">
      <alignment horizontal="center"/>
    </xf>
    <xf numFmtId="0" fontId="52" fillId="0" borderId="0" xfId="73" applyFont="1" applyAlignment="1">
      <alignment horizontal="right"/>
    </xf>
    <xf numFmtId="0" fontId="54" fillId="0" borderId="24" xfId="73" applyFont="1" applyBorder="1" applyAlignment="1">
      <alignment horizontal="center"/>
    </xf>
    <xf numFmtId="0" fontId="54" fillId="0" borderId="24" xfId="73" applyFont="1" applyBorder="1" applyAlignment="1">
      <alignment horizontal="center" vertical="center" wrapText="1"/>
    </xf>
    <xf numFmtId="0" fontId="20" fillId="0" borderId="0" xfId="73" applyFont="1" applyAlignment="1">
      <alignment horizontal="center"/>
    </xf>
    <xf numFmtId="0" fontId="20" fillId="0" borderId="0" xfId="73" applyFont="1" applyAlignment="1">
      <alignment horizontal="center" vertical="center"/>
    </xf>
    <xf numFmtId="0" fontId="103" fillId="0" borderId="0" xfId="73" applyFont="1" applyAlignment="1">
      <alignment wrapText="1"/>
    </xf>
    <xf numFmtId="0" fontId="105" fillId="0" borderId="0" xfId="73" applyFont="1" applyAlignment="1">
      <alignment wrapText="1"/>
    </xf>
    <xf numFmtId="0" fontId="20" fillId="0" borderId="0" xfId="73" applyFont="1" applyAlignment="1">
      <alignment wrapText="1"/>
    </xf>
    <xf numFmtId="0" fontId="99" fillId="0" borderId="0" xfId="73" applyFont="1"/>
    <xf numFmtId="3" fontId="36" fillId="0" borderId="71" xfId="0" applyNumberFormat="1" applyFont="1" applyBorder="1"/>
    <xf numFmtId="3" fontId="59" fillId="0" borderId="69" xfId="74" applyNumberFormat="1" applyFont="1" applyBorder="1"/>
    <xf numFmtId="3" fontId="59" fillId="0" borderId="69" xfId="0" applyNumberFormat="1" applyFont="1" applyBorder="1"/>
    <xf numFmtId="3" fontId="36" fillId="0" borderId="69" xfId="0" applyNumberFormat="1" applyFont="1" applyBorder="1"/>
    <xf numFmtId="3" fontId="40" fillId="0" borderId="69" xfId="0" applyNumberFormat="1" applyFont="1" applyBorder="1"/>
    <xf numFmtId="3" fontId="67" fillId="0" borderId="69" xfId="0" applyNumberFormat="1" applyFont="1" applyBorder="1"/>
    <xf numFmtId="0" fontId="31" fillId="0" borderId="69" xfId="0" applyFont="1" applyBorder="1"/>
    <xf numFmtId="3" fontId="31" fillId="0" borderId="70" xfId="0" applyNumberFormat="1" applyFont="1" applyBorder="1"/>
    <xf numFmtId="0" fontId="22" fillId="0" borderId="71" xfId="0" applyFont="1" applyBorder="1"/>
    <xf numFmtId="3" fontId="23" fillId="0" borderId="69" xfId="0" applyNumberFormat="1" applyFont="1" applyBorder="1"/>
    <xf numFmtId="165" fontId="49" fillId="0" borderId="10" xfId="0" applyNumberFormat="1" applyFont="1" applyBorder="1" applyAlignment="1">
      <alignment horizontal="right"/>
    </xf>
    <xf numFmtId="0" fontId="49" fillId="0" borderId="12" xfId="0" applyNumberFormat="1" applyFont="1" applyBorder="1" applyAlignment="1">
      <alignment horizontal="right"/>
    </xf>
    <xf numFmtId="3" fontId="29" fillId="0" borderId="0" xfId="78" applyNumberFormat="1" applyFont="1" applyFill="1" applyBorder="1" applyAlignment="1">
      <alignment vertical="center"/>
    </xf>
    <xf numFmtId="3" fontId="29" fillId="0" borderId="0" xfId="78" applyNumberFormat="1" applyFont="1" applyBorder="1" applyAlignment="1">
      <alignment vertical="center"/>
    </xf>
    <xf numFmtId="3" fontId="36" fillId="0" borderId="0" xfId="78" applyNumberFormat="1" applyFont="1" applyAlignment="1">
      <alignment vertical="center"/>
    </xf>
    <xf numFmtId="3" fontId="25" fillId="0" borderId="0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horizontal="left" vertical="center" wrapText="1"/>
    </xf>
    <xf numFmtId="3" fontId="25" fillId="0" borderId="41" xfId="78" applyNumberFormat="1" applyFont="1" applyBorder="1" applyAlignment="1">
      <alignment horizontal="left" vertical="center" wrapText="1"/>
    </xf>
    <xf numFmtId="3" fontId="29" fillId="0" borderId="41" xfId="78" applyNumberFormat="1" applyFont="1" applyBorder="1" applyAlignment="1">
      <alignment horizontal="left" vertical="center" wrapText="1"/>
    </xf>
    <xf numFmtId="49" fontId="29" fillId="0" borderId="27" xfId="78" applyNumberFormat="1" applyFont="1" applyBorder="1" applyAlignment="1">
      <alignment horizontal="center" vertical="center" wrapText="1"/>
    </xf>
    <xf numFmtId="3" fontId="25" fillId="0" borderId="31" xfId="78" applyNumberFormat="1" applyFont="1" applyFill="1" applyBorder="1" applyAlignment="1">
      <alignment horizontal="left" vertical="center" wrapText="1"/>
    </xf>
    <xf numFmtId="3" fontId="25" fillId="0" borderId="75" xfId="78" applyNumberFormat="1" applyFont="1" applyBorder="1" applyAlignment="1">
      <alignment horizontal="left" vertical="center" wrapText="1"/>
    </xf>
    <xf numFmtId="49" fontId="29" fillId="0" borderId="41" xfId="78" applyNumberFormat="1" applyFont="1" applyBorder="1" applyAlignment="1">
      <alignment horizontal="center" vertical="center" wrapText="1"/>
    </xf>
    <xf numFmtId="49" fontId="25" fillId="0" borderId="27" xfId="78" applyNumberFormat="1" applyFont="1" applyBorder="1" applyAlignment="1">
      <alignment horizontal="center" vertical="center" wrapText="1"/>
    </xf>
    <xf numFmtId="3" fontId="29" fillId="0" borderId="27" xfId="78" applyNumberFormat="1" applyFont="1" applyBorder="1" applyAlignment="1">
      <alignment horizontal="center" vertical="center" wrapText="1"/>
    </xf>
    <xf numFmtId="3" fontId="25" fillId="0" borderId="41" xfId="78" applyNumberFormat="1" applyFont="1" applyBorder="1"/>
    <xf numFmtId="3" fontId="36" fillId="0" borderId="41" xfId="78" applyNumberFormat="1" applyFont="1" applyBorder="1"/>
    <xf numFmtId="3" fontId="25" fillId="0" borderId="76" xfId="78" applyNumberFormat="1" applyFont="1" applyBorder="1"/>
    <xf numFmtId="3" fontId="45" fillId="0" borderId="24" xfId="0" applyNumberFormat="1" applyFont="1" applyBorder="1" applyAlignment="1">
      <alignment horizontal="center" vertical="center"/>
    </xf>
    <xf numFmtId="0" fontId="45" fillId="0" borderId="24" xfId="0" applyFont="1" applyBorder="1" applyAlignment="1">
      <alignment horizontal="center"/>
    </xf>
    <xf numFmtId="3" fontId="54" fillId="0" borderId="24" xfId="0" applyNumberFormat="1" applyFont="1" applyBorder="1"/>
    <xf numFmtId="0" fontId="54" fillId="0" borderId="24" xfId="0" applyFont="1" applyBorder="1"/>
    <xf numFmtId="3" fontId="59" fillId="0" borderId="19" xfId="0" applyNumberFormat="1" applyFont="1" applyBorder="1"/>
    <xf numFmtId="3" fontId="59" fillId="0" borderId="19" xfId="0" applyNumberFormat="1" applyFont="1" applyFill="1" applyBorder="1"/>
    <xf numFmtId="3" fontId="59" fillId="0" borderId="22" xfId="0" applyNumberFormat="1" applyFont="1" applyBorder="1"/>
    <xf numFmtId="3" fontId="59" fillId="0" borderId="0" xfId="0" applyNumberFormat="1" applyFont="1" applyFill="1" applyBorder="1"/>
    <xf numFmtId="3" fontId="60" fillId="0" borderId="75" xfId="0" applyNumberFormat="1" applyFont="1" applyBorder="1"/>
    <xf numFmtId="3" fontId="65" fillId="0" borderId="78" xfId="0" applyNumberFormat="1" applyFont="1" applyBorder="1" applyAlignment="1">
      <alignment horizontal="right" vertical="center" wrapText="1"/>
    </xf>
    <xf numFmtId="3" fontId="65" fillId="0" borderId="79" xfId="0" applyNumberFormat="1" applyFont="1" applyBorder="1" applyAlignment="1">
      <alignment horizontal="center" vertical="center" wrapText="1"/>
    </xf>
    <xf numFmtId="3" fontId="25" fillId="0" borderId="67" xfId="0" applyNumberFormat="1" applyFont="1" applyBorder="1"/>
    <xf numFmtId="0" fontId="25" fillId="0" borderId="27" xfId="0" applyFont="1" applyBorder="1"/>
    <xf numFmtId="3" fontId="31" fillId="0" borderId="73" xfId="0" applyNumberFormat="1" applyFont="1" applyBorder="1"/>
    <xf numFmtId="3" fontId="65" fillId="0" borderId="61" xfId="0" applyNumberFormat="1" applyFont="1" applyBorder="1"/>
    <xf numFmtId="0" fontId="49" fillId="0" borderId="28" xfId="0" applyNumberFormat="1" applyFont="1" applyBorder="1" applyAlignment="1">
      <alignment horizontal="right"/>
    </xf>
    <xf numFmtId="49" fontId="49" fillId="0" borderId="0" xfId="0" applyNumberFormat="1" applyFont="1" applyBorder="1" applyAlignment="1">
      <alignment horizontal="right"/>
    </xf>
    <xf numFmtId="0" fontId="43" fillId="0" borderId="0" xfId="0" applyFont="1" applyBorder="1"/>
    <xf numFmtId="167" fontId="49" fillId="24" borderId="12" xfId="0" applyNumberFormat="1" applyFont="1" applyFill="1" applyBorder="1" applyAlignment="1">
      <alignment horizontal="right" vertical="center"/>
    </xf>
    <xf numFmtId="0" fontId="31" fillId="0" borderId="22" xfId="0" applyFont="1" applyBorder="1"/>
    <xf numFmtId="0" fontId="25" fillId="0" borderId="22" xfId="0" applyFont="1" applyBorder="1"/>
    <xf numFmtId="3" fontId="25" fillId="0" borderId="18" xfId="78" applyNumberFormat="1" applyFont="1" applyBorder="1" applyAlignment="1">
      <alignment vertical="center"/>
    </xf>
    <xf numFmtId="0" fontId="58" fillId="0" borderId="0" xfId="0" applyFont="1" applyBorder="1" applyAlignment="1">
      <alignment horizontal="left"/>
    </xf>
    <xf numFmtId="3" fontId="58" fillId="0" borderId="22" xfId="0" applyNumberFormat="1" applyFont="1" applyBorder="1" applyAlignment="1">
      <alignment horizontal="right" wrapText="1"/>
    </xf>
    <xf numFmtId="3" fontId="58" fillId="0" borderId="0" xfId="0" applyNumberFormat="1" applyFont="1" applyBorder="1" applyAlignment="1"/>
    <xf numFmtId="0" fontId="65" fillId="0" borderId="49" xfId="0" applyFont="1" applyFill="1" applyBorder="1" applyAlignment="1"/>
    <xf numFmtId="3" fontId="58" fillId="0" borderId="81" xfId="0" applyNumberFormat="1" applyFont="1" applyFill="1" applyBorder="1"/>
    <xf numFmtId="3" fontId="58" fillId="0" borderId="69" xfId="0" applyNumberFormat="1" applyFont="1" applyBorder="1" applyAlignment="1">
      <alignment horizontal="center" vertical="center" wrapText="1"/>
    </xf>
    <xf numFmtId="3" fontId="65" fillId="0" borderId="69" xfId="0" applyNumberFormat="1" applyFont="1" applyBorder="1"/>
    <xf numFmtId="3" fontId="60" fillId="0" borderId="69" xfId="0" applyNumberFormat="1" applyFont="1" applyBorder="1"/>
    <xf numFmtId="3" fontId="65" fillId="0" borderId="82" xfId="0" applyNumberFormat="1" applyFont="1" applyFill="1" applyBorder="1"/>
    <xf numFmtId="3" fontId="65" fillId="0" borderId="58" xfId="0" applyNumberFormat="1" applyFont="1" applyBorder="1" applyAlignment="1">
      <alignment horizontal="right" vertical="center" wrapText="1"/>
    </xf>
    <xf numFmtId="0" fontId="65" fillId="0" borderId="83" xfId="0" applyFont="1" applyFill="1" applyBorder="1" applyAlignment="1"/>
    <xf numFmtId="3" fontId="65" fillId="0" borderId="50" xfId="0" applyNumberFormat="1" applyFont="1" applyFill="1" applyBorder="1"/>
    <xf numFmtId="3" fontId="65" fillId="0" borderId="65" xfId="0" applyNumberFormat="1" applyFont="1" applyBorder="1"/>
    <xf numFmtId="3" fontId="65" fillId="0" borderId="84" xfId="0" applyNumberFormat="1" applyFont="1" applyBorder="1"/>
    <xf numFmtId="3" fontId="65" fillId="0" borderId="85" xfId="0" applyNumberFormat="1" applyFont="1" applyBorder="1"/>
    <xf numFmtId="3" fontId="65" fillId="0" borderId="69" xfId="0" applyNumberFormat="1" applyFont="1" applyBorder="1" applyAlignment="1">
      <alignment horizontal="right"/>
    </xf>
    <xf numFmtId="0" fontId="58" fillId="0" borderId="0" xfId="0" applyFont="1" applyBorder="1" applyAlignment="1">
      <alignment horizontal="right"/>
    </xf>
    <xf numFmtId="0" fontId="90" fillId="0" borderId="0" xfId="0" applyFont="1" applyAlignment="1">
      <alignment horizontal="center"/>
    </xf>
    <xf numFmtId="3" fontId="65" fillId="0" borderId="86" xfId="0" applyNumberFormat="1" applyFont="1" applyBorder="1" applyAlignment="1">
      <alignment horizontal="center"/>
    </xf>
    <xf numFmtId="0" fontId="39" fillId="0" borderId="22" xfId="0" applyFont="1" applyBorder="1"/>
    <xf numFmtId="3" fontId="93" fillId="0" borderId="0" xfId="0" applyNumberFormat="1" applyFont="1"/>
    <xf numFmtId="3" fontId="93" fillId="0" borderId="22" xfId="0" applyNumberFormat="1" applyFont="1" applyBorder="1"/>
    <xf numFmtId="0" fontId="58" fillId="0" borderId="22" xfId="0" applyFont="1" applyBorder="1"/>
    <xf numFmtId="0" fontId="93" fillId="0" borderId="0" xfId="0" applyFont="1" applyBorder="1"/>
    <xf numFmtId="165" fontId="49" fillId="0" borderId="28" xfId="0" applyNumberFormat="1" applyFont="1" applyBorder="1" applyAlignment="1">
      <alignment horizontal="right"/>
    </xf>
    <xf numFmtId="0" fontId="63" fillId="0" borderId="0" xfId="0" applyFont="1" applyAlignment="1">
      <alignment wrapText="1"/>
    </xf>
    <xf numFmtId="0" fontId="40" fillId="0" borderId="22" xfId="0" applyFont="1" applyBorder="1"/>
    <xf numFmtId="3" fontId="25" fillId="0" borderId="87" xfId="78" applyNumberFormat="1" applyFont="1" applyBorder="1" applyAlignment="1">
      <alignment horizontal="center" vertical="center"/>
    </xf>
    <xf numFmtId="3" fontId="60" fillId="0" borderId="65" xfId="0" applyNumberFormat="1" applyFont="1" applyFill="1" applyBorder="1"/>
    <xf numFmtId="3" fontId="60" fillId="0" borderId="84" xfId="0" applyNumberFormat="1" applyFont="1" applyFill="1" applyBorder="1"/>
    <xf numFmtId="3" fontId="81" fillId="0" borderId="0" xfId="0" applyNumberFormat="1" applyFont="1" applyAlignment="1">
      <alignment wrapText="1"/>
    </xf>
    <xf numFmtId="3" fontId="57" fillId="0" borderId="0" xfId="71" applyNumberFormat="1" applyFont="1" applyAlignment="1">
      <alignment horizontal="right" vertical="center"/>
    </xf>
    <xf numFmtId="0" fontId="33" fillId="0" borderId="24" xfId="71" applyFont="1" applyBorder="1" applyAlignment="1">
      <alignment vertical="center"/>
    </xf>
    <xf numFmtId="4" fontId="32" fillId="0" borderId="24" xfId="71" applyNumberFormat="1" applyFont="1" applyBorder="1" applyAlignment="1">
      <alignment vertical="center"/>
    </xf>
    <xf numFmtId="3" fontId="32" fillId="0" borderId="24" xfId="71" applyNumberFormat="1" applyFont="1" applyBorder="1" applyAlignment="1">
      <alignment vertical="center"/>
    </xf>
    <xf numFmtId="3" fontId="23" fillId="0" borderId="24" xfId="71" applyNumberFormat="1" applyFont="1" applyFill="1" applyBorder="1" applyAlignment="1">
      <alignment vertical="center"/>
    </xf>
    <xf numFmtId="4" fontId="23" fillId="0" borderId="24" xfId="71" applyNumberFormat="1" applyFont="1" applyFill="1" applyBorder="1" applyAlignment="1">
      <alignment vertical="center"/>
    </xf>
    <xf numFmtId="3" fontId="36" fillId="0" borderId="24" xfId="71" applyNumberFormat="1" applyFont="1" applyFill="1" applyBorder="1" applyAlignment="1">
      <alignment vertical="center" wrapText="1"/>
    </xf>
    <xf numFmtId="0" fontId="32" fillId="0" borderId="24" xfId="71" applyFont="1" applyBorder="1" applyAlignment="1">
      <alignment vertical="center"/>
    </xf>
    <xf numFmtId="165" fontId="23" fillId="0" borderId="24" xfId="71" applyNumberFormat="1" applyFont="1" applyFill="1" applyBorder="1" applyAlignment="1">
      <alignment vertical="center"/>
    </xf>
    <xf numFmtId="165" fontId="23" fillId="0" borderId="24" xfId="71" applyNumberFormat="1" applyFont="1" applyFill="1" applyBorder="1" applyAlignment="1">
      <alignment horizontal="right" vertical="center"/>
    </xf>
    <xf numFmtId="0" fontId="112" fillId="0" borderId="0" xfId="0" applyFont="1"/>
    <xf numFmtId="0" fontId="1" fillId="0" borderId="0" xfId="70" applyAlignment="1">
      <alignment vertical="center"/>
    </xf>
    <xf numFmtId="0" fontId="30" fillId="0" borderId="48" xfId="71" applyFont="1" applyBorder="1" applyAlignment="1">
      <alignment vertical="center"/>
    </xf>
    <xf numFmtId="3" fontId="22" fillId="0" borderId="48" xfId="71" applyNumberFormat="1" applyFont="1" applyFill="1" applyBorder="1" applyAlignment="1">
      <alignment vertical="center"/>
    </xf>
    <xf numFmtId="0" fontId="33" fillId="0" borderId="48" xfId="71" applyFont="1" applyBorder="1" applyAlignment="1">
      <alignment vertical="center"/>
    </xf>
    <xf numFmtId="3" fontId="25" fillId="0" borderId="88" xfId="0" applyNumberFormat="1" applyFont="1" applyFill="1" applyBorder="1"/>
    <xf numFmtId="3" fontId="25" fillId="0" borderId="0" xfId="0" applyNumberFormat="1" applyFont="1" applyFill="1"/>
    <xf numFmtId="3" fontId="58" fillId="0" borderId="0" xfId="0" applyNumberFormat="1" applyFont="1" applyBorder="1" applyAlignment="1">
      <alignment horizontal="right"/>
    </xf>
    <xf numFmtId="0" fontId="58" fillId="0" borderId="78" xfId="0" applyFont="1" applyBorder="1"/>
    <xf numFmtId="0" fontId="58" fillId="0" borderId="69" xfId="0" applyFont="1" applyBorder="1"/>
    <xf numFmtId="0" fontId="58" fillId="0" borderId="72" xfId="0" applyFont="1" applyBorder="1"/>
    <xf numFmtId="3" fontId="65" fillId="0" borderId="72" xfId="0" applyNumberFormat="1" applyFont="1" applyBorder="1" applyAlignment="1">
      <alignment horizontal="right"/>
    </xf>
    <xf numFmtId="0" fontId="112" fillId="0" borderId="0" xfId="0" applyFont="1" applyAlignment="1">
      <alignment horizontal="left"/>
    </xf>
    <xf numFmtId="3" fontId="112" fillId="0" borderId="0" xfId="0" applyNumberFormat="1" applyFont="1"/>
    <xf numFmtId="3" fontId="113" fillId="0" borderId="0" xfId="0" applyNumberFormat="1" applyFont="1"/>
    <xf numFmtId="0" fontId="112" fillId="0" borderId="0" xfId="0" applyFont="1" applyBorder="1"/>
    <xf numFmtId="0" fontId="113" fillId="0" borderId="0" xfId="0" applyFont="1"/>
    <xf numFmtId="3" fontId="93" fillId="0" borderId="0" xfId="0" applyNumberFormat="1" applyFont="1" applyAlignment="1">
      <alignment wrapText="1"/>
    </xf>
    <xf numFmtId="0" fontId="29" fillId="0" borderId="0" xfId="0" applyFont="1" applyFill="1"/>
    <xf numFmtId="3" fontId="25" fillId="0" borderId="0" xfId="78" applyNumberFormat="1" applyFont="1" applyBorder="1" applyAlignment="1">
      <alignment horizontal="center" wrapText="1"/>
    </xf>
    <xf numFmtId="0" fontId="110" fillId="0" borderId="0" xfId="0" applyFont="1" applyFill="1"/>
    <xf numFmtId="10" fontId="23" fillId="0" borderId="0" xfId="0" applyNumberFormat="1" applyFont="1" applyFill="1" applyBorder="1" applyAlignment="1">
      <alignment horizontal="left"/>
    </xf>
    <xf numFmtId="0" fontId="22" fillId="0" borderId="69" xfId="0" applyFont="1" applyFill="1" applyBorder="1" applyAlignment="1">
      <alignment wrapText="1"/>
    </xf>
    <xf numFmtId="0" fontId="58" fillId="0" borderId="0" xfId="0" applyFont="1" applyFill="1"/>
    <xf numFmtId="0" fontId="90" fillId="0" borderId="0" xfId="0" applyFont="1" applyFill="1"/>
    <xf numFmtId="0" fontId="86" fillId="0" borderId="0" xfId="0" applyFont="1" applyFill="1"/>
    <xf numFmtId="3" fontId="22" fillId="0" borderId="26" xfId="0" applyNumberFormat="1" applyFont="1" applyFill="1" applyBorder="1"/>
    <xf numFmtId="3" fontId="24" fillId="0" borderId="26" xfId="0" applyNumberFormat="1" applyFont="1" applyFill="1" applyBorder="1"/>
    <xf numFmtId="3" fontId="22" fillId="0" borderId="48" xfId="0" applyNumberFormat="1" applyFont="1" applyFill="1" applyBorder="1"/>
    <xf numFmtId="3" fontId="59" fillId="0" borderId="19" xfId="0" applyNumberFormat="1" applyFont="1" applyBorder="1" applyAlignment="1">
      <alignment horizontal="right" wrapText="1"/>
    </xf>
    <xf numFmtId="0" fontId="44" fillId="0" borderId="0" xfId="0" applyFont="1" applyFill="1" applyBorder="1" applyAlignment="1">
      <alignment horizontal="left" wrapText="1"/>
    </xf>
    <xf numFmtId="0" fontId="44" fillId="0" borderId="0" xfId="0" applyFont="1" applyBorder="1"/>
    <xf numFmtId="0" fontId="55" fillId="0" borderId="10" xfId="0" applyFont="1" applyBorder="1" applyAlignment="1">
      <alignment horizontal="right"/>
    </xf>
    <xf numFmtId="167" fontId="20" fillId="0" borderId="0" xfId="0" applyNumberFormat="1" applyFont="1"/>
    <xf numFmtId="3" fontId="25" fillId="0" borderId="0" xfId="0" applyNumberFormat="1" applyFont="1" applyFill="1" applyBorder="1"/>
    <xf numFmtId="3" fontId="25" fillId="0" borderId="89" xfId="0" applyNumberFormat="1" applyFont="1" applyFill="1" applyBorder="1"/>
    <xf numFmtId="0" fontId="25" fillId="0" borderId="88" xfId="0" applyFont="1" applyBorder="1"/>
    <xf numFmtId="0" fontId="25" fillId="0" borderId="22" xfId="0" applyFont="1" applyBorder="1" applyAlignment="1">
      <alignment horizontal="center" vertical="center"/>
    </xf>
    <xf numFmtId="0" fontId="33" fillId="0" borderId="22" xfId="71" applyFont="1" applyBorder="1" applyAlignment="1">
      <alignment vertical="center"/>
    </xf>
    <xf numFmtId="0" fontId="1" fillId="0" borderId="22" xfId="70" applyBorder="1" applyAlignment="1">
      <alignment vertical="center"/>
    </xf>
    <xf numFmtId="0" fontId="33" fillId="0" borderId="22" xfId="71" applyFont="1" applyBorder="1" applyAlignment="1">
      <alignment vertical="center" wrapText="1"/>
    </xf>
    <xf numFmtId="0" fontId="107" fillId="0" borderId="22" xfId="71" applyFont="1" applyBorder="1" applyAlignment="1">
      <alignment horizontal="center" vertical="center" wrapText="1"/>
    </xf>
    <xf numFmtId="0" fontId="34" fillId="0" borderId="22" xfId="70" applyFont="1" applyBorder="1" applyAlignment="1">
      <alignment vertical="center" wrapText="1"/>
    </xf>
    <xf numFmtId="0" fontId="1" fillId="0" borderId="22" xfId="70" applyBorder="1" applyAlignment="1">
      <alignment vertical="center" wrapText="1"/>
    </xf>
    <xf numFmtId="0" fontId="108" fillId="0" borderId="22" xfId="71" applyFont="1" applyBorder="1" applyAlignment="1">
      <alignment vertical="center" wrapText="1"/>
    </xf>
    <xf numFmtId="0" fontId="34" fillId="0" borderId="22" xfId="0" applyFont="1" applyBorder="1"/>
    <xf numFmtId="0" fontId="41" fillId="0" borderId="22" xfId="0" applyFont="1" applyBorder="1"/>
    <xf numFmtId="0" fontId="38" fillId="0" borderId="22" xfId="78" applyFont="1" applyBorder="1"/>
    <xf numFmtId="0" fontId="29" fillId="0" borderId="22" xfId="78" applyFont="1" applyBorder="1"/>
    <xf numFmtId="0" fontId="61" fillId="0" borderId="22" xfId="78" applyFont="1" applyBorder="1"/>
    <xf numFmtId="0" fontId="36" fillId="0" borderId="22" xfId="78" applyFont="1" applyBorder="1"/>
    <xf numFmtId="0" fontId="62" fillId="0" borderId="22" xfId="78" applyFont="1" applyBorder="1"/>
    <xf numFmtId="0" fontId="31" fillId="0" borderId="22" xfId="78" applyFont="1" applyBorder="1"/>
    <xf numFmtId="3" fontId="36" fillId="0" borderId="22" xfId="0" applyNumberFormat="1" applyFont="1" applyBorder="1"/>
    <xf numFmtId="0" fontId="36" fillId="0" borderId="22" xfId="0" applyFont="1" applyBorder="1" applyAlignment="1"/>
    <xf numFmtId="0" fontId="31" fillId="0" borderId="22" xfId="0" applyFont="1" applyBorder="1" applyAlignment="1">
      <alignment horizontal="center" vertical="center"/>
    </xf>
    <xf numFmtId="0" fontId="67" fillId="0" borderId="22" xfId="0" applyFont="1" applyBorder="1"/>
    <xf numFmtId="0" fontId="23" fillId="0" borderId="22" xfId="0" applyFont="1" applyBorder="1"/>
    <xf numFmtId="0" fontId="84" fillId="0" borderId="22" xfId="0" applyFont="1" applyBorder="1"/>
    <xf numFmtId="0" fontId="20" fillId="0" borderId="22" xfId="0" applyFont="1" applyBorder="1"/>
    <xf numFmtId="0" fontId="54" fillId="0" borderId="22" xfId="0" applyFont="1" applyBorder="1"/>
    <xf numFmtId="0" fontId="31" fillId="0" borderId="22" xfId="0" applyFont="1" applyBorder="1" applyAlignment="1">
      <alignment horizontal="center" vertical="center" wrapText="1"/>
    </xf>
    <xf numFmtId="0" fontId="36" fillId="0" borderId="0" xfId="78" applyFont="1" applyBorder="1"/>
    <xf numFmtId="3" fontId="38" fillId="0" borderId="90" xfId="78" applyNumberFormat="1" applyFont="1" applyBorder="1"/>
    <xf numFmtId="3" fontId="38" fillId="0" borderId="0" xfId="78" applyNumberFormat="1" applyFont="1" applyBorder="1"/>
    <xf numFmtId="3" fontId="61" fillId="0" borderId="0" xfId="78" applyNumberFormat="1" applyFont="1" applyBorder="1"/>
    <xf numFmtId="3" fontId="85" fillId="0" borderId="0" xfId="78" applyNumberFormat="1" applyFont="1" applyBorder="1"/>
    <xf numFmtId="3" fontId="44" fillId="0" borderId="44" xfId="0" applyNumberFormat="1" applyFont="1" applyBorder="1"/>
    <xf numFmtId="3" fontId="43" fillId="0" borderId="93" xfId="0" applyNumberFormat="1" applyFont="1" applyBorder="1"/>
    <xf numFmtId="0" fontId="43" fillId="0" borderId="94" xfId="0" applyFont="1" applyBorder="1"/>
    <xf numFmtId="3" fontId="44" fillId="0" borderId="22" xfId="0" applyNumberFormat="1" applyFont="1" applyBorder="1"/>
    <xf numFmtId="3" fontId="43" fillId="0" borderId="0" xfId="0" applyNumberFormat="1" applyFont="1" applyBorder="1"/>
    <xf numFmtId="0" fontId="43" fillId="0" borderId="69" xfId="0" applyFont="1" applyBorder="1"/>
    <xf numFmtId="3" fontId="44" fillId="0" borderId="0" xfId="0" applyNumberFormat="1" applyFont="1" applyBorder="1"/>
    <xf numFmtId="3" fontId="54" fillId="0" borderId="69" xfId="0" applyNumberFormat="1" applyFont="1" applyBorder="1"/>
    <xf numFmtId="3" fontId="20" fillId="0" borderId="0" xfId="0" applyNumberFormat="1" applyFont="1" applyBorder="1"/>
    <xf numFmtId="3" fontId="45" fillId="0" borderId="22" xfId="0" applyNumberFormat="1" applyFont="1" applyBorder="1"/>
    <xf numFmtId="3" fontId="45" fillId="0" borderId="0" xfId="0" applyNumberFormat="1" applyFont="1" applyBorder="1"/>
    <xf numFmtId="3" fontId="42" fillId="0" borderId="0" xfId="0" applyNumberFormat="1" applyFont="1" applyBorder="1"/>
    <xf numFmtId="0" fontId="54" fillId="0" borderId="69" xfId="0" applyFont="1" applyBorder="1"/>
    <xf numFmtId="0" fontId="20" fillId="0" borderId="69" xfId="0" applyFont="1" applyBorder="1"/>
    <xf numFmtId="3" fontId="20" fillId="0" borderId="69" xfId="0" applyNumberFormat="1" applyFont="1" applyBorder="1"/>
    <xf numFmtId="3" fontId="20" fillId="0" borderId="0" xfId="0" applyNumberFormat="1" applyFont="1" applyBorder="1" applyAlignment="1">
      <alignment vertical="center"/>
    </xf>
    <xf numFmtId="3" fontId="20" fillId="0" borderId="69" xfId="0" applyNumberFormat="1" applyFont="1" applyBorder="1" applyAlignment="1">
      <alignment vertical="center"/>
    </xf>
    <xf numFmtId="0" fontId="31" fillId="0" borderId="0" xfId="78" applyFont="1" applyBorder="1"/>
    <xf numFmtId="0" fontId="39" fillId="0" borderId="0" xfId="0" applyFont="1" applyBorder="1"/>
    <xf numFmtId="0" fontId="49" fillId="0" borderId="0" xfId="0" applyNumberFormat="1" applyFont="1" applyBorder="1" applyAlignment="1">
      <alignment horizontal="right"/>
    </xf>
    <xf numFmtId="3" fontId="32" fillId="0" borderId="26" xfId="0" applyNumberFormat="1" applyFont="1" applyBorder="1"/>
    <xf numFmtId="3" fontId="60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/>
    </xf>
    <xf numFmtId="0" fontId="55" fillId="0" borderId="15" xfId="0" applyFont="1" applyBorder="1" applyAlignment="1">
      <alignment wrapText="1"/>
    </xf>
    <xf numFmtId="0" fontId="49" fillId="0" borderId="20" xfId="0" applyFont="1" applyBorder="1" applyAlignment="1">
      <alignment wrapText="1"/>
    </xf>
    <xf numFmtId="0" fontId="49" fillId="0" borderId="20" xfId="0" applyFont="1" applyBorder="1"/>
    <xf numFmtId="0" fontId="55" fillId="0" borderId="20" xfId="0" applyFont="1" applyBorder="1" applyAlignment="1">
      <alignment horizontal="right"/>
    </xf>
    <xf numFmtId="4" fontId="49" fillId="0" borderId="20" xfId="0" applyNumberFormat="1" applyFont="1" applyBorder="1" applyAlignment="1">
      <alignment horizontal="right"/>
    </xf>
    <xf numFmtId="1" fontId="49" fillId="0" borderId="24" xfId="0" applyNumberFormat="1" applyFont="1" applyBorder="1" applyAlignment="1">
      <alignment horizontal="right"/>
    </xf>
    <xf numFmtId="0" fontId="56" fillId="0" borderId="15" xfId="0" applyFont="1" applyBorder="1" applyAlignment="1">
      <alignment wrapText="1"/>
    </xf>
    <xf numFmtId="3" fontId="121" fillId="0" borderId="24" xfId="71" applyNumberFormat="1" applyFont="1" applyBorder="1" applyAlignment="1">
      <alignment vertical="center"/>
    </xf>
    <xf numFmtId="0" fontId="122" fillId="0" borderId="22" xfId="0" applyFont="1" applyBorder="1"/>
    <xf numFmtId="3" fontId="123" fillId="0" borderId="0" xfId="0" applyNumberFormat="1" applyFont="1"/>
    <xf numFmtId="3" fontId="65" fillId="0" borderId="72" xfId="0" applyNumberFormat="1" applyFont="1" applyBorder="1"/>
    <xf numFmtId="0" fontId="55" fillId="0" borderId="0" xfId="72" applyFont="1" applyAlignment="1">
      <alignment horizontal="center"/>
    </xf>
    <xf numFmtId="0" fontId="49" fillId="0" borderId="24" xfId="72" applyFont="1" applyBorder="1" applyAlignment="1">
      <alignment horizontal="center"/>
    </xf>
    <xf numFmtId="0" fontId="49" fillId="0" borderId="24" xfId="72" applyFont="1" applyFill="1" applyBorder="1" applyAlignment="1">
      <alignment horizontal="center"/>
    </xf>
    <xf numFmtId="49" fontId="101" fillId="0" borderId="24" xfId="72" applyNumberFormat="1" applyFont="1" applyFill="1" applyBorder="1" applyAlignment="1">
      <alignment horizontal="center"/>
    </xf>
    <xf numFmtId="0" fontId="55" fillId="0" borderId="0" xfId="72" applyFont="1" applyBorder="1" applyAlignment="1">
      <alignment horizontal="center"/>
    </xf>
    <xf numFmtId="0" fontId="49" fillId="0" borderId="0" xfId="72" applyFont="1" applyAlignment="1">
      <alignment horizontal="left"/>
    </xf>
    <xf numFmtId="0" fontId="49" fillId="0" borderId="0" xfId="72" applyFont="1" applyBorder="1" applyAlignment="1">
      <alignment horizontal="center"/>
    </xf>
    <xf numFmtId="0" fontId="55" fillId="0" borderId="0" xfId="72" applyFont="1" applyFill="1" applyBorder="1" applyAlignment="1">
      <alignment horizontal="center"/>
    </xf>
    <xf numFmtId="0" fontId="55" fillId="0" borderId="0" xfId="72" applyFont="1" applyFill="1" applyAlignment="1">
      <alignment horizontal="left"/>
    </xf>
    <xf numFmtId="0" fontId="55" fillId="0" borderId="0" xfId="72" applyFont="1" applyFill="1" applyAlignment="1"/>
    <xf numFmtId="3" fontId="55" fillId="0" borderId="0" xfId="72" applyNumberFormat="1" applyFont="1" applyFill="1" applyAlignment="1"/>
    <xf numFmtId="0" fontId="55" fillId="0" borderId="0" xfId="72" applyFont="1" applyFill="1" applyBorder="1" applyAlignment="1">
      <alignment horizontal="left"/>
    </xf>
    <xf numFmtId="0" fontId="55" fillId="0" borderId="0" xfId="72" applyFont="1" applyFill="1" applyBorder="1" applyAlignment="1">
      <alignment horizontal="left" wrapText="1"/>
    </xf>
    <xf numFmtId="3" fontId="55" fillId="0" borderId="0" xfId="72" applyNumberFormat="1" applyFont="1" applyFill="1" applyBorder="1" applyAlignment="1">
      <alignment horizontal="right"/>
    </xf>
    <xf numFmtId="14" fontId="55" fillId="0" borderId="0" xfId="72" applyNumberFormat="1" applyFont="1" applyFill="1" applyBorder="1" applyAlignment="1" applyProtection="1">
      <alignment horizontal="left"/>
      <protection locked="0"/>
    </xf>
    <xf numFmtId="0" fontId="55" fillId="0" borderId="0" xfId="72" applyFont="1" applyFill="1" applyBorder="1" applyAlignment="1" applyProtection="1">
      <alignment horizontal="left" wrapText="1"/>
      <protection locked="0"/>
    </xf>
    <xf numFmtId="3" fontId="55" fillId="0" borderId="0" xfId="72" applyNumberFormat="1" applyFont="1" applyFill="1" applyBorder="1" applyAlignment="1" applyProtection="1">
      <alignment wrapText="1"/>
      <protection locked="0"/>
    </xf>
    <xf numFmtId="14" fontId="55" fillId="0" borderId="0" xfId="72" applyNumberFormat="1" applyFont="1" applyFill="1" applyBorder="1" applyAlignment="1" applyProtection="1">
      <alignment horizontal="left" vertical="center"/>
      <protection locked="0"/>
    </xf>
    <xf numFmtId="3" fontId="124" fillId="0" borderId="0" xfId="0" applyNumberFormat="1" applyFont="1" applyFill="1"/>
    <xf numFmtId="14" fontId="99" fillId="0" borderId="0" xfId="72" applyNumberFormat="1" applyFont="1" applyFill="1" applyBorder="1" applyAlignment="1" applyProtection="1">
      <alignment horizontal="left"/>
      <protection locked="0"/>
    </xf>
    <xf numFmtId="3" fontId="125" fillId="0" borderId="0" xfId="72" applyNumberFormat="1" applyFont="1" applyFill="1" applyBorder="1" applyAlignment="1" applyProtection="1">
      <alignment wrapText="1"/>
      <protection locked="0"/>
    </xf>
    <xf numFmtId="3" fontId="99" fillId="0" borderId="0" xfId="0" applyNumberFormat="1" applyFont="1" applyFill="1"/>
    <xf numFmtId="3" fontId="99" fillId="0" borderId="0" xfId="72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126" fillId="0" borderId="0" xfId="0" applyFont="1" applyFill="1"/>
    <xf numFmtId="0" fontId="127" fillId="0" borderId="24" xfId="0" applyFont="1" applyBorder="1" applyAlignment="1">
      <alignment horizontal="center"/>
    </xf>
    <xf numFmtId="0" fontId="49" fillId="0" borderId="0" xfId="72" applyFont="1" applyBorder="1" applyAlignment="1">
      <alignment horizontal="right"/>
    </xf>
    <xf numFmtId="14" fontId="55" fillId="0" borderId="0" xfId="72" applyNumberFormat="1" applyFont="1" applyFill="1" applyAlignment="1">
      <alignment horizontal="right"/>
    </xf>
    <xf numFmtId="14" fontId="55" fillId="0" borderId="0" xfId="72" applyNumberFormat="1" applyFont="1" applyFill="1" applyBorder="1" applyAlignment="1">
      <alignment horizontal="right"/>
    </xf>
    <xf numFmtId="0" fontId="55" fillId="0" borderId="0" xfId="72" applyFont="1" applyFill="1" applyAlignment="1">
      <alignment horizontal="right"/>
    </xf>
    <xf numFmtId="14" fontId="55" fillId="0" borderId="0" xfId="72" applyNumberFormat="1" applyFont="1" applyFill="1" applyBorder="1" applyAlignment="1" applyProtection="1">
      <alignment horizontal="right"/>
      <protection locked="0"/>
    </xf>
    <xf numFmtId="0" fontId="55" fillId="0" borderId="0" xfId="72" applyFont="1" applyFill="1" applyBorder="1" applyAlignment="1">
      <alignment horizontal="center" vertical="center"/>
    </xf>
    <xf numFmtId="0" fontId="55" fillId="0" borderId="0" xfId="72" applyFont="1" applyFill="1" applyBorder="1" applyAlignment="1" applyProtection="1">
      <alignment horizontal="left" vertical="center" wrapText="1"/>
      <protection locked="0"/>
    </xf>
    <xf numFmtId="14" fontId="55" fillId="0" borderId="0" xfId="72" applyNumberFormat="1" applyFont="1" applyFill="1" applyBorder="1" applyAlignment="1" applyProtection="1">
      <alignment horizontal="right" vertical="center"/>
      <protection locked="0"/>
    </xf>
    <xf numFmtId="3" fontId="55" fillId="0" borderId="0" xfId="72" applyNumberFormat="1" applyFont="1" applyFill="1" applyBorder="1" applyAlignment="1" applyProtection="1">
      <alignment vertical="center" wrapText="1"/>
      <protection locked="0"/>
    </xf>
    <xf numFmtId="14" fontId="99" fillId="0" borderId="0" xfId="72" applyNumberFormat="1" applyFont="1" applyFill="1" applyBorder="1" applyAlignment="1" applyProtection="1">
      <alignment horizontal="right"/>
      <protection locked="0"/>
    </xf>
    <xf numFmtId="0" fontId="124" fillId="0" borderId="0" xfId="0" applyFont="1" applyFill="1" applyAlignment="1">
      <alignment horizontal="center"/>
    </xf>
    <xf numFmtId="3" fontId="127" fillId="0" borderId="0" xfId="0" applyNumberFormat="1" applyFont="1"/>
    <xf numFmtId="0" fontId="0" fillId="0" borderId="0" xfId="0" applyAlignment="1"/>
    <xf numFmtId="0" fontId="32" fillId="0" borderId="24" xfId="71" applyFont="1" applyBorder="1" applyAlignment="1">
      <alignment vertical="center" wrapText="1"/>
    </xf>
    <xf numFmtId="2" fontId="23" fillId="0" borderId="24" xfId="71" applyNumberFormat="1" applyFont="1" applyFill="1" applyBorder="1" applyAlignment="1">
      <alignment vertical="center"/>
    </xf>
    <xf numFmtId="3" fontId="23" fillId="0" borderId="24" xfId="71" applyNumberFormat="1" applyFont="1" applyFill="1" applyBorder="1" applyAlignment="1">
      <alignment vertical="center" shrinkToFit="1"/>
    </xf>
    <xf numFmtId="3" fontId="122" fillId="0" borderId="24" xfId="71" applyNumberFormat="1" applyFont="1" applyFill="1" applyBorder="1" applyAlignment="1">
      <alignment vertical="center"/>
    </xf>
    <xf numFmtId="3" fontId="122" fillId="0" borderId="24" xfId="71" applyNumberFormat="1" applyFont="1" applyFill="1" applyBorder="1" applyAlignment="1">
      <alignment horizontal="right" vertical="center"/>
    </xf>
    <xf numFmtId="3" fontId="23" fillId="0" borderId="24" xfId="71" applyNumberFormat="1" applyFont="1" applyFill="1" applyBorder="1" applyAlignment="1">
      <alignment horizontal="right" vertical="center"/>
    </xf>
    <xf numFmtId="3" fontId="128" fillId="0" borderId="24" xfId="71" applyNumberFormat="1" applyFont="1" applyFill="1" applyBorder="1" applyAlignment="1">
      <alignment vertical="center"/>
    </xf>
    <xf numFmtId="0" fontId="121" fillId="0" borderId="24" xfId="71" applyFont="1" applyBorder="1" applyAlignment="1">
      <alignment vertical="center"/>
    </xf>
    <xf numFmtId="4" fontId="121" fillId="0" borderId="24" xfId="71" applyNumberFormat="1" applyFont="1" applyBorder="1" applyAlignment="1">
      <alignment vertical="center"/>
    </xf>
    <xf numFmtId="3" fontId="33" fillId="0" borderId="0" xfId="71" applyNumberFormat="1" applyFont="1" applyAlignment="1">
      <alignment vertical="center"/>
    </xf>
    <xf numFmtId="0" fontId="111" fillId="0" borderId="24" xfId="71" applyFont="1" applyBorder="1" applyAlignment="1">
      <alignment vertical="center"/>
    </xf>
    <xf numFmtId="167" fontId="32" fillId="0" borderId="24" xfId="71" applyNumberFormat="1" applyFont="1" applyBorder="1" applyAlignment="1">
      <alignment vertical="center"/>
    </xf>
    <xf numFmtId="4" fontId="122" fillId="0" borderId="24" xfId="71" applyNumberFormat="1" applyFont="1" applyFill="1" applyBorder="1" applyAlignment="1">
      <alignment vertical="center"/>
    </xf>
    <xf numFmtId="3" fontId="129" fillId="0" borderId="24" xfId="71" applyNumberFormat="1" applyFont="1" applyFill="1" applyBorder="1" applyAlignment="1">
      <alignment vertical="center" wrapText="1"/>
    </xf>
    <xf numFmtId="0" fontId="121" fillId="0" borderId="24" xfId="71" applyFont="1" applyBorder="1" applyAlignment="1">
      <alignment vertical="center" wrapText="1"/>
    </xf>
    <xf numFmtId="3" fontId="36" fillId="0" borderId="24" xfId="71" applyNumberFormat="1" applyFont="1" applyFill="1" applyBorder="1" applyAlignment="1">
      <alignment vertical="center" shrinkToFit="1"/>
    </xf>
    <xf numFmtId="164" fontId="122" fillId="0" borderId="24" xfId="71" applyNumberFormat="1" applyFont="1" applyFill="1" applyBorder="1" applyAlignment="1">
      <alignment vertical="center"/>
    </xf>
    <xf numFmtId="165" fontId="122" fillId="0" borderId="24" xfId="71" applyNumberFormat="1" applyFont="1" applyFill="1" applyBorder="1" applyAlignment="1">
      <alignment vertical="center"/>
    </xf>
    <xf numFmtId="168" fontId="122" fillId="0" borderId="24" xfId="71" applyNumberFormat="1" applyFont="1" applyFill="1" applyBorder="1" applyAlignment="1">
      <alignment vertical="center"/>
    </xf>
    <xf numFmtId="3" fontId="122" fillId="0" borderId="24" xfId="71" applyNumberFormat="1" applyFont="1" applyBorder="1" applyAlignment="1">
      <alignment vertical="center"/>
    </xf>
    <xf numFmtId="3" fontId="122" fillId="0" borderId="24" xfId="71" applyNumberFormat="1" applyFont="1" applyBorder="1" applyAlignment="1">
      <alignment horizontal="right" vertical="center"/>
    </xf>
    <xf numFmtId="165" fontId="122" fillId="0" borderId="24" xfId="71" applyNumberFormat="1" applyFont="1" applyBorder="1" applyAlignment="1">
      <alignment vertical="center"/>
    </xf>
    <xf numFmtId="0" fontId="130" fillId="0" borderId="24" xfId="75" applyFont="1" applyBorder="1" applyAlignment="1">
      <alignment vertical="center"/>
    </xf>
    <xf numFmtId="3" fontId="122" fillId="0" borderId="24" xfId="75" applyNumberFormat="1" applyFont="1" applyBorder="1" applyAlignment="1">
      <alignment vertical="center"/>
    </xf>
    <xf numFmtId="0" fontId="111" fillId="0" borderId="24" xfId="71" applyFont="1" applyBorder="1" applyAlignment="1">
      <alignment vertical="center" wrapText="1"/>
    </xf>
    <xf numFmtId="9" fontId="122" fillId="0" borderId="24" xfId="71" applyNumberFormat="1" applyFont="1" applyFill="1" applyBorder="1" applyAlignment="1">
      <alignment vertical="center"/>
    </xf>
    <xf numFmtId="0" fontId="121" fillId="0" borderId="25" xfId="71" applyFont="1" applyBorder="1" applyAlignment="1">
      <alignment vertical="center" wrapText="1"/>
    </xf>
    <xf numFmtId="3" fontId="122" fillId="0" borderId="25" xfId="71" applyNumberFormat="1" applyFont="1" applyBorder="1" applyAlignment="1">
      <alignment vertical="center"/>
    </xf>
    <xf numFmtId="3" fontId="122" fillId="0" borderId="25" xfId="71" applyNumberFormat="1" applyFont="1" applyFill="1" applyBorder="1" applyAlignment="1">
      <alignment vertical="center"/>
    </xf>
    <xf numFmtId="165" fontId="122" fillId="0" borderId="25" xfId="71" applyNumberFormat="1" applyFont="1" applyFill="1" applyBorder="1" applyAlignment="1">
      <alignment vertical="center"/>
    </xf>
    <xf numFmtId="3" fontId="121" fillId="0" borderId="25" xfId="71" applyNumberFormat="1" applyFont="1" applyBorder="1" applyAlignment="1">
      <alignment vertical="center"/>
    </xf>
    <xf numFmtId="4" fontId="121" fillId="0" borderId="25" xfId="71" applyNumberFormat="1" applyFont="1" applyBorder="1" applyAlignment="1">
      <alignment vertical="center"/>
    </xf>
    <xf numFmtId="0" fontId="111" fillId="0" borderId="98" xfId="71" applyFont="1" applyFill="1" applyBorder="1" applyAlignment="1">
      <alignment vertical="center"/>
    </xf>
    <xf numFmtId="3" fontId="131" fillId="0" borderId="65" xfId="71" applyNumberFormat="1" applyFont="1" applyFill="1" applyBorder="1" applyAlignment="1">
      <alignment vertical="center"/>
    </xf>
    <xf numFmtId="3" fontId="131" fillId="0" borderId="84" xfId="71" applyNumberFormat="1" applyFont="1" applyFill="1" applyBorder="1" applyAlignment="1">
      <alignment vertical="center"/>
    </xf>
    <xf numFmtId="3" fontId="131" fillId="0" borderId="34" xfId="71" applyNumberFormat="1" applyFont="1" applyFill="1" applyBorder="1" applyAlignment="1">
      <alignment vertical="center"/>
    </xf>
    <xf numFmtId="3" fontId="33" fillId="0" borderId="0" xfId="71" applyNumberFormat="1" applyFont="1" applyBorder="1" applyAlignment="1">
      <alignment vertical="center"/>
    </xf>
    <xf numFmtId="0" fontId="49" fillId="0" borderId="99" xfId="0" applyFont="1" applyBorder="1"/>
    <xf numFmtId="0" fontId="51" fillId="0" borderId="99" xfId="0" applyFont="1" applyBorder="1" applyAlignment="1">
      <alignment horizontal="right"/>
    </xf>
    <xf numFmtId="0" fontId="55" fillId="0" borderId="99" xfId="0" applyFont="1" applyBorder="1" applyAlignment="1">
      <alignment horizontal="right"/>
    </xf>
    <xf numFmtId="0" fontId="49" fillId="0" borderId="99" xfId="0" applyFont="1" applyBorder="1" applyAlignment="1">
      <alignment horizontal="right"/>
    </xf>
    <xf numFmtId="4" fontId="49" fillId="0" borderId="99" xfId="0" applyNumberFormat="1" applyFont="1" applyBorder="1" applyAlignment="1">
      <alignment horizontal="right"/>
    </xf>
    <xf numFmtId="0" fontId="49" fillId="0" borderId="45" xfId="0" applyFont="1" applyBorder="1" applyAlignment="1">
      <alignment shrinkToFit="1"/>
    </xf>
    <xf numFmtId="0" fontId="55" fillId="0" borderId="96" xfId="0" applyFont="1" applyBorder="1"/>
    <xf numFmtId="0" fontId="56" fillId="0" borderId="96" xfId="0" applyFont="1" applyBorder="1" applyAlignment="1">
      <alignment horizontal="right"/>
    </xf>
    <xf numFmtId="0" fontId="55" fillId="0" borderId="96" xfId="0" applyFont="1" applyBorder="1" applyAlignment="1">
      <alignment horizontal="right"/>
    </xf>
    <xf numFmtId="0" fontId="49" fillId="0" borderId="96" xfId="0" applyFont="1" applyBorder="1" applyAlignment="1">
      <alignment horizontal="right"/>
    </xf>
    <xf numFmtId="0" fontId="49" fillId="0" borderId="97" xfId="0" applyFont="1" applyFill="1" applyBorder="1" applyAlignment="1">
      <alignment horizontal="right"/>
    </xf>
    <xf numFmtId="14" fontId="99" fillId="0" borderId="0" xfId="72" applyNumberFormat="1" applyFont="1" applyFill="1" applyBorder="1" applyAlignment="1" applyProtection="1">
      <alignment horizontal="left" wrapText="1"/>
      <protection locked="0"/>
    </xf>
    <xf numFmtId="0" fontId="111" fillId="0" borderId="25" xfId="71" applyFont="1" applyBorder="1" applyAlignment="1">
      <alignment vertical="center" wrapText="1"/>
    </xf>
    <xf numFmtId="0" fontId="32" fillId="0" borderId="25" xfId="71" applyFont="1" applyBorder="1" applyAlignment="1">
      <alignment vertical="center" wrapText="1"/>
    </xf>
    <xf numFmtId="3" fontId="32" fillId="25" borderId="24" xfId="71" applyNumberFormat="1" applyFont="1" applyFill="1" applyBorder="1" applyAlignment="1">
      <alignment vertical="center"/>
    </xf>
    <xf numFmtId="4" fontId="23" fillId="25" borderId="24" xfId="71" applyNumberFormat="1" applyFont="1" applyFill="1" applyBorder="1" applyAlignment="1">
      <alignment vertical="center"/>
    </xf>
    <xf numFmtId="3" fontId="35" fillId="0" borderId="0" xfId="0" applyNumberFormat="1" applyFont="1" applyBorder="1" applyAlignment="1"/>
    <xf numFmtId="3" fontId="29" fillId="25" borderId="0" xfId="0" applyNumberFormat="1" applyFont="1" applyFill="1" applyBorder="1"/>
    <xf numFmtId="167" fontId="49" fillId="0" borderId="24" xfId="0" applyNumberFormat="1" applyFont="1" applyBorder="1" applyAlignment="1">
      <alignment horizontal="right"/>
    </xf>
    <xf numFmtId="167" fontId="49" fillId="0" borderId="12" xfId="0" applyNumberFormat="1" applyFont="1" applyBorder="1"/>
    <xf numFmtId="0" fontId="29" fillId="0" borderId="0" xfId="78" applyFont="1" applyAlignment="1">
      <alignment vertical="center" wrapText="1"/>
    </xf>
    <xf numFmtId="0" fontId="120" fillId="0" borderId="0" xfId="0" applyFont="1"/>
    <xf numFmtId="0" fontId="132" fillId="0" borderId="0" xfId="0" applyFont="1"/>
    <xf numFmtId="0" fontId="133" fillId="0" borderId="0" xfId="0" applyFont="1"/>
    <xf numFmtId="0" fontId="134" fillId="0" borderId="0" xfId="0" applyFont="1"/>
    <xf numFmtId="3" fontId="20" fillId="0" borderId="0" xfId="73" applyNumberFormat="1" applyFont="1" applyAlignment="1">
      <alignment horizontal="right" vertical="center"/>
    </xf>
    <xf numFmtId="3" fontId="20" fillId="0" borderId="0" xfId="73" applyNumberFormat="1" applyFont="1"/>
    <xf numFmtId="3" fontId="20" fillId="0" borderId="0" xfId="73" applyNumberFormat="1" applyFont="1" applyAlignment="1">
      <alignment vertical="center"/>
    </xf>
    <xf numFmtId="3" fontId="54" fillId="0" borderId="0" xfId="73" applyNumberFormat="1" applyFont="1"/>
    <xf numFmtId="0" fontId="135" fillId="0" borderId="24" xfId="71" applyFont="1" applyBorder="1" applyAlignment="1">
      <alignment vertical="center"/>
    </xf>
    <xf numFmtId="2" fontId="122" fillId="0" borderId="24" xfId="71" applyNumberFormat="1" applyFont="1" applyFill="1" applyBorder="1" applyAlignment="1">
      <alignment vertical="center"/>
    </xf>
    <xf numFmtId="3" fontId="121" fillId="0" borderId="24" xfId="71" applyNumberFormat="1" applyFont="1" applyBorder="1" applyAlignment="1">
      <alignment vertical="center" wrapText="1"/>
    </xf>
    <xf numFmtId="0" fontId="136" fillId="0" borderId="24" xfId="71" applyFont="1" applyBorder="1" applyAlignment="1">
      <alignment vertical="center"/>
    </xf>
    <xf numFmtId="3" fontId="122" fillId="0" borderId="24" xfId="71" applyNumberFormat="1" applyFont="1" applyFill="1" applyBorder="1" applyAlignment="1">
      <alignment vertical="center" shrinkToFit="1"/>
    </xf>
    <xf numFmtId="165" fontId="32" fillId="0" borderId="24" xfId="71" applyNumberFormat="1" applyFont="1" applyBorder="1" applyAlignment="1">
      <alignment vertical="center"/>
    </xf>
    <xf numFmtId="3" fontId="129" fillId="0" borderId="24" xfId="71" applyNumberFormat="1" applyFont="1" applyFill="1" applyBorder="1" applyAlignment="1">
      <alignment vertical="center" shrinkToFit="1"/>
    </xf>
    <xf numFmtId="3" fontId="23" fillId="0" borderId="24" xfId="71" applyNumberFormat="1" applyFont="1" applyBorder="1" applyAlignment="1">
      <alignment horizontal="right" vertical="center"/>
    </xf>
    <xf numFmtId="165" fontId="23" fillId="0" borderId="24" xfId="71" applyNumberFormat="1" applyFont="1" applyBorder="1" applyAlignment="1">
      <alignment vertical="center"/>
    </xf>
    <xf numFmtId="3" fontId="23" fillId="0" borderId="24" xfId="71" applyNumberFormat="1" applyFont="1" applyBorder="1" applyAlignment="1">
      <alignment vertical="center"/>
    </xf>
    <xf numFmtId="9" fontId="23" fillId="0" borderId="24" xfId="71" applyNumberFormat="1" applyFont="1" applyFill="1" applyBorder="1" applyAlignment="1">
      <alignment vertical="center"/>
    </xf>
    <xf numFmtId="3" fontId="122" fillId="0" borderId="24" xfId="71" applyNumberFormat="1" applyFont="1" applyBorder="1" applyAlignment="1">
      <alignment vertical="center" wrapText="1"/>
    </xf>
    <xf numFmtId="0" fontId="116" fillId="0" borderId="0" xfId="71" applyFont="1" applyAlignment="1">
      <alignment vertical="center"/>
    </xf>
    <xf numFmtId="3" fontId="23" fillId="0" borderId="25" xfId="71" applyNumberFormat="1" applyFont="1" applyBorder="1" applyAlignment="1">
      <alignment vertical="center"/>
    </xf>
    <xf numFmtId="9" fontId="23" fillId="0" borderId="25" xfId="71" applyNumberFormat="1" applyFont="1" applyFill="1" applyBorder="1" applyAlignment="1">
      <alignment vertical="center"/>
    </xf>
    <xf numFmtId="3" fontId="23" fillId="0" borderId="25" xfId="71" applyNumberFormat="1" applyFont="1" applyFill="1" applyBorder="1" applyAlignment="1">
      <alignment vertical="center"/>
    </xf>
    <xf numFmtId="3" fontId="122" fillId="0" borderId="25" xfId="71" applyNumberFormat="1" applyFont="1" applyBorder="1" applyAlignment="1">
      <alignment vertical="center" wrapText="1"/>
    </xf>
    <xf numFmtId="4" fontId="32" fillId="0" borderId="25" xfId="71" applyNumberFormat="1" applyFont="1" applyBorder="1" applyAlignment="1">
      <alignment vertical="center"/>
    </xf>
    <xf numFmtId="3" fontId="32" fillId="0" borderId="25" xfId="71" applyNumberFormat="1" applyFont="1" applyBorder="1" applyAlignment="1">
      <alignment vertical="center"/>
    </xf>
    <xf numFmtId="0" fontId="108" fillId="0" borderId="0" xfId="71" applyFont="1" applyBorder="1" applyAlignment="1">
      <alignment vertical="center"/>
    </xf>
    <xf numFmtId="0" fontId="137" fillId="0" borderId="0" xfId="71" applyFont="1" applyAlignment="1">
      <alignment vertical="center"/>
    </xf>
    <xf numFmtId="0" fontId="44" fillId="0" borderId="0" xfId="71" applyFont="1" applyAlignment="1">
      <alignment vertical="center"/>
    </xf>
    <xf numFmtId="3" fontId="44" fillId="0" borderId="0" xfId="71" applyNumberFormat="1" applyFont="1" applyAlignment="1">
      <alignment vertical="center"/>
    </xf>
    <xf numFmtId="0" fontId="117" fillId="0" borderId="0" xfId="71" applyFont="1" applyAlignment="1">
      <alignment vertical="center"/>
    </xf>
    <xf numFmtId="0" fontId="37" fillId="0" borderId="0" xfId="0" applyFont="1" applyBorder="1"/>
    <xf numFmtId="0" fontId="54" fillId="0" borderId="24" xfId="77" applyFont="1" applyBorder="1" applyAlignment="1">
      <alignment horizontal="center"/>
    </xf>
    <xf numFmtId="0" fontId="36" fillId="0" borderId="0" xfId="77" applyFont="1" applyAlignment="1"/>
    <xf numFmtId="0" fontId="44" fillId="0" borderId="0" xfId="0" applyFont="1" applyBorder="1" applyAlignment="1">
      <alignment horizontal="left"/>
    </xf>
    <xf numFmtId="0" fontId="44" fillId="0" borderId="69" xfId="0" applyFont="1" applyBorder="1"/>
    <xf numFmtId="0" fontId="44" fillId="0" borderId="69" xfId="0" applyFont="1" applyFill="1" applyBorder="1" applyAlignment="1">
      <alignment horizontal="left" wrapText="1"/>
    </xf>
    <xf numFmtId="0" fontId="45" fillId="0" borderId="26" xfId="0" applyFont="1" applyBorder="1"/>
    <xf numFmtId="0" fontId="45" fillId="0" borderId="42" xfId="0" applyFont="1" applyBorder="1"/>
    <xf numFmtId="3" fontId="45" fillId="0" borderId="34" xfId="0" applyNumberFormat="1" applyFont="1" applyBorder="1"/>
    <xf numFmtId="0" fontId="25" fillId="0" borderId="0" xfId="0" applyFont="1" applyBorder="1" applyAlignment="1">
      <alignment wrapText="1"/>
    </xf>
    <xf numFmtId="0" fontId="29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101" fillId="0" borderId="0" xfId="72" applyFont="1" applyAlignment="1">
      <alignment horizontal="center"/>
    </xf>
    <xf numFmtId="0" fontId="99" fillId="0" borderId="0" xfId="72" applyFont="1" applyAlignment="1">
      <alignment horizontal="center"/>
    </xf>
    <xf numFmtId="0" fontId="101" fillId="0" borderId="24" xfId="72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44" fillId="0" borderId="0" xfId="0" applyFont="1" applyAlignment="1">
      <alignment vertical="center" wrapText="1"/>
    </xf>
    <xf numFmtId="0" fontId="54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54" fillId="0" borderId="12" xfId="0" applyFont="1" applyBorder="1" applyAlignment="1">
      <alignment horizontal="center"/>
    </xf>
    <xf numFmtId="3" fontId="26" fillId="0" borderId="12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center"/>
    </xf>
    <xf numFmtId="0" fontId="54" fillId="0" borderId="10" xfId="0" applyFont="1" applyBorder="1"/>
    <xf numFmtId="3" fontId="26" fillId="0" borderId="10" xfId="0" applyNumberFormat="1" applyFont="1" applyBorder="1"/>
    <xf numFmtId="3" fontId="26" fillId="0" borderId="28" xfId="0" applyNumberFormat="1" applyFont="1" applyBorder="1"/>
    <xf numFmtId="3" fontId="0" fillId="0" borderId="0" xfId="0" applyNumberFormat="1" applyFont="1"/>
    <xf numFmtId="0" fontId="54" fillId="0" borderId="13" xfId="0" applyFont="1" applyBorder="1"/>
    <xf numFmtId="3" fontId="26" fillId="0" borderId="18" xfId="0" applyNumberFormat="1" applyFont="1" applyBorder="1"/>
    <xf numFmtId="3" fontId="26" fillId="0" borderId="32" xfId="0" applyNumberFormat="1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101" fillId="0" borderId="24" xfId="72" applyFont="1" applyFill="1" applyBorder="1" applyAlignment="1">
      <alignment horizontal="center"/>
    </xf>
    <xf numFmtId="0" fontId="101" fillId="0" borderId="24" xfId="72" applyFont="1" applyBorder="1" applyAlignment="1">
      <alignment wrapText="1"/>
    </xf>
    <xf numFmtId="0" fontId="0" fillId="0" borderId="48" xfId="0" applyFont="1" applyBorder="1" applyAlignment="1">
      <alignment wrapText="1"/>
    </xf>
    <xf numFmtId="0" fontId="0" fillId="0" borderId="0" xfId="0" applyFont="1" applyAlignment="1">
      <alignment wrapText="1"/>
    </xf>
    <xf numFmtId="0" fontId="101" fillId="0" borderId="24" xfId="72" applyFont="1" applyBorder="1" applyAlignment="1">
      <alignment horizontal="center" wrapText="1"/>
    </xf>
    <xf numFmtId="49" fontId="101" fillId="0" borderId="24" xfId="72" applyNumberFormat="1" applyFont="1" applyFill="1" applyBorder="1" applyAlignment="1">
      <alignment horizontal="center" wrapText="1"/>
    </xf>
    <xf numFmtId="0" fontId="101" fillId="0" borderId="24" xfId="0" applyFont="1" applyBorder="1" applyAlignment="1">
      <alignment horizontal="center" wrapText="1"/>
    </xf>
    <xf numFmtId="0" fontId="99" fillId="0" borderId="0" xfId="72" applyFont="1" applyFill="1" applyBorder="1" applyAlignment="1">
      <alignment horizontal="center"/>
    </xf>
    <xf numFmtId="0" fontId="99" fillId="0" borderId="0" xfId="72" applyFont="1" applyFill="1" applyAlignment="1">
      <alignment horizontal="left" wrapText="1"/>
    </xf>
    <xf numFmtId="0" fontId="99" fillId="0" borderId="0" xfId="72" applyFont="1" applyFill="1" applyAlignment="1">
      <alignment wrapText="1"/>
    </xf>
    <xf numFmtId="0" fontId="99" fillId="0" borderId="0" xfId="72" applyFont="1" applyFill="1" applyAlignment="1">
      <alignment horizontal="center"/>
    </xf>
    <xf numFmtId="3" fontId="99" fillId="0" borderId="0" xfId="72" applyNumberFormat="1" applyFont="1" applyFill="1" applyAlignment="1">
      <alignment wrapText="1"/>
    </xf>
    <xf numFmtId="0" fontId="99" fillId="0" borderId="0" xfId="72" applyFont="1" applyFill="1" applyAlignment="1">
      <alignment horizontal="left"/>
    </xf>
    <xf numFmtId="0" fontId="99" fillId="0" borderId="0" xfId="72" applyFont="1" applyFill="1" applyAlignment="1"/>
    <xf numFmtId="3" fontId="99" fillId="0" borderId="0" xfId="72" applyNumberFormat="1" applyFont="1" applyFill="1" applyAlignment="1"/>
    <xf numFmtId="14" fontId="99" fillId="0" borderId="0" xfId="72" applyNumberFormat="1" applyFont="1" applyFill="1" applyAlignment="1">
      <alignment horizontal="center"/>
    </xf>
    <xf numFmtId="0" fontId="99" fillId="0" borderId="0" xfId="72" applyFont="1" applyFill="1" applyBorder="1" applyAlignment="1">
      <alignment horizontal="left"/>
    </xf>
    <xf numFmtId="0" fontId="99" fillId="0" borderId="0" xfId="72" applyFont="1" applyFill="1" applyBorder="1" applyAlignment="1">
      <alignment horizontal="left" wrapText="1"/>
    </xf>
    <xf numFmtId="14" fontId="99" fillId="0" borderId="0" xfId="72" applyNumberFormat="1" applyFont="1" applyFill="1" applyBorder="1" applyAlignment="1">
      <alignment horizontal="center"/>
    </xf>
    <xf numFmtId="3" fontId="99" fillId="0" borderId="0" xfId="72" applyNumberFormat="1" applyFont="1" applyFill="1" applyBorder="1" applyAlignment="1">
      <alignment horizontal="right"/>
    </xf>
    <xf numFmtId="0" fontId="99" fillId="0" borderId="0" xfId="72" applyFont="1" applyFill="1" applyBorder="1" applyAlignment="1" applyProtection="1">
      <alignment wrapText="1"/>
      <protection locked="0"/>
    </xf>
    <xf numFmtId="14" fontId="99" fillId="0" borderId="0" xfId="72" applyNumberFormat="1" applyFont="1" applyFill="1" applyBorder="1" applyAlignment="1" applyProtection="1">
      <alignment horizontal="center"/>
      <protection locked="0"/>
    </xf>
    <xf numFmtId="3" fontId="99" fillId="0" borderId="0" xfId="72" applyNumberFormat="1" applyFont="1" applyFill="1" applyBorder="1" applyAlignment="1" applyProtection="1">
      <alignment horizontal="right" wrapText="1"/>
      <protection locked="0"/>
    </xf>
    <xf numFmtId="3" fontId="99" fillId="0" borderId="0" xfId="72" applyNumberFormat="1" applyFont="1" applyFill="1" applyBorder="1" applyAlignment="1" applyProtection="1">
      <protection locked="0"/>
    </xf>
    <xf numFmtId="0" fontId="99" fillId="0" borderId="0" xfId="72" applyFont="1" applyFill="1" applyBorder="1" applyAlignment="1" applyProtection="1">
      <alignment horizontal="left" wrapText="1"/>
      <protection locked="0"/>
    </xf>
    <xf numFmtId="14" fontId="99" fillId="0" borderId="0" xfId="72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/>
    <xf numFmtId="0" fontId="20" fillId="0" borderId="0" xfId="0" applyFont="1" applyFill="1" applyAlignment="1">
      <alignment horizontal="center"/>
    </xf>
    <xf numFmtId="14" fontId="99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20" fillId="0" borderId="0" xfId="0" applyFont="1" applyFill="1"/>
    <xf numFmtId="14" fontId="2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3" fontId="54" fillId="0" borderId="0" xfId="0" applyNumberFormat="1" applyFont="1" applyFill="1"/>
    <xf numFmtId="3" fontId="101" fillId="0" borderId="0" xfId="0" applyNumberFormat="1" applyFont="1" applyFill="1"/>
    <xf numFmtId="3" fontId="32" fillId="0" borderId="24" xfId="71" applyNumberFormat="1" applyFont="1" applyBorder="1" applyAlignment="1">
      <alignment vertical="center" wrapText="1"/>
    </xf>
    <xf numFmtId="3" fontId="138" fillId="0" borderId="24" xfId="71" applyNumberFormat="1" applyFont="1" applyFill="1" applyBorder="1" applyAlignment="1">
      <alignment vertical="center"/>
    </xf>
    <xf numFmtId="3" fontId="36" fillId="0" borderId="24" xfId="71" applyNumberFormat="1" applyFont="1" applyBorder="1" applyAlignment="1">
      <alignment vertical="center" wrapText="1"/>
    </xf>
    <xf numFmtId="3" fontId="36" fillId="0" borderId="0" xfId="78" applyNumberFormat="1" applyFont="1" applyBorder="1" applyAlignment="1">
      <alignment vertical="center"/>
    </xf>
    <xf numFmtId="3" fontId="31" fillId="0" borderId="0" xfId="78" applyNumberFormat="1" applyFont="1" applyBorder="1" applyAlignment="1">
      <alignment vertical="center"/>
    </xf>
    <xf numFmtId="0" fontId="140" fillId="0" borderId="22" xfId="78" applyFont="1" applyBorder="1"/>
    <xf numFmtId="3" fontId="25" fillId="0" borderId="75" xfId="78" applyNumberFormat="1" applyFont="1" applyBorder="1"/>
    <xf numFmtId="3" fontId="36" fillId="0" borderId="0" xfId="78" applyNumberFormat="1" applyFont="1" applyBorder="1" applyAlignment="1">
      <alignment horizontal="left" vertical="center" wrapText="1"/>
    </xf>
    <xf numFmtId="0" fontId="67" fillId="0" borderId="0" xfId="0" applyFont="1" applyBorder="1"/>
    <xf numFmtId="3" fontId="25" fillId="0" borderId="75" xfId="0" applyNumberFormat="1" applyFont="1" applyBorder="1"/>
    <xf numFmtId="3" fontId="31" fillId="0" borderId="77" xfId="0" applyNumberFormat="1" applyFont="1" applyBorder="1"/>
    <xf numFmtId="3" fontId="31" fillId="0" borderId="59" xfId="0" applyNumberFormat="1" applyFont="1" applyBorder="1"/>
    <xf numFmtId="165" fontId="44" fillId="0" borderId="0" xfId="0" applyNumberFormat="1" applyFont="1"/>
    <xf numFmtId="0" fontId="90" fillId="0" borderId="22" xfId="0" applyFont="1" applyBorder="1"/>
    <xf numFmtId="3" fontId="59" fillId="0" borderId="0" xfId="0" applyNumberFormat="1" applyFont="1" applyBorder="1" applyAlignment="1">
      <alignment vertical="center"/>
    </xf>
    <xf numFmtId="3" fontId="59" fillId="0" borderId="69" xfId="0" applyNumberFormat="1" applyFont="1" applyBorder="1" applyAlignment="1">
      <alignment vertical="center"/>
    </xf>
    <xf numFmtId="3" fontId="59" fillId="0" borderId="0" xfId="0" applyNumberFormat="1" applyFont="1" applyAlignment="1">
      <alignment vertical="center"/>
    </xf>
    <xf numFmtId="49" fontId="29" fillId="0" borderId="0" xfId="78" applyNumberFormat="1" applyFont="1" applyBorder="1" applyAlignment="1">
      <alignment horizontal="center" wrapText="1"/>
    </xf>
    <xf numFmtId="3" fontId="29" fillId="0" borderId="0" xfId="78" applyNumberFormat="1" applyFont="1" applyFill="1" applyBorder="1" applyAlignment="1"/>
    <xf numFmtId="3" fontId="29" fillId="0" borderId="0" xfId="78" applyNumberFormat="1" applyFont="1" applyBorder="1" applyAlignment="1"/>
    <xf numFmtId="3" fontId="25" fillId="0" borderId="0" xfId="78" applyNumberFormat="1" applyFont="1" applyBorder="1" applyAlignment="1"/>
    <xf numFmtId="3" fontId="29" fillId="0" borderId="0" xfId="78" applyNumberFormat="1" applyFont="1" applyAlignment="1"/>
    <xf numFmtId="0" fontId="32" fillId="0" borderId="0" xfId="0" applyFont="1" applyBorder="1" applyAlignment="1">
      <alignment vertical="center" wrapText="1"/>
    </xf>
    <xf numFmtId="3" fontId="31" fillId="0" borderId="18" xfId="78" applyNumberFormat="1" applyFont="1" applyBorder="1"/>
    <xf numFmtId="3" fontId="31" fillId="0" borderId="27" xfId="78" applyNumberFormat="1" applyFont="1" applyBorder="1"/>
    <xf numFmtId="0" fontId="59" fillId="0" borderId="0" xfId="0" applyFont="1" applyBorder="1" applyAlignment="1">
      <alignment horizontal="left" vertical="center" wrapText="1"/>
    </xf>
    <xf numFmtId="3" fontId="94" fillId="0" borderId="0" xfId="0" applyNumberFormat="1" applyFont="1" applyBorder="1" applyAlignment="1">
      <alignment horizontal="center" vertical="center" wrapText="1"/>
    </xf>
    <xf numFmtId="3" fontId="94" fillId="0" borderId="19" xfId="0" applyNumberFormat="1" applyFont="1" applyBorder="1" applyAlignment="1">
      <alignment horizontal="center" vertical="center" wrapText="1"/>
    </xf>
    <xf numFmtId="3" fontId="83" fillId="0" borderId="19" xfId="0" applyNumberFormat="1" applyFont="1" applyBorder="1" applyAlignment="1">
      <alignment horizontal="center" vertical="center" wrapText="1"/>
    </xf>
    <xf numFmtId="3" fontId="94" fillId="0" borderId="63" xfId="0" applyNumberFormat="1" applyFont="1" applyBorder="1" applyAlignment="1">
      <alignment horizontal="center" vertical="center" wrapText="1"/>
    </xf>
    <xf numFmtId="3" fontId="94" fillId="0" borderId="71" xfId="0" applyNumberFormat="1" applyFont="1" applyBorder="1" applyAlignment="1">
      <alignment horizontal="center" vertical="center" wrapText="1"/>
    </xf>
    <xf numFmtId="3" fontId="60" fillId="0" borderId="64" xfId="0" applyNumberFormat="1" applyFont="1" applyBorder="1" applyAlignment="1">
      <alignment vertical="center"/>
    </xf>
    <xf numFmtId="3" fontId="94" fillId="0" borderId="69" xfId="0" applyNumberFormat="1" applyFont="1" applyBorder="1" applyAlignment="1">
      <alignment horizontal="center" vertical="center" wrapText="1"/>
    </xf>
    <xf numFmtId="3" fontId="83" fillId="0" borderId="0" xfId="0" applyNumberFormat="1" applyFont="1" applyBorder="1" applyAlignment="1">
      <alignment horizontal="center" vertical="center" wrapText="1"/>
    </xf>
    <xf numFmtId="3" fontId="59" fillId="0" borderId="22" xfId="0" applyNumberFormat="1" applyFont="1" applyBorder="1" applyAlignment="1">
      <alignment horizontal="left" vertical="center" wrapText="1"/>
    </xf>
    <xf numFmtId="3" fontId="60" fillId="0" borderId="0" xfId="0" applyNumberFormat="1" applyFont="1" applyBorder="1" applyAlignment="1">
      <alignment horizontal="center" vertical="center" wrapText="1"/>
    </xf>
    <xf numFmtId="3" fontId="60" fillId="0" borderId="19" xfId="0" applyNumberFormat="1" applyFont="1" applyBorder="1" applyAlignment="1">
      <alignment horizontal="center" vertical="center" wrapText="1"/>
    </xf>
    <xf numFmtId="3" fontId="59" fillId="0" borderId="19" xfId="0" applyNumberFormat="1" applyFont="1" applyBorder="1" applyAlignment="1">
      <alignment horizontal="right" vertical="center" wrapText="1"/>
    </xf>
    <xf numFmtId="3" fontId="60" fillId="0" borderId="63" xfId="0" applyNumberFormat="1" applyFont="1" applyBorder="1" applyAlignment="1">
      <alignment horizontal="center" vertical="center" wrapText="1"/>
    </xf>
    <xf numFmtId="3" fontId="60" fillId="0" borderId="69" xfId="0" applyNumberFormat="1" applyFont="1" applyBorder="1" applyAlignment="1">
      <alignment horizontal="center" vertical="center" wrapText="1"/>
    </xf>
    <xf numFmtId="3" fontId="59" fillId="0" borderId="0" xfId="0" applyNumberFormat="1" applyFont="1" applyBorder="1" applyAlignment="1">
      <alignment horizontal="center" vertical="center" wrapText="1"/>
    </xf>
    <xf numFmtId="3" fontId="59" fillId="0" borderId="19" xfId="0" applyNumberFormat="1" applyFont="1" applyBorder="1" applyAlignment="1">
      <alignment horizontal="center" vertical="center" wrapText="1"/>
    </xf>
    <xf numFmtId="3" fontId="59" fillId="0" borderId="63" xfId="0" applyNumberFormat="1" applyFont="1" applyBorder="1"/>
    <xf numFmtId="3" fontId="60" fillId="0" borderId="64" xfId="0" applyNumberFormat="1" applyFont="1" applyBorder="1"/>
    <xf numFmtId="0" fontId="59" fillId="0" borderId="0" xfId="0" applyFont="1" applyFill="1" applyBorder="1"/>
    <xf numFmtId="3" fontId="59" fillId="0" borderId="22" xfId="0" applyNumberFormat="1" applyFont="1" applyFill="1" applyBorder="1"/>
    <xf numFmtId="3" fontId="59" fillId="0" borderId="63" xfId="0" applyNumberFormat="1" applyFont="1" applyFill="1" applyBorder="1"/>
    <xf numFmtId="3" fontId="59" fillId="0" borderId="69" xfId="0" applyNumberFormat="1" applyFont="1" applyFill="1" applyBorder="1"/>
    <xf numFmtId="3" fontId="60" fillId="0" borderId="64" xfId="0" applyNumberFormat="1" applyFont="1" applyFill="1" applyBorder="1"/>
    <xf numFmtId="0" fontId="59" fillId="0" borderId="0" xfId="0" applyFont="1" applyBorder="1" applyAlignment="1">
      <alignment wrapText="1"/>
    </xf>
    <xf numFmtId="3" fontId="59" fillId="0" borderId="19" xfId="0" applyNumberFormat="1" applyFont="1" applyBorder="1" applyAlignment="1">
      <alignment vertical="center"/>
    </xf>
    <xf numFmtId="3" fontId="59" fillId="0" borderId="63" xfId="0" applyNumberFormat="1" applyFont="1" applyBorder="1" applyAlignment="1">
      <alignment vertical="center"/>
    </xf>
    <xf numFmtId="3" fontId="59" fillId="0" borderId="22" xfId="0" applyNumberFormat="1" applyFont="1" applyBorder="1" applyAlignment="1">
      <alignment horizontal="right" vertical="center" wrapText="1"/>
    </xf>
    <xf numFmtId="3" fontId="59" fillId="0" borderId="0" xfId="0" applyNumberFormat="1" applyFont="1" applyBorder="1" applyAlignment="1">
      <alignment horizontal="right" vertical="center" wrapText="1"/>
    </xf>
    <xf numFmtId="0" fontId="141" fillId="0" borderId="0" xfId="0" applyFont="1" applyBorder="1"/>
    <xf numFmtId="3" fontId="141" fillId="0" borderId="22" xfId="0" applyNumberFormat="1" applyFont="1" applyBorder="1"/>
    <xf numFmtId="0" fontId="59" fillId="0" borderId="0" xfId="0" applyFont="1" applyBorder="1" applyAlignment="1">
      <alignment vertical="center" wrapText="1"/>
    </xf>
    <xf numFmtId="3" fontId="59" fillId="0" borderId="22" xfId="0" applyNumberFormat="1" applyFont="1" applyBorder="1" applyAlignment="1">
      <alignment vertical="center"/>
    </xf>
    <xf numFmtId="0" fontId="59" fillId="0" borderId="69" xfId="0" applyFont="1" applyBorder="1" applyAlignment="1">
      <alignment horizontal="left" vertical="center" wrapText="1"/>
    </xf>
    <xf numFmtId="0" fontId="91" fillId="0" borderId="128" xfId="0" applyFont="1" applyBorder="1" applyAlignment="1">
      <alignment horizontal="center"/>
    </xf>
    <xf numFmtId="0" fontId="91" fillId="0" borderId="55" xfId="0" applyFont="1" applyBorder="1" applyAlignment="1">
      <alignment horizontal="center"/>
    </xf>
    <xf numFmtId="0" fontId="59" fillId="0" borderId="69" xfId="0" applyFont="1" applyBorder="1"/>
    <xf numFmtId="0" fontId="83" fillId="0" borderId="69" xfId="0" applyFont="1" applyBorder="1"/>
    <xf numFmtId="0" fontId="86" fillId="0" borderId="69" xfId="0" applyFont="1" applyBorder="1"/>
    <xf numFmtId="0" fontId="86" fillId="0" borderId="69" xfId="0" applyFont="1" applyFill="1" applyBorder="1"/>
    <xf numFmtId="3" fontId="25" fillId="0" borderId="77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vertical="center"/>
    </xf>
    <xf numFmtId="0" fontId="34" fillId="0" borderId="0" xfId="0" applyFont="1" applyBorder="1"/>
    <xf numFmtId="0" fontId="78" fillId="0" borderId="0" xfId="0" applyFont="1" applyBorder="1"/>
    <xf numFmtId="0" fontId="25" fillId="0" borderId="0" xfId="0" applyFont="1" applyBorder="1" applyAlignment="1">
      <alignment horizontal="left"/>
    </xf>
    <xf numFmtId="3" fontId="65" fillId="0" borderId="91" xfId="0" applyNumberFormat="1" applyFont="1" applyBorder="1" applyAlignment="1">
      <alignment horizontal="center" vertical="center" wrapText="1"/>
    </xf>
    <xf numFmtId="3" fontId="29" fillId="0" borderId="94" xfId="0" applyNumberFormat="1" applyFont="1" applyBorder="1"/>
    <xf numFmtId="3" fontId="25" fillId="0" borderId="69" xfId="0" applyNumberFormat="1" applyFont="1" applyFill="1" applyBorder="1"/>
    <xf numFmtId="3" fontId="29" fillId="25" borderId="69" xfId="0" applyNumberFormat="1" applyFont="1" applyFill="1" applyBorder="1"/>
    <xf numFmtId="0" fontId="78" fillId="0" borderId="93" xfId="0" applyFont="1" applyBorder="1" applyAlignment="1">
      <alignment horizontal="left" vertical="center"/>
    </xf>
    <xf numFmtId="0" fontId="29" fillId="0" borderId="71" xfId="0" applyFont="1" applyBorder="1" applyAlignment="1">
      <alignment horizontal="center"/>
    </xf>
    <xf numFmtId="0" fontId="29" fillId="0" borderId="69" xfId="0" applyFont="1" applyBorder="1" applyAlignment="1">
      <alignment horizontal="center"/>
    </xf>
    <xf numFmtId="0" fontId="33" fillId="0" borderId="0" xfId="71" applyFont="1" applyAlignment="1">
      <alignment vertical="center" wrapText="1"/>
    </xf>
    <xf numFmtId="0" fontId="116" fillId="0" borderId="0" xfId="71" applyFont="1" applyAlignment="1">
      <alignment vertical="center" wrapText="1"/>
    </xf>
    <xf numFmtId="169" fontId="29" fillId="0" borderId="12" xfId="0" applyNumberFormat="1" applyFont="1" applyBorder="1" applyAlignment="1">
      <alignment horizontal="center" vertical="center"/>
    </xf>
    <xf numFmtId="3" fontId="49" fillId="0" borderId="12" xfId="0" applyNumberFormat="1" applyFont="1" applyBorder="1" applyAlignment="1">
      <alignment horizontal="right"/>
    </xf>
    <xf numFmtId="1" fontId="49" fillId="0" borderId="12" xfId="0" applyNumberFormat="1" applyFont="1" applyBorder="1" applyAlignment="1">
      <alignment horizontal="right"/>
    </xf>
    <xf numFmtId="0" fontId="123" fillId="0" borderId="0" xfId="0" applyFont="1"/>
    <xf numFmtId="3" fontId="83" fillId="0" borderId="22" xfId="0" applyNumberFormat="1" applyFont="1" applyBorder="1"/>
    <xf numFmtId="3" fontId="143" fillId="0" borderId="0" xfId="0" applyNumberFormat="1" applyFont="1" applyBorder="1"/>
    <xf numFmtId="3" fontId="40" fillId="0" borderId="22" xfId="0" applyNumberFormat="1" applyFont="1" applyBorder="1"/>
    <xf numFmtId="3" fontId="60" fillId="0" borderId="22" xfId="0" applyNumberFormat="1" applyFont="1" applyBorder="1"/>
    <xf numFmtId="3" fontId="141" fillId="0" borderId="0" xfId="0" applyNumberFormat="1" applyFont="1" applyBorder="1"/>
    <xf numFmtId="3" fontId="31" fillId="0" borderId="22" xfId="0" applyNumberFormat="1" applyFont="1" applyBorder="1"/>
    <xf numFmtId="3" fontId="59" fillId="0" borderId="22" xfId="0" applyNumberFormat="1" applyFont="1" applyBorder="1" applyAlignment="1">
      <alignment wrapText="1"/>
    </xf>
    <xf numFmtId="3" fontId="60" fillId="0" borderId="0" xfId="0" applyNumberFormat="1" applyFont="1" applyBorder="1" applyAlignment="1">
      <alignment wrapText="1"/>
    </xf>
    <xf numFmtId="3" fontId="59" fillId="0" borderId="0" xfId="0" applyNumberFormat="1" applyFont="1" applyBorder="1" applyAlignment="1">
      <alignment wrapText="1"/>
    </xf>
    <xf numFmtId="0" fontId="31" fillId="0" borderId="91" xfId="0" applyFont="1" applyBorder="1" applyAlignment="1">
      <alignment horizontal="center" vertical="center"/>
    </xf>
    <xf numFmtId="3" fontId="94" fillId="0" borderId="91" xfId="0" applyNumberFormat="1" applyFont="1" applyBorder="1" applyAlignment="1">
      <alignment horizontal="center" vertical="center" wrapText="1"/>
    </xf>
    <xf numFmtId="3" fontId="94" fillId="0" borderId="92" xfId="0" applyNumberFormat="1" applyFont="1" applyBorder="1" applyAlignment="1">
      <alignment horizontal="center" vertical="center" wrapText="1"/>
    </xf>
    <xf numFmtId="3" fontId="31" fillId="0" borderId="30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60" fillId="0" borderId="93" xfId="0" applyFont="1" applyBorder="1"/>
    <xf numFmtId="3" fontId="31" fillId="0" borderId="93" xfId="0" applyNumberFormat="1" applyFont="1" applyBorder="1"/>
    <xf numFmtId="3" fontId="60" fillId="0" borderId="21" xfId="0" applyNumberFormat="1" applyFont="1" applyBorder="1"/>
    <xf numFmtId="3" fontId="141" fillId="0" borderId="0" xfId="74" applyNumberFormat="1" applyFont="1" applyBorder="1"/>
    <xf numFmtId="0" fontId="31" fillId="0" borderId="0" xfId="0" applyFont="1" applyBorder="1"/>
    <xf numFmtId="0" fontId="36" fillId="0" borderId="0" xfId="0" applyFont="1" applyAlignment="1">
      <alignment horizontal="center" vertical="center"/>
    </xf>
    <xf numFmtId="0" fontId="31" fillId="0" borderId="0" xfId="0" applyFont="1" applyBorder="1" applyAlignment="1">
      <alignment wrapText="1"/>
    </xf>
    <xf numFmtId="3" fontId="60" fillId="0" borderId="0" xfId="0" applyNumberFormat="1" applyFont="1" applyFill="1" applyBorder="1"/>
    <xf numFmtId="3" fontId="59" fillId="0" borderId="0" xfId="0" applyNumberFormat="1" applyFont="1" applyAlignment="1">
      <alignment wrapText="1"/>
    </xf>
    <xf numFmtId="0" fontId="31" fillId="0" borderId="13" xfId="0" applyFont="1" applyBorder="1"/>
    <xf numFmtId="3" fontId="31" fillId="0" borderId="31" xfId="0" applyNumberFormat="1" applyFont="1" applyBorder="1"/>
    <xf numFmtId="0" fontId="31" fillId="0" borderId="88" xfId="0" applyFont="1" applyBorder="1"/>
    <xf numFmtId="3" fontId="31" fillId="0" borderId="32" xfId="0" applyNumberFormat="1" applyFont="1" applyBorder="1"/>
    <xf numFmtId="3" fontId="31" fillId="0" borderId="89" xfId="0" applyNumberFormat="1" applyFont="1" applyFill="1" applyBorder="1"/>
    <xf numFmtId="3" fontId="23" fillId="0" borderId="22" xfId="0" applyNumberFormat="1" applyFont="1" applyBorder="1"/>
    <xf numFmtId="3" fontId="26" fillId="0" borderId="19" xfId="0" applyNumberFormat="1" applyFont="1" applyBorder="1"/>
    <xf numFmtId="3" fontId="26" fillId="0" borderId="69" xfId="0" applyNumberFormat="1" applyFont="1" applyBorder="1"/>
    <xf numFmtId="3" fontId="23" fillId="0" borderId="74" xfId="0" applyNumberFormat="1" applyFont="1" applyBorder="1"/>
    <xf numFmtId="3" fontId="26" fillId="0" borderId="12" xfId="0" applyNumberFormat="1" applyFont="1" applyFill="1" applyBorder="1"/>
    <xf numFmtId="3" fontId="111" fillId="0" borderId="24" xfId="0" applyNumberFormat="1" applyFont="1" applyBorder="1" applyAlignment="1">
      <alignment horizontal="center" vertical="center" wrapText="1"/>
    </xf>
    <xf numFmtId="0" fontId="144" fillId="0" borderId="0" xfId="0" applyFont="1" applyBorder="1" applyAlignment="1">
      <alignment vertical="center" wrapText="1"/>
    </xf>
    <xf numFmtId="3" fontId="32" fillId="0" borderId="25" xfId="0" applyNumberFormat="1" applyFont="1" applyBorder="1" applyAlignment="1">
      <alignment horizontal="center" vertical="center" wrapText="1"/>
    </xf>
    <xf numFmtId="3" fontId="32" fillId="0" borderId="25" xfId="0" applyNumberFormat="1" applyFont="1" applyBorder="1"/>
    <xf numFmtId="0" fontId="111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2" fillId="0" borderId="0" xfId="0" applyFont="1" applyAlignment="1">
      <alignment horizontal="left" wrapText="1"/>
    </xf>
    <xf numFmtId="3" fontId="32" fillId="0" borderId="0" xfId="0" applyNumberFormat="1" applyFont="1" applyBorder="1"/>
    <xf numFmtId="3" fontId="111" fillId="0" borderId="26" xfId="0" applyNumberFormat="1" applyFont="1" applyBorder="1"/>
    <xf numFmtId="0" fontId="32" fillId="0" borderId="0" xfId="0" applyFont="1" applyBorder="1" applyAlignment="1">
      <alignment wrapText="1"/>
    </xf>
    <xf numFmtId="0" fontId="111" fillId="0" borderId="0" xfId="0" applyFont="1" applyBorder="1" applyAlignment="1">
      <alignment wrapText="1"/>
    </xf>
    <xf numFmtId="0" fontId="32" fillId="0" borderId="0" xfId="0" applyFont="1" applyBorder="1" applyAlignment="1">
      <alignment horizontal="left" wrapText="1"/>
    </xf>
    <xf numFmtId="3" fontId="32" fillId="0" borderId="26" xfId="0" applyNumberFormat="1" applyFont="1" applyBorder="1" applyAlignment="1">
      <alignment vertical="center"/>
    </xf>
    <xf numFmtId="3" fontId="32" fillId="0" borderId="0" xfId="0" applyNumberFormat="1" applyFont="1" applyBorder="1" applyAlignment="1">
      <alignment vertical="center"/>
    </xf>
    <xf numFmtId="0" fontId="111" fillId="0" borderId="0" xfId="0" applyFont="1" applyBorder="1" applyAlignment="1">
      <alignment horizontal="left" wrapText="1"/>
    </xf>
    <xf numFmtId="0" fontId="111" fillId="0" borderId="34" xfId="0" applyFont="1" applyBorder="1" applyAlignment="1">
      <alignment wrapText="1"/>
    </xf>
    <xf numFmtId="3" fontId="111" fillId="0" borderId="34" xfId="0" applyNumberFormat="1" applyFont="1" applyBorder="1"/>
    <xf numFmtId="3" fontId="111" fillId="0" borderId="59" xfId="0" applyNumberFormat="1" applyFont="1" applyBorder="1"/>
    <xf numFmtId="3" fontId="54" fillId="0" borderId="22" xfId="0" applyNumberFormat="1" applyFont="1" applyBorder="1"/>
    <xf numFmtId="3" fontId="20" fillId="0" borderId="22" xfId="0" applyNumberFormat="1" applyFont="1" applyBorder="1"/>
    <xf numFmtId="3" fontId="20" fillId="0" borderId="22" xfId="0" applyNumberFormat="1" applyFont="1" applyBorder="1" applyAlignment="1">
      <alignment vertical="center"/>
    </xf>
    <xf numFmtId="3" fontId="54" fillId="0" borderId="95" xfId="0" applyNumberFormat="1" applyFont="1" applyBorder="1"/>
    <xf numFmtId="3" fontId="54" fillId="0" borderId="96" xfId="0" applyNumberFormat="1" applyFont="1" applyBorder="1"/>
    <xf numFmtId="3" fontId="54" fillId="0" borderId="97" xfId="0" applyNumberFormat="1" applyFont="1" applyBorder="1"/>
    <xf numFmtId="3" fontId="36" fillId="0" borderId="69" xfId="74" applyNumberFormat="1" applyFont="1" applyBorder="1"/>
    <xf numFmtId="3" fontId="40" fillId="0" borderId="0" xfId="74" applyNumberFormat="1" applyFont="1" applyBorder="1"/>
    <xf numFmtId="0" fontId="59" fillId="0" borderId="22" xfId="0" applyFont="1" applyBorder="1"/>
    <xf numFmtId="3" fontId="31" fillId="0" borderId="50" xfId="0" applyNumberFormat="1" applyFont="1" applyBorder="1"/>
    <xf numFmtId="3" fontId="31" fillId="0" borderId="82" xfId="0" applyNumberFormat="1" applyFont="1" applyFill="1" applyBorder="1"/>
    <xf numFmtId="0" fontId="31" fillId="0" borderId="27" xfId="0" applyFont="1" applyBorder="1"/>
    <xf numFmtId="3" fontId="31" fillId="0" borderId="88" xfId="0" applyNumberFormat="1" applyFont="1" applyFill="1" applyBorder="1"/>
    <xf numFmtId="0" fontId="44" fillId="0" borderId="0" xfId="0" applyFont="1" applyAlignment="1">
      <alignment horizontal="center"/>
    </xf>
    <xf numFmtId="165" fontId="49" fillId="24" borderId="12" xfId="0" applyNumberFormat="1" applyFont="1" applyFill="1" applyBorder="1" applyAlignment="1">
      <alignment horizontal="right" vertical="center"/>
    </xf>
    <xf numFmtId="3" fontId="49" fillId="0" borderId="24" xfId="0" applyNumberFormat="1" applyFont="1" applyBorder="1" applyAlignment="1">
      <alignment horizontal="right"/>
    </xf>
    <xf numFmtId="3" fontId="49" fillId="0" borderId="12" xfId="0" applyNumberFormat="1" applyFont="1" applyBorder="1"/>
    <xf numFmtId="170" fontId="49" fillId="0" borderId="12" xfId="0" applyNumberFormat="1" applyFont="1" applyBorder="1" applyAlignment="1">
      <alignment horizontal="right"/>
    </xf>
    <xf numFmtId="167" fontId="49" fillId="0" borderId="28" xfId="0" applyNumberFormat="1" applyFont="1" applyBorder="1" applyAlignment="1">
      <alignment horizontal="right"/>
    </xf>
    <xf numFmtId="0" fontId="35" fillId="0" borderId="0" xfId="0" applyFont="1" applyBorder="1" applyAlignment="1">
      <alignment wrapText="1"/>
    </xf>
    <xf numFmtId="3" fontId="44" fillId="0" borderId="22" xfId="0" applyNumberFormat="1" applyFont="1" applyBorder="1" applyAlignment="1">
      <alignment horizontal="center" vertical="center"/>
    </xf>
    <xf numFmtId="3" fontId="44" fillId="0" borderId="0" xfId="0" applyNumberFormat="1" applyFont="1" applyBorder="1" applyAlignment="1">
      <alignment horizontal="right" vertical="center"/>
    </xf>
    <xf numFmtId="3" fontId="54" fillId="0" borderId="69" xfId="0" applyNumberFormat="1" applyFont="1" applyBorder="1" applyAlignment="1">
      <alignment horizontal="right" vertical="center"/>
    </xf>
    <xf numFmtId="0" fontId="44" fillId="0" borderId="0" xfId="0" applyFont="1" applyAlignment="1">
      <alignment horizontal="left" vertical="center" wrapText="1"/>
    </xf>
    <xf numFmtId="3" fontId="29" fillId="0" borderId="0" xfId="0" applyNumberFormat="1" applyFont="1" applyFill="1" applyAlignment="1">
      <alignment vertical="center" wrapText="1"/>
    </xf>
    <xf numFmtId="3" fontId="29" fillId="0" borderId="0" xfId="78" applyNumberFormat="1" applyFont="1" applyAlignment="1">
      <alignment vertical="center"/>
    </xf>
    <xf numFmtId="0" fontId="31" fillId="0" borderId="22" xfId="78" applyFont="1" applyBorder="1" applyAlignment="1">
      <alignment vertical="center"/>
    </xf>
    <xf numFmtId="0" fontId="31" fillId="0" borderId="0" xfId="78" applyFont="1" applyAlignment="1">
      <alignment vertical="center"/>
    </xf>
    <xf numFmtId="3" fontId="29" fillId="0" borderId="41" xfId="78" applyNumberFormat="1" applyFont="1" applyBorder="1" applyAlignment="1">
      <alignment vertical="center"/>
    </xf>
    <xf numFmtId="0" fontId="59" fillId="0" borderId="0" xfId="0" applyFont="1" applyBorder="1" applyAlignment="1">
      <alignment horizontal="left" vertical="center"/>
    </xf>
    <xf numFmtId="1" fontId="59" fillId="0" borderId="69" xfId="0" applyNumberFormat="1" applyFont="1" applyBorder="1" applyAlignment="1">
      <alignment horizontal="center" vertical="center"/>
    </xf>
    <xf numFmtId="3" fontId="25" fillId="0" borderId="131" xfId="0" applyNumberFormat="1" applyFont="1" applyBorder="1"/>
    <xf numFmtId="3" fontId="25" fillId="0" borderId="82" xfId="0" applyNumberFormat="1" applyFont="1" applyBorder="1"/>
    <xf numFmtId="0" fontId="35" fillId="0" borderId="0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3" fontId="25" fillId="0" borderId="88" xfId="0" applyNumberFormat="1" applyFont="1" applyBorder="1"/>
    <xf numFmtId="3" fontId="64" fillId="0" borderId="0" xfId="74" applyNumberFormat="1" applyFont="1" applyBorder="1"/>
    <xf numFmtId="0" fontId="36" fillId="0" borderId="0" xfId="0" applyFont="1" applyAlignment="1">
      <alignment wrapText="1"/>
    </xf>
    <xf numFmtId="0" fontId="29" fillId="0" borderId="49" xfId="0" applyFont="1" applyBorder="1" applyAlignment="1">
      <alignment horizontal="center"/>
    </xf>
    <xf numFmtId="3" fontId="31" fillId="0" borderId="132" xfId="0" applyNumberFormat="1" applyFont="1" applyBorder="1"/>
    <xf numFmtId="3" fontId="31" fillId="0" borderId="66" xfId="0" applyNumberFormat="1" applyFont="1" applyFill="1" applyBorder="1"/>
    <xf numFmtId="0" fontId="57" fillId="0" borderId="0" xfId="0" applyFont="1" applyAlignment="1">
      <alignment horizontal="center" vertical="center"/>
    </xf>
    <xf numFmtId="0" fontId="111" fillId="0" borderId="0" xfId="0" applyFont="1" applyAlignment="1">
      <alignment vertical="center" wrapText="1"/>
    </xf>
    <xf numFmtId="3" fontId="32" fillId="0" borderId="0" xfId="0" applyNumberFormat="1" applyFont="1" applyAlignment="1">
      <alignment vertical="center"/>
    </xf>
    <xf numFmtId="0" fontId="142" fillId="0" borderId="0" xfId="78" applyFont="1" applyAlignment="1">
      <alignment vertical="center" wrapText="1"/>
    </xf>
    <xf numFmtId="0" fontId="49" fillId="0" borderId="0" xfId="0" applyFont="1" applyBorder="1" applyAlignment="1">
      <alignment horizontal="center" wrapText="1"/>
    </xf>
    <xf numFmtId="3" fontId="25" fillId="0" borderId="49" xfId="0" applyNumberFormat="1" applyFont="1" applyBorder="1"/>
    <xf numFmtId="3" fontId="31" fillId="0" borderId="49" xfId="0" applyNumberFormat="1" applyFont="1" applyBorder="1"/>
    <xf numFmtId="3" fontId="31" fillId="0" borderId="27" xfId="0" applyNumberFormat="1" applyFont="1" applyBorder="1"/>
    <xf numFmtId="3" fontId="31" fillId="0" borderId="88" xfId="0" applyNumberFormat="1" applyFont="1" applyBorder="1"/>
    <xf numFmtId="3" fontId="57" fillId="0" borderId="0" xfId="78" applyNumberFormat="1" applyFont="1" applyBorder="1" applyAlignment="1">
      <alignment horizontal="left" vertical="center" wrapText="1"/>
    </xf>
    <xf numFmtId="3" fontId="32" fillId="0" borderId="0" xfId="78" applyNumberFormat="1" applyFont="1"/>
    <xf numFmtId="3" fontId="25" fillId="0" borderId="83" xfId="0" applyNumberFormat="1" applyFont="1" applyBorder="1"/>
    <xf numFmtId="3" fontId="25" fillId="0" borderId="83" xfId="0" applyNumberFormat="1" applyFont="1" applyFill="1" applyBorder="1"/>
    <xf numFmtId="0" fontId="86" fillId="0" borderId="0" xfId="0" applyFont="1" applyBorder="1"/>
    <xf numFmtId="0" fontId="29" fillId="0" borderId="0" xfId="0" applyFont="1" applyBorder="1" applyAlignment="1">
      <alignment horizontal="left" vertical="center" wrapText="1"/>
    </xf>
    <xf numFmtId="3" fontId="31" fillId="0" borderId="78" xfId="0" applyNumberFormat="1" applyFont="1" applyBorder="1"/>
    <xf numFmtId="3" fontId="31" fillId="0" borderId="72" xfId="0" applyNumberFormat="1" applyFont="1" applyBorder="1"/>
    <xf numFmtId="0" fontId="123" fillId="0" borderId="0" xfId="78" applyFont="1" applyAlignment="1">
      <alignment vertical="center" wrapText="1"/>
    </xf>
    <xf numFmtId="3" fontId="129" fillId="0" borderId="0" xfId="78" applyNumberFormat="1" applyFont="1" applyBorder="1" applyAlignment="1">
      <alignment horizontal="left" vertical="center" wrapText="1"/>
    </xf>
    <xf numFmtId="3" fontId="129" fillId="0" borderId="0" xfId="78" applyNumberFormat="1" applyFont="1" applyBorder="1" applyAlignment="1">
      <alignment vertical="center"/>
    </xf>
    <xf numFmtId="3" fontId="140" fillId="0" borderId="0" xfId="78" applyNumberFormat="1" applyFont="1" applyBorder="1" applyAlignment="1">
      <alignment vertical="center"/>
    </xf>
    <xf numFmtId="3" fontId="129" fillId="0" borderId="0" xfId="78" applyNumberFormat="1" applyFont="1" applyAlignment="1">
      <alignment vertical="center"/>
    </xf>
    <xf numFmtId="3" fontId="140" fillId="0" borderId="27" xfId="78" applyNumberFormat="1" applyFont="1" applyBorder="1" applyAlignment="1">
      <alignment vertical="center"/>
    </xf>
    <xf numFmtId="3" fontId="25" fillId="0" borderId="72" xfId="78" applyNumberFormat="1" applyFont="1" applyBorder="1" applyAlignment="1">
      <alignment vertical="center"/>
    </xf>
    <xf numFmtId="3" fontId="23" fillId="0" borderId="109" xfId="0" applyNumberFormat="1" applyFont="1" applyBorder="1"/>
    <xf numFmtId="3" fontId="23" fillId="0" borderId="14" xfId="0" applyNumberFormat="1" applyFont="1" applyBorder="1"/>
    <xf numFmtId="0" fontId="23" fillId="0" borderId="0" xfId="0" applyFont="1" applyBorder="1"/>
    <xf numFmtId="3" fontId="31" fillId="0" borderId="27" xfId="78" applyNumberFormat="1" applyFont="1" applyBorder="1" applyAlignment="1">
      <alignment vertical="center"/>
    </xf>
    <xf numFmtId="3" fontId="31" fillId="0" borderId="18" xfId="78" applyNumberFormat="1" applyFont="1" applyBorder="1" applyAlignment="1">
      <alignment vertical="center"/>
    </xf>
    <xf numFmtId="3" fontId="64" fillId="0" borderId="22" xfId="0" applyNumberFormat="1" applyFont="1" applyBorder="1"/>
    <xf numFmtId="3" fontId="31" fillId="0" borderId="18" xfId="0" applyNumberFormat="1" applyFont="1" applyBorder="1"/>
    <xf numFmtId="3" fontId="31" fillId="0" borderId="80" xfId="0" applyNumberFormat="1" applyFont="1" applyBorder="1"/>
    <xf numFmtId="0" fontId="49" fillId="0" borderId="29" xfId="0" applyFont="1" applyBorder="1" applyAlignment="1">
      <alignment horizontal="right"/>
    </xf>
    <xf numFmtId="0" fontId="44" fillId="0" borderId="24" xfId="0" applyFont="1" applyBorder="1"/>
    <xf numFmtId="3" fontId="25" fillId="0" borderId="0" xfId="78" applyNumberFormat="1" applyFont="1" applyAlignment="1">
      <alignment vertical="center"/>
    </xf>
    <xf numFmtId="49" fontId="29" fillId="0" borderId="0" xfId="78" applyNumberFormat="1" applyFont="1" applyBorder="1" applyAlignment="1">
      <alignment vertical="center" wrapText="1"/>
    </xf>
    <xf numFmtId="3" fontId="35" fillId="0" borderId="0" xfId="0" applyNumberFormat="1" applyFont="1" applyBorder="1" applyAlignment="1">
      <alignment horizontal="right"/>
    </xf>
    <xf numFmtId="3" fontId="65" fillId="0" borderId="12" xfId="0" applyNumberFormat="1" applyFont="1" applyBorder="1" applyAlignment="1">
      <alignment horizontal="center" vertical="center"/>
    </xf>
    <xf numFmtId="3" fontId="65" fillId="0" borderId="29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horizontal="center"/>
    </xf>
    <xf numFmtId="0" fontId="25" fillId="0" borderId="14" xfId="0" applyFont="1" applyBorder="1" applyAlignment="1">
      <alignment horizontal="right"/>
    </xf>
    <xf numFmtId="0" fontId="70" fillId="0" borderId="0" xfId="0" applyFont="1" applyBorder="1" applyAlignment="1">
      <alignment horizontal="center"/>
    </xf>
    <xf numFmtId="0" fontId="65" fillId="0" borderId="29" xfId="0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horizontal="center" vertical="center"/>
    </xf>
    <xf numFmtId="3" fontId="75" fillId="0" borderId="100" xfId="0" applyNumberFormat="1" applyFont="1" applyBorder="1" applyAlignment="1">
      <alignment horizontal="center" vertical="center"/>
    </xf>
    <xf numFmtId="3" fontId="75" fillId="0" borderId="11" xfId="0" applyNumberFormat="1" applyFont="1" applyBorder="1" applyAlignment="1">
      <alignment horizontal="center" vertical="center"/>
    </xf>
    <xf numFmtId="3" fontId="60" fillId="0" borderId="12" xfId="0" applyNumberFormat="1" applyFont="1" applyBorder="1" applyAlignment="1">
      <alignment horizontal="center" vertical="center"/>
    </xf>
    <xf numFmtId="3" fontId="60" fillId="0" borderId="29" xfId="0" applyNumberFormat="1" applyFont="1" applyBorder="1" applyAlignment="1">
      <alignment horizontal="center" vertical="center"/>
    </xf>
    <xf numFmtId="0" fontId="31" fillId="0" borderId="14" xfId="0" applyFont="1" applyBorder="1" applyAlignment="1">
      <alignment horizontal="right"/>
    </xf>
    <xf numFmtId="0" fontId="36" fillId="0" borderId="12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3" fontId="37" fillId="0" borderId="101" xfId="0" applyNumberFormat="1" applyFont="1" applyBorder="1" applyAlignment="1">
      <alignment horizontal="center" vertical="center"/>
    </xf>
    <xf numFmtId="0" fontId="60" fillId="0" borderId="29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3" fontId="75" fillId="0" borderId="10" xfId="0" applyNumberFormat="1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76" fillId="0" borderId="102" xfId="71" applyFont="1" applyFill="1" applyBorder="1" applyAlignment="1">
      <alignment horizontal="center" vertical="center"/>
    </xf>
    <xf numFmtId="0" fontId="76" fillId="0" borderId="103" xfId="71" applyFont="1" applyFill="1" applyBorder="1" applyAlignment="1">
      <alignment horizontal="center" vertical="center"/>
    </xf>
    <xf numFmtId="3" fontId="76" fillId="0" borderId="49" xfId="71" applyNumberFormat="1" applyFont="1" applyFill="1" applyBorder="1" applyAlignment="1">
      <alignment horizontal="center" vertical="center"/>
    </xf>
    <xf numFmtId="3" fontId="76" fillId="0" borderId="27" xfId="71" applyNumberFormat="1" applyFont="1" applyFill="1" applyBorder="1" applyAlignment="1">
      <alignment horizontal="center" vertical="center"/>
    </xf>
    <xf numFmtId="3" fontId="76" fillId="0" borderId="49" xfId="71" applyNumberFormat="1" applyFont="1" applyFill="1" applyBorder="1" applyAlignment="1">
      <alignment horizontal="center" vertical="center" wrapText="1"/>
    </xf>
    <xf numFmtId="3" fontId="76" fillId="0" borderId="27" xfId="71" applyNumberFormat="1" applyFont="1" applyFill="1" applyBorder="1" applyAlignment="1">
      <alignment horizontal="center" vertical="center" wrapText="1"/>
    </xf>
    <xf numFmtId="3" fontId="76" fillId="0" borderId="88" xfId="71" applyNumberFormat="1" applyFont="1" applyFill="1" applyBorder="1" applyAlignment="1">
      <alignment horizontal="center" vertical="center" wrapText="1"/>
    </xf>
    <xf numFmtId="3" fontId="111" fillId="0" borderId="34" xfId="71" applyNumberFormat="1" applyFont="1" applyBorder="1" applyAlignment="1">
      <alignment horizontal="right" vertical="center"/>
    </xf>
    <xf numFmtId="3" fontId="111" fillId="0" borderId="59" xfId="71" applyNumberFormat="1" applyFont="1" applyBorder="1" applyAlignment="1">
      <alignment horizontal="right" vertical="center"/>
    </xf>
    <xf numFmtId="0" fontId="28" fillId="0" borderId="0" xfId="75" applyFont="1" applyAlignment="1">
      <alignment horizontal="right"/>
    </xf>
    <xf numFmtId="0" fontId="118" fillId="0" borderId="0" xfId="71" applyFont="1" applyAlignment="1">
      <alignment horizontal="right" vertical="center"/>
    </xf>
    <xf numFmtId="0" fontId="30" fillId="0" borderId="0" xfId="71" applyFont="1" applyAlignment="1">
      <alignment horizontal="center" vertical="center"/>
    </xf>
    <xf numFmtId="0" fontId="1" fillId="0" borderId="0" xfId="70" applyAlignment="1">
      <alignment vertical="center"/>
    </xf>
    <xf numFmtId="0" fontId="33" fillId="0" borderId="0" xfId="71" applyFont="1" applyAlignment="1">
      <alignment horizontal="right" vertical="center"/>
    </xf>
    <xf numFmtId="3" fontId="28" fillId="0" borderId="0" xfId="0" applyNumberFormat="1" applyFont="1" applyBorder="1" applyAlignment="1">
      <alignment horizontal="right"/>
    </xf>
    <xf numFmtId="0" fontId="82" fillId="0" borderId="0" xfId="0" applyFont="1" applyBorder="1" applyAlignment="1"/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0" fillId="0" borderId="0" xfId="0" applyAlignment="1"/>
    <xf numFmtId="0" fontId="79" fillId="0" borderId="14" xfId="0" applyFont="1" applyBorder="1" applyAlignment="1">
      <alignment horizontal="right"/>
    </xf>
    <xf numFmtId="0" fontId="0" fillId="0" borderId="14" xfId="0" applyBorder="1" applyAlignment="1"/>
    <xf numFmtId="0" fontId="26" fillId="0" borderId="0" xfId="0" applyFont="1" applyAlignment="1">
      <alignment horizontal="center"/>
    </xf>
    <xf numFmtId="0" fontId="35" fillId="0" borderId="0" xfId="0" applyFont="1" applyBorder="1" applyAlignment="1">
      <alignment horizontal="right"/>
    </xf>
    <xf numFmtId="0" fontId="25" fillId="0" borderId="91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9" fillId="0" borderId="14" xfId="0" applyFont="1" applyBorder="1" applyAlignment="1">
      <alignment horizontal="right"/>
    </xf>
    <xf numFmtId="0" fontId="68" fillId="0" borderId="14" xfId="0" applyFont="1" applyBorder="1" applyAlignment="1">
      <alignment horizontal="right"/>
    </xf>
    <xf numFmtId="0" fontId="25" fillId="0" borderId="0" xfId="76" applyFont="1" applyBorder="1" applyAlignment="1">
      <alignment horizontal="center"/>
    </xf>
    <xf numFmtId="0" fontId="35" fillId="0" borderId="24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/>
    </xf>
    <xf numFmtId="0" fontId="71" fillId="0" borderId="0" xfId="0" applyFont="1" applyBorder="1" applyAlignment="1">
      <alignment horizontal="right"/>
    </xf>
    <xf numFmtId="3" fontId="30" fillId="0" borderId="96" xfId="0" applyNumberFormat="1" applyFont="1" applyBorder="1" applyAlignment="1">
      <alignment horizontal="right"/>
    </xf>
    <xf numFmtId="0" fontId="0" fillId="0" borderId="96" xfId="0" applyBorder="1" applyAlignment="1"/>
    <xf numFmtId="0" fontId="30" fillId="0" borderId="24" xfId="0" applyFont="1" applyBorder="1" applyAlignment="1">
      <alignment horizontal="center" vertical="center" wrapText="1"/>
    </xf>
    <xf numFmtId="0" fontId="111" fillId="0" borderId="24" xfId="0" applyFont="1" applyBorder="1" applyAlignment="1">
      <alignment horizontal="center" vertical="center" wrapText="1"/>
    </xf>
    <xf numFmtId="3" fontId="111" fillId="0" borderId="24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horizontal="center"/>
    </xf>
    <xf numFmtId="0" fontId="32" fillId="0" borderId="0" xfId="0" applyFont="1" applyAlignment="1"/>
    <xf numFmtId="3" fontId="35" fillId="0" borderId="0" xfId="78" applyNumberFormat="1" applyFont="1" applyBorder="1" applyAlignment="1">
      <alignment horizontal="right"/>
    </xf>
    <xf numFmtId="3" fontId="25" fillId="0" borderId="0" xfId="78" applyNumberFormat="1" applyFont="1" applyBorder="1" applyAlignment="1">
      <alignment horizontal="center"/>
    </xf>
    <xf numFmtId="3" fontId="25" fillId="0" borderId="45" xfId="78" applyNumberFormat="1" applyFont="1" applyBorder="1" applyAlignment="1">
      <alignment horizontal="center" vertical="center"/>
    </xf>
    <xf numFmtId="3" fontId="25" fillId="0" borderId="104" xfId="78" applyNumberFormat="1" applyFont="1" applyBorder="1" applyAlignment="1">
      <alignment horizontal="center" vertical="center"/>
    </xf>
    <xf numFmtId="3" fontId="25" fillId="0" borderId="61" xfId="78" applyNumberFormat="1" applyFont="1" applyBorder="1" applyAlignment="1">
      <alignment horizontal="right"/>
    </xf>
    <xf numFmtId="0" fontId="0" fillId="0" borderId="61" xfId="0" applyBorder="1" applyAlignment="1"/>
    <xf numFmtId="49" fontId="25" fillId="0" borderId="105" xfId="78" applyNumberFormat="1" applyFont="1" applyBorder="1" applyAlignment="1">
      <alignment horizontal="center" vertical="center" textRotation="255" wrapText="1"/>
    </xf>
    <xf numFmtId="3" fontId="25" fillId="0" borderId="36" xfId="78" applyNumberFormat="1" applyFont="1" applyBorder="1" applyAlignment="1">
      <alignment horizontal="center" vertical="center" wrapText="1"/>
    </xf>
    <xf numFmtId="3" fontId="25" fillId="0" borderId="106" xfId="0" applyNumberFormat="1" applyFont="1" applyBorder="1" applyAlignment="1">
      <alignment horizontal="center" vertical="center" wrapText="1"/>
    </xf>
    <xf numFmtId="3" fontId="25" fillId="0" borderId="37" xfId="0" applyNumberFormat="1" applyFont="1" applyBorder="1" applyAlignment="1">
      <alignment horizontal="center" vertical="center" wrapText="1"/>
    </xf>
    <xf numFmtId="3" fontId="25" fillId="0" borderId="107" xfId="0" applyNumberFormat="1" applyFont="1" applyBorder="1" applyAlignment="1">
      <alignment horizontal="center" vertical="center" wrapText="1"/>
    </xf>
    <xf numFmtId="3" fontId="25" fillId="0" borderId="108" xfId="0" applyNumberFormat="1" applyFont="1" applyBorder="1" applyAlignment="1">
      <alignment horizontal="center" vertical="center" wrapText="1"/>
    </xf>
    <xf numFmtId="0" fontId="31" fillId="0" borderId="0" xfId="78" applyFont="1" applyAlignment="1">
      <alignment horizontal="center"/>
    </xf>
    <xf numFmtId="3" fontId="25" fillId="0" borderId="109" xfId="78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3" fontId="25" fillId="0" borderId="36" xfId="0" applyNumberFormat="1" applyFont="1" applyBorder="1" applyAlignment="1">
      <alignment horizontal="center" vertical="center" wrapText="1"/>
    </xf>
    <xf numFmtId="0" fontId="45" fillId="0" borderId="24" xfId="0" applyFont="1" applyBorder="1" applyAlignment="1">
      <alignment horizontal="center" vertical="center"/>
    </xf>
    <xf numFmtId="0" fontId="28" fillId="0" borderId="0" xfId="0" applyFont="1" applyBorder="1" applyAlignment="1">
      <alignment horizontal="right"/>
    </xf>
    <xf numFmtId="0" fontId="45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/>
    </xf>
    <xf numFmtId="0" fontId="44" fillId="0" borderId="96" xfId="0" applyFont="1" applyBorder="1" applyAlignment="1">
      <alignment horizontal="right"/>
    </xf>
    <xf numFmtId="0" fontId="0" fillId="0" borderId="96" xfId="0" applyBorder="1" applyAlignment="1">
      <alignment horizontal="right"/>
    </xf>
    <xf numFmtId="3" fontId="49" fillId="0" borderId="24" xfId="0" applyNumberFormat="1" applyFont="1" applyBorder="1" applyAlignment="1">
      <alignment horizontal="center" vertical="center" wrapText="1"/>
    </xf>
    <xf numFmtId="3" fontId="45" fillId="0" borderId="24" xfId="0" applyNumberFormat="1" applyFont="1" applyBorder="1" applyAlignment="1">
      <alignment horizontal="center"/>
    </xf>
    <xf numFmtId="0" fontId="48" fillId="0" borderId="24" xfId="0" applyFont="1" applyBorder="1" applyAlignment="1">
      <alignment horizontal="center" wrapText="1"/>
    </xf>
    <xf numFmtId="0" fontId="31" fillId="0" borderId="0" xfId="0" applyFont="1" applyAlignment="1">
      <alignment horizontal="center"/>
    </xf>
    <xf numFmtId="0" fontId="65" fillId="0" borderId="110" xfId="0" applyFont="1" applyBorder="1" applyAlignment="1">
      <alignment horizontal="center" vertical="center"/>
    </xf>
    <xf numFmtId="3" fontId="75" fillId="0" borderId="101" xfId="0" applyNumberFormat="1" applyFont="1" applyBorder="1" applyAlignment="1">
      <alignment horizontal="center" vertical="center"/>
    </xf>
    <xf numFmtId="0" fontId="65" fillId="0" borderId="0" xfId="74" applyFont="1" applyBorder="1" applyAlignment="1">
      <alignment horizontal="center"/>
    </xf>
    <xf numFmtId="3" fontId="65" fillId="0" borderId="12" xfId="0" applyNumberFormat="1" applyFont="1" applyBorder="1" applyAlignment="1">
      <alignment horizontal="center" vertical="center" wrapText="1"/>
    </xf>
    <xf numFmtId="3" fontId="65" fillId="0" borderId="43" xfId="0" applyNumberFormat="1" applyFont="1" applyBorder="1" applyAlignment="1">
      <alignment horizontal="center" vertical="center" wrapText="1"/>
    </xf>
    <xf numFmtId="3" fontId="65" fillId="0" borderId="55" xfId="0" applyNumberFormat="1" applyFont="1" applyBorder="1" applyAlignment="1">
      <alignment horizontal="center" vertical="center" wrapText="1"/>
    </xf>
    <xf numFmtId="3" fontId="65" fillId="0" borderId="109" xfId="0" applyNumberFormat="1" applyFont="1" applyBorder="1" applyAlignment="1">
      <alignment horizontal="center" vertical="center" wrapText="1"/>
    </xf>
    <xf numFmtId="3" fontId="65" fillId="0" borderId="111" xfId="0" applyNumberFormat="1" applyFont="1" applyBorder="1" applyAlignment="1">
      <alignment horizontal="center" vertical="center" wrapText="1"/>
    </xf>
    <xf numFmtId="3" fontId="64" fillId="0" borderId="0" xfId="0" applyNumberFormat="1" applyFont="1" applyBorder="1" applyAlignment="1">
      <alignment horizontal="right"/>
    </xf>
    <xf numFmtId="0" fontId="79" fillId="0" borderId="0" xfId="0" applyFont="1" applyAlignment="1">
      <alignment horizontal="right"/>
    </xf>
    <xf numFmtId="0" fontId="79" fillId="0" borderId="0" xfId="0" applyFont="1" applyAlignment="1"/>
    <xf numFmtId="3" fontId="65" fillId="0" borderId="16" xfId="0" applyNumberFormat="1" applyFont="1" applyBorder="1" applyAlignment="1">
      <alignment horizontal="center" vertical="center"/>
    </xf>
    <xf numFmtId="3" fontId="59" fillId="0" borderId="0" xfId="0" applyNumberFormat="1" applyFont="1" applyAlignment="1">
      <alignment horizontal="center"/>
    </xf>
    <xf numFmtId="3" fontId="65" fillId="0" borderId="61" xfId="0" applyNumberFormat="1" applyFont="1" applyBorder="1" applyAlignment="1">
      <alignment horizontal="right"/>
    </xf>
    <xf numFmtId="3" fontId="65" fillId="0" borderId="112" xfId="0" applyNumberFormat="1" applyFont="1" applyBorder="1" applyAlignment="1">
      <alignment horizontal="center" vertical="center" wrapText="1"/>
    </xf>
    <xf numFmtId="0" fontId="65" fillId="0" borderId="126" xfId="0" applyFont="1" applyBorder="1" applyAlignment="1">
      <alignment horizontal="center" vertical="center" readingOrder="2"/>
    </xf>
    <xf numFmtId="0" fontId="79" fillId="0" borderId="10" xfId="0" applyFont="1" applyBorder="1" applyAlignment="1">
      <alignment horizontal="center" vertical="center"/>
    </xf>
    <xf numFmtId="0" fontId="79" fillId="0" borderId="124" xfId="0" applyFont="1" applyBorder="1" applyAlignment="1">
      <alignment horizontal="center" vertical="center"/>
    </xf>
    <xf numFmtId="0" fontId="58" fillId="0" borderId="105" xfId="0" applyFont="1" applyBorder="1" applyAlignment="1">
      <alignment horizontal="center" vertical="center" textRotation="255"/>
    </xf>
    <xf numFmtId="3" fontId="65" fillId="0" borderId="17" xfId="0" applyNumberFormat="1" applyFont="1" applyBorder="1" applyAlignment="1">
      <alignment horizontal="center" vertical="center"/>
    </xf>
    <xf numFmtId="3" fontId="65" fillId="0" borderId="123" xfId="0" applyNumberFormat="1" applyFont="1" applyBorder="1" applyAlignment="1">
      <alignment horizontal="center" vertical="center"/>
    </xf>
    <xf numFmtId="3" fontId="65" fillId="0" borderId="121" xfId="0" applyNumberFormat="1" applyFont="1" applyBorder="1" applyAlignment="1">
      <alignment horizontal="center" vertical="center"/>
    </xf>
    <xf numFmtId="3" fontId="65" fillId="0" borderId="122" xfId="0" applyNumberFormat="1" applyFont="1" applyBorder="1" applyAlignment="1">
      <alignment horizontal="center" vertical="center"/>
    </xf>
    <xf numFmtId="3" fontId="65" fillId="0" borderId="10" xfId="0" applyNumberFormat="1" applyFont="1" applyBorder="1" applyAlignment="1">
      <alignment horizontal="center" vertical="center"/>
    </xf>
    <xf numFmtId="3" fontId="79" fillId="0" borderId="10" xfId="0" applyNumberFormat="1" applyFont="1" applyBorder="1" applyAlignment="1">
      <alignment horizontal="center" vertical="center"/>
    </xf>
    <xf numFmtId="3" fontId="79" fillId="0" borderId="124" xfId="0" applyNumberFormat="1" applyFont="1" applyBorder="1" applyAlignment="1">
      <alignment horizontal="center" vertical="center"/>
    </xf>
    <xf numFmtId="0" fontId="79" fillId="0" borderId="125" xfId="0" applyFont="1" applyBorder="1" applyAlignment="1">
      <alignment horizontal="center" vertical="center"/>
    </xf>
    <xf numFmtId="3" fontId="65" fillId="0" borderId="120" xfId="0" applyNumberFormat="1" applyFont="1" applyBorder="1" applyAlignment="1">
      <alignment horizontal="center" vertical="center"/>
    </xf>
    <xf numFmtId="3" fontId="65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65" fillId="0" borderId="49" xfId="0" applyFont="1" applyFill="1" applyBorder="1" applyAlignment="1"/>
    <xf numFmtId="0" fontId="79" fillId="0" borderId="88" xfId="0" applyFont="1" applyBorder="1" applyAlignment="1"/>
    <xf numFmtId="0" fontId="65" fillId="0" borderId="119" xfId="0" applyFont="1" applyBorder="1" applyAlignment="1">
      <alignment horizontal="center" vertical="center"/>
    </xf>
    <xf numFmtId="0" fontId="65" fillId="0" borderId="26" xfId="0" applyFont="1" applyBorder="1" applyAlignment="1">
      <alignment horizontal="center" vertical="center"/>
    </xf>
    <xf numFmtId="0" fontId="65" fillId="0" borderId="42" xfId="0" applyFont="1" applyBorder="1" applyAlignment="1">
      <alignment horizontal="center" vertical="center"/>
    </xf>
    <xf numFmtId="3" fontId="65" fillId="0" borderId="28" xfId="0" applyNumberFormat="1" applyFont="1" applyBorder="1" applyAlignment="1">
      <alignment horizontal="center" vertical="center" wrapText="1"/>
    </xf>
    <xf numFmtId="3" fontId="58" fillId="0" borderId="112" xfId="0" applyNumberFormat="1" applyFont="1" applyBorder="1" applyAlignment="1">
      <alignment horizontal="center" vertical="center" wrapText="1"/>
    </xf>
    <xf numFmtId="3" fontId="58" fillId="0" borderId="113" xfId="0" applyNumberFormat="1" applyFont="1" applyBorder="1" applyAlignment="1">
      <alignment horizontal="center" vertical="center" wrapText="1"/>
    </xf>
    <xf numFmtId="0" fontId="58" fillId="0" borderId="114" xfId="0" applyFont="1" applyBorder="1" applyAlignment="1">
      <alignment horizontal="center" vertical="center" textRotation="255"/>
    </xf>
    <xf numFmtId="0" fontId="58" fillId="0" borderId="115" xfId="0" applyFont="1" applyBorder="1" applyAlignment="1">
      <alignment horizontal="center" vertical="center" textRotation="255"/>
    </xf>
    <xf numFmtId="0" fontId="0" fillId="0" borderId="116" xfId="0" applyBorder="1" applyAlignment="1"/>
    <xf numFmtId="3" fontId="65" fillId="0" borderId="117" xfId="0" applyNumberFormat="1" applyFont="1" applyBorder="1" applyAlignment="1">
      <alignment horizontal="center" vertical="center" wrapText="1"/>
    </xf>
    <xf numFmtId="3" fontId="65" fillId="0" borderId="118" xfId="0" applyNumberFormat="1" applyFont="1" applyBorder="1" applyAlignment="1">
      <alignment horizontal="center" vertical="center" wrapText="1"/>
    </xf>
    <xf numFmtId="3" fontId="65" fillId="0" borderId="127" xfId="0" applyNumberFormat="1" applyFont="1" applyBorder="1" applyAlignment="1">
      <alignment horizontal="center"/>
    </xf>
    <xf numFmtId="3" fontId="90" fillId="0" borderId="128" xfId="0" applyNumberFormat="1" applyFont="1" applyBorder="1" applyAlignment="1">
      <alignment horizontal="center"/>
    </xf>
    <xf numFmtId="0" fontId="89" fillId="0" borderId="0" xfId="0" applyFont="1" applyBorder="1" applyAlignment="1"/>
    <xf numFmtId="0" fontId="91" fillId="0" borderId="0" xfId="0" applyFont="1" applyBorder="1" applyAlignment="1">
      <alignment horizontal="center"/>
    </xf>
    <xf numFmtId="0" fontId="89" fillId="0" borderId="0" xfId="0" applyFont="1" applyAlignment="1"/>
    <xf numFmtId="0" fontId="90" fillId="0" borderId="25" xfId="0" applyFont="1" applyBorder="1" applyAlignment="1">
      <alignment horizontal="center" vertical="center" textRotation="255"/>
    </xf>
    <xf numFmtId="0" fontId="90" fillId="0" borderId="26" xfId="0" applyFont="1" applyBorder="1" applyAlignment="1">
      <alignment horizontal="center" vertical="center" textRotation="255"/>
    </xf>
    <xf numFmtId="0" fontId="90" fillId="0" borderId="48" xfId="0" applyFont="1" applyBorder="1" applyAlignment="1">
      <alignment horizontal="center" vertical="center" textRotation="255"/>
    </xf>
    <xf numFmtId="3" fontId="91" fillId="0" borderId="28" xfId="0" applyNumberFormat="1" applyFont="1" applyBorder="1" applyAlignment="1">
      <alignment horizontal="center" vertical="center" wrapText="1"/>
    </xf>
    <xf numFmtId="3" fontId="91" fillId="0" borderId="12" xfId="0" applyNumberFormat="1" applyFont="1" applyBorder="1" applyAlignment="1">
      <alignment horizontal="center" vertical="center" wrapText="1"/>
    </xf>
    <xf numFmtId="3" fontId="91" fillId="0" borderId="127" xfId="0" applyNumberFormat="1" applyFont="1" applyBorder="1" applyAlignment="1">
      <alignment horizontal="center"/>
    </xf>
    <xf numFmtId="0" fontId="0" fillId="0" borderId="55" xfId="0" applyBorder="1" applyAlignment="1">
      <alignment horizontal="center" vertical="center" wrapText="1"/>
    </xf>
    <xf numFmtId="0" fontId="0" fillId="0" borderId="109" xfId="0" applyBorder="1" applyAlignment="1">
      <alignment horizontal="center" vertical="center" wrapText="1"/>
    </xf>
    <xf numFmtId="0" fontId="0" fillId="0" borderId="111" xfId="0" applyBorder="1" applyAlignment="1">
      <alignment horizontal="center" vertical="center" wrapText="1"/>
    </xf>
    <xf numFmtId="3" fontId="91" fillId="0" borderId="129" xfId="0" applyNumberFormat="1" applyFont="1" applyBorder="1" applyAlignment="1">
      <alignment horizontal="center" vertical="center" wrapText="1"/>
    </xf>
    <xf numFmtId="3" fontId="91" fillId="0" borderId="64" xfId="0" applyNumberFormat="1" applyFont="1" applyBorder="1" applyAlignment="1">
      <alignment horizontal="center" vertical="center" wrapText="1"/>
    </xf>
    <xf numFmtId="0" fontId="89" fillId="0" borderId="130" xfId="0" applyFont="1" applyBorder="1" applyAlignment="1">
      <alignment horizontal="center" vertical="center" wrapText="1"/>
    </xf>
    <xf numFmtId="0" fontId="91" fillId="0" borderId="96" xfId="0" applyFont="1" applyBorder="1" applyAlignment="1">
      <alignment horizontal="right"/>
    </xf>
    <xf numFmtId="3" fontId="65" fillId="0" borderId="29" xfId="0" applyNumberFormat="1" applyFont="1" applyBorder="1" applyAlignment="1">
      <alignment horizontal="center"/>
    </xf>
    <xf numFmtId="0" fontId="89" fillId="0" borderId="10" xfId="0" applyFont="1" applyBorder="1" applyAlignment="1">
      <alignment horizontal="center"/>
    </xf>
    <xf numFmtId="0" fontId="89" fillId="0" borderId="110" xfId="0" applyFont="1" applyBorder="1" applyAlignment="1">
      <alignment horizontal="center"/>
    </xf>
    <xf numFmtId="3" fontId="91" fillId="0" borderId="29" xfId="0" applyNumberFormat="1" applyFont="1" applyBorder="1" applyAlignment="1">
      <alignment horizontal="center" vertical="center" wrapText="1"/>
    </xf>
    <xf numFmtId="0" fontId="91" fillId="0" borderId="94" xfId="0" applyFont="1" applyBorder="1" applyAlignment="1">
      <alignment horizontal="center" vertical="center" wrapText="1"/>
    </xf>
    <xf numFmtId="0" fontId="91" fillId="0" borderId="69" xfId="0" applyFont="1" applyBorder="1" applyAlignment="1">
      <alignment horizontal="center" vertical="center" wrapText="1"/>
    </xf>
    <xf numFmtId="0" fontId="89" fillId="0" borderId="97" xfId="0" applyFont="1" applyBorder="1" applyAlignment="1">
      <alignment horizontal="center" vertical="center" wrapText="1"/>
    </xf>
    <xf numFmtId="0" fontId="60" fillId="0" borderId="49" xfId="0" applyFont="1" applyBorder="1" applyAlignment="1">
      <alignment horizontal="left"/>
    </xf>
    <xf numFmtId="0" fontId="60" fillId="0" borderId="75" xfId="0" applyFont="1" applyBorder="1" applyAlignment="1">
      <alignment horizontal="left"/>
    </xf>
    <xf numFmtId="0" fontId="45" fillId="0" borderId="15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right"/>
    </xf>
    <xf numFmtId="0" fontId="44" fillId="0" borderId="51" xfId="0" applyFont="1" applyBorder="1" applyAlignment="1">
      <alignment horizontal="center" textRotation="255"/>
    </xf>
    <xf numFmtId="0" fontId="44" fillId="0" borderId="23" xfId="0" applyFont="1" applyBorder="1" applyAlignment="1">
      <alignment horizontal="center" textRotation="255"/>
    </xf>
    <xf numFmtId="0" fontId="44" fillId="0" borderId="39" xfId="0" applyFont="1" applyBorder="1" applyAlignment="1">
      <alignment horizontal="center" textRotation="255"/>
    </xf>
    <xf numFmtId="0" fontId="45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3" fontId="65" fillId="0" borderId="51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22" fillId="0" borderId="51" xfId="0" applyFont="1" applyBorder="1" applyAlignment="1">
      <alignment horizontal="center" textRotation="255"/>
    </xf>
    <xf numFmtId="0" fontId="22" fillId="0" borderId="23" xfId="0" applyFont="1" applyBorder="1" applyAlignment="1">
      <alignment horizontal="center" textRotation="255"/>
    </xf>
    <xf numFmtId="0" fontId="22" fillId="0" borderId="39" xfId="0" applyFont="1" applyBorder="1" applyAlignment="1">
      <alignment horizontal="center" textRotation="255"/>
    </xf>
    <xf numFmtId="0" fontId="24" fillId="0" borderId="12" xfId="0" applyFont="1" applyBorder="1" applyAlignment="1">
      <alignment horizontal="center"/>
    </xf>
    <xf numFmtId="0" fontId="24" fillId="0" borderId="24" xfId="0" applyFont="1" applyBorder="1" applyAlignment="1">
      <alignment horizontal="left"/>
    </xf>
    <xf numFmtId="3" fontId="25" fillId="0" borderId="51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4" fillId="0" borderId="0" xfId="0" applyFont="1" applyBorder="1" applyAlignment="1">
      <alignment horizontal="right"/>
    </xf>
    <xf numFmtId="0" fontId="28" fillId="0" borderId="0" xfId="0" applyFont="1" applyBorder="1" applyAlignment="1">
      <alignment horizontal="right" wrapText="1"/>
    </xf>
    <xf numFmtId="0" fontId="0" fillId="0" borderId="0" xfId="0" applyAlignment="1">
      <alignment wrapText="1"/>
    </xf>
    <xf numFmtId="0" fontId="25" fillId="0" borderId="5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3" fontId="75" fillId="0" borderId="55" xfId="0" applyNumberFormat="1" applyFont="1" applyBorder="1" applyAlignment="1">
      <alignment horizontal="center" vertical="center"/>
    </xf>
    <xf numFmtId="3" fontId="75" fillId="0" borderId="111" xfId="0" applyNumberFormat="1" applyFont="1" applyBorder="1" applyAlignment="1">
      <alignment horizontal="center" vertical="center"/>
    </xf>
    <xf numFmtId="3" fontId="65" fillId="0" borderId="28" xfId="0" applyNumberFormat="1" applyFont="1" applyBorder="1" applyAlignment="1">
      <alignment horizontal="center" vertical="center"/>
    </xf>
    <xf numFmtId="3" fontId="60" fillId="0" borderId="10" xfId="0" applyNumberFormat="1" applyFont="1" applyBorder="1" applyAlignment="1">
      <alignment horizontal="center" vertical="center"/>
    </xf>
    <xf numFmtId="3" fontId="60" fillId="0" borderId="28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3" fontId="40" fillId="0" borderId="0" xfId="0" applyNumberFormat="1" applyFont="1" applyBorder="1" applyAlignment="1">
      <alignment horizontal="right"/>
    </xf>
    <xf numFmtId="3" fontId="27" fillId="0" borderId="0" xfId="0" applyNumberFormat="1" applyFont="1" applyBorder="1" applyAlignment="1">
      <alignment horizontal="right"/>
    </xf>
    <xf numFmtId="0" fontId="54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56" fillId="0" borderId="0" xfId="0" applyFont="1" applyBorder="1" applyAlignment="1">
      <alignment horizontal="right"/>
    </xf>
    <xf numFmtId="0" fontId="49" fillId="0" borderId="0" xfId="0" applyFont="1" applyBorder="1" applyAlignment="1">
      <alignment horizontal="center"/>
    </xf>
    <xf numFmtId="0" fontId="44" fillId="0" borderId="12" xfId="0" applyFont="1" applyBorder="1" applyAlignment="1">
      <alignment horizontal="center" textRotation="255"/>
    </xf>
    <xf numFmtId="0" fontId="49" fillId="0" borderId="12" xfId="0" applyFont="1" applyBorder="1" applyAlignment="1">
      <alignment horizontal="center"/>
    </xf>
    <xf numFmtId="0" fontId="49" fillId="0" borderId="28" xfId="0" applyFont="1" applyBorder="1" applyAlignment="1">
      <alignment horizontal="center"/>
    </xf>
    <xf numFmtId="0" fontId="49" fillId="0" borderId="29" xfId="0" applyFont="1" applyBorder="1" applyAlignment="1">
      <alignment horizontal="center"/>
    </xf>
    <xf numFmtId="0" fontId="30" fillId="0" borderId="12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57" fillId="0" borderId="12" xfId="0" applyFont="1" applyBorder="1" applyAlignment="1">
      <alignment horizontal="center" vertical="center" wrapText="1"/>
    </xf>
    <xf numFmtId="0" fontId="57" fillId="0" borderId="12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wrapText="1"/>
    </xf>
    <xf numFmtId="0" fontId="55" fillId="0" borderId="0" xfId="0" applyFont="1" applyBorder="1" applyAlignment="1">
      <alignment horizontal="left" wrapText="1"/>
    </xf>
    <xf numFmtId="0" fontId="101" fillId="0" borderId="0" xfId="72" applyFont="1" applyAlignment="1">
      <alignment horizontal="center"/>
    </xf>
    <xf numFmtId="0" fontId="101" fillId="0" borderId="0" xfId="72" applyFont="1" applyAlignment="1">
      <alignment horizontal="right"/>
    </xf>
    <xf numFmtId="0" fontId="114" fillId="0" borderId="24" xfId="72" applyFont="1" applyBorder="1" applyAlignment="1">
      <alignment horizontal="center"/>
    </xf>
    <xf numFmtId="0" fontId="49" fillId="0" borderId="104" xfId="72" applyFont="1" applyBorder="1" applyAlignment="1">
      <alignment horizontal="center" wrapText="1"/>
    </xf>
    <xf numFmtId="0" fontId="49" fillId="0" borderId="24" xfId="72" applyFont="1" applyBorder="1" applyAlignment="1">
      <alignment horizontal="center" vertical="center"/>
    </xf>
    <xf numFmtId="0" fontId="49" fillId="0" borderId="24" xfId="72" applyFont="1" applyBorder="1" applyAlignment="1">
      <alignment horizontal="center"/>
    </xf>
    <xf numFmtId="0" fontId="49" fillId="0" borderId="96" xfId="72" applyFont="1" applyBorder="1" applyAlignment="1">
      <alignment horizontal="center"/>
    </xf>
    <xf numFmtId="0" fontId="49" fillId="0" borderId="97" xfId="72" applyFont="1" applyBorder="1" applyAlignment="1">
      <alignment horizontal="center"/>
    </xf>
    <xf numFmtId="0" fontId="100" fillId="0" borderId="0" xfId="0" applyFont="1" applyBorder="1" applyAlignment="1">
      <alignment horizontal="right"/>
    </xf>
    <xf numFmtId="0" fontId="99" fillId="0" borderId="24" xfId="72" applyFont="1" applyBorder="1" applyAlignment="1">
      <alignment horizontal="center"/>
    </xf>
    <xf numFmtId="0" fontId="101" fillId="0" borderId="104" xfId="72" applyFont="1" applyBorder="1" applyAlignment="1">
      <alignment horizontal="center" wrapText="1"/>
    </xf>
    <xf numFmtId="0" fontId="101" fillId="0" borderId="24" xfId="72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101" fillId="0" borderId="0" xfId="72" applyFont="1" applyAlignment="1"/>
    <xf numFmtId="0" fontId="101" fillId="0" borderId="45" xfId="72" applyFont="1" applyBorder="1" applyAlignment="1">
      <alignment horizontal="center"/>
    </xf>
    <xf numFmtId="0" fontId="101" fillId="0" borderId="99" xfId="72" applyFont="1" applyBorder="1" applyAlignment="1">
      <alignment horizontal="center"/>
    </xf>
    <xf numFmtId="0" fontId="101" fillId="0" borderId="104" xfId="72" applyFont="1" applyBorder="1" applyAlignment="1">
      <alignment horizontal="center"/>
    </xf>
    <xf numFmtId="0" fontId="100" fillId="0" borderId="0" xfId="72" applyFont="1" applyAlignment="1">
      <alignment horizontal="right"/>
    </xf>
    <xf numFmtId="0" fontId="99" fillId="0" borderId="0" xfId="72" applyFont="1" applyAlignment="1">
      <alignment horizontal="center"/>
    </xf>
    <xf numFmtId="0" fontId="99" fillId="0" borderId="0" xfId="72" applyFont="1" applyAlignment="1">
      <alignment horizontal="right"/>
    </xf>
    <xf numFmtId="0" fontId="101" fillId="0" borderId="24" xfId="72" applyFont="1" applyBorder="1" applyAlignment="1">
      <alignment horizontal="center"/>
    </xf>
    <xf numFmtId="0" fontId="53" fillId="0" borderId="0" xfId="73" applyFont="1" applyAlignment="1">
      <alignment horizontal="right"/>
    </xf>
    <xf numFmtId="0" fontId="20" fillId="0" borderId="24" xfId="73" applyFont="1" applyBorder="1" applyAlignment="1">
      <alignment horizontal="center"/>
    </xf>
    <xf numFmtId="0" fontId="54" fillId="0" borderId="0" xfId="73" applyFont="1" applyAlignment="1">
      <alignment horizontal="center"/>
    </xf>
    <xf numFmtId="0" fontId="36" fillId="0" borderId="0" xfId="77" applyFont="1" applyAlignment="1">
      <alignment horizontal="right"/>
    </xf>
    <xf numFmtId="0" fontId="20" fillId="0" borderId="24" xfId="77" applyFont="1" applyBorder="1" applyAlignment="1">
      <alignment horizontal="center"/>
    </xf>
    <xf numFmtId="0" fontId="54" fillId="0" borderId="0" xfId="77" applyFont="1" applyAlignment="1">
      <alignment horizontal="center"/>
    </xf>
    <xf numFmtId="0" fontId="54" fillId="0" borderId="24" xfId="77" applyFont="1" applyBorder="1" applyAlignment="1">
      <alignment horizontal="center"/>
    </xf>
    <xf numFmtId="0" fontId="54" fillId="0" borderId="25" xfId="77" applyFont="1" applyBorder="1" applyAlignment="1">
      <alignment horizontal="center" vertical="center"/>
    </xf>
    <xf numFmtId="0" fontId="54" fillId="0" borderId="48" xfId="77" applyFont="1" applyBorder="1" applyAlignment="1">
      <alignment horizontal="center" vertical="center"/>
    </xf>
    <xf numFmtId="0" fontId="54" fillId="0" borderId="25" xfId="77" applyFont="1" applyBorder="1" applyAlignment="1">
      <alignment horizontal="center" vertical="center" wrapText="1"/>
    </xf>
    <xf numFmtId="0" fontId="54" fillId="0" borderId="48" xfId="77" applyFont="1" applyBorder="1" applyAlignment="1">
      <alignment horizontal="center" vertical="center" wrapText="1"/>
    </xf>
    <xf numFmtId="0" fontId="54" fillId="0" borderId="44" xfId="77" applyFont="1" applyBorder="1" applyAlignment="1">
      <alignment horizontal="center" vertical="center"/>
    </xf>
    <xf numFmtId="0" fontId="54" fillId="0" borderId="95" xfId="77" applyFont="1" applyBorder="1" applyAlignment="1">
      <alignment horizontal="center" vertical="center"/>
    </xf>
    <xf numFmtId="0" fontId="54" fillId="0" borderId="96" xfId="77" applyFont="1" applyBorder="1" applyAlignment="1">
      <alignment horizontal="right"/>
    </xf>
  </cellXfs>
  <cellStyles count="8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Figyelmeztetés" xfId="54" builtinId="11" customBuiltin="1"/>
    <cellStyle name="Good" xfId="55"/>
    <cellStyle name="Heading 1" xfId="56"/>
    <cellStyle name="Heading 2" xfId="57"/>
    <cellStyle name="Heading 3" xfId="58"/>
    <cellStyle name="Heading 4" xfId="59"/>
    <cellStyle name="Hivatkozott cella" xfId="60" builtinId="24" customBuiltin="1"/>
    <cellStyle name="Input" xfId="61"/>
    <cellStyle name="Jegyzet" xfId="62" builtinId="10" customBuiltin="1"/>
    <cellStyle name="Jó" xfId="63" builtinId="26" customBuiltin="1"/>
    <cellStyle name="Kimenet" xfId="64" builtinId="21" customBuiltin="1"/>
    <cellStyle name="Linked Cell" xfId="65"/>
    <cellStyle name="Magyarázó szöveg" xfId="66" builtinId="53" customBuiltin="1"/>
    <cellStyle name="Neutral" xfId="67"/>
    <cellStyle name="Normál" xfId="0" builtinId="0"/>
    <cellStyle name="Normál 2" xfId="68"/>
    <cellStyle name="Normál 3" xfId="69"/>
    <cellStyle name="Normál 4" xfId="70"/>
    <cellStyle name="Normál_  3   _2010.évi állami" xfId="71"/>
    <cellStyle name="Normál_004.03. 2013. évi  Költségvetés táblázatai (2013.03.07.) 16 óra." xfId="72"/>
    <cellStyle name="Normál_006 00  Közvetett támogatás" xfId="73"/>
    <cellStyle name="Normál_2006.I.févi pénzügyi mérleg" xfId="74"/>
    <cellStyle name="Normál_2014%20évi%20támogatás%20MÁK%20adatok%20alapján(1)" xfId="75"/>
    <cellStyle name="Normál_Kiss Anita" xfId="76"/>
    <cellStyle name="Normál_Kiss Anita_Hitelállomány 2014 01 01" xfId="77"/>
    <cellStyle name="Normál_konc. 2005. év tábl." xfId="78"/>
    <cellStyle name="Normal_tanusitv" xfId="79"/>
    <cellStyle name="Note" xfId="80"/>
    <cellStyle name="Output" xfId="81"/>
    <cellStyle name="Összesen" xfId="82" builtinId="25" customBuiltin="1"/>
    <cellStyle name="Rossz" xfId="83" builtinId="27" customBuiltin="1"/>
    <cellStyle name="Semleges" xfId="84" builtinId="28" customBuiltin="1"/>
    <cellStyle name="Számítás" xfId="85" builtinId="22" customBuiltin="1"/>
    <cellStyle name="Title" xfId="86"/>
    <cellStyle name="Total" xfId="87"/>
    <cellStyle name="Warning Text" xfId="88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55"/>
  <sheetViews>
    <sheetView tabSelected="1" zoomScale="120" workbookViewId="0">
      <selection activeCell="N14" sqref="N14"/>
    </sheetView>
  </sheetViews>
  <sheetFormatPr defaultColWidth="9.140625" defaultRowHeight="11.25" x14ac:dyDescent="0.2"/>
  <cols>
    <col min="1" max="1" width="3.85546875" style="158" customWidth="1"/>
    <col min="2" max="2" width="36.28515625" style="158" customWidth="1"/>
    <col min="3" max="3" width="13.28515625" style="159" customWidth="1"/>
    <col min="4" max="4" width="11.140625" style="159" customWidth="1"/>
    <col min="5" max="5" width="13.42578125" style="159" customWidth="1"/>
    <col min="6" max="6" width="36.85546875" style="159" customWidth="1"/>
    <col min="7" max="8" width="12" style="159" customWidth="1"/>
    <col min="9" max="9" width="14" style="159" customWidth="1"/>
    <col min="10" max="12" width="0" style="158" hidden="1" customWidth="1"/>
    <col min="13" max="22" width="9.140625" style="158"/>
    <col min="23" max="16384" width="9.140625" style="10"/>
  </cols>
  <sheetData>
    <row r="1" spans="1:22" ht="12.75" customHeight="1" x14ac:dyDescent="0.2">
      <c r="A1" s="1087" t="s">
        <v>1344</v>
      </c>
      <c r="B1" s="1087"/>
      <c r="C1" s="1087"/>
      <c r="D1" s="1087"/>
      <c r="E1" s="1087"/>
      <c r="F1" s="1087"/>
      <c r="G1" s="1087"/>
      <c r="H1" s="1087"/>
      <c r="I1" s="1087"/>
    </row>
    <row r="2" spans="1:22" x14ac:dyDescent="0.2">
      <c r="B2" s="598"/>
      <c r="I2" s="160"/>
    </row>
    <row r="3" spans="1:22" s="123" customFormat="1" x14ac:dyDescent="0.2">
      <c r="A3" s="161"/>
      <c r="B3" s="1090" t="s">
        <v>54</v>
      </c>
      <c r="C3" s="1090"/>
      <c r="D3" s="1090"/>
      <c r="E3" s="1090"/>
      <c r="F3" s="1090"/>
      <c r="G3" s="1090"/>
      <c r="H3" s="1090"/>
      <c r="I3" s="1090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spans="1:22" s="123" customFormat="1" x14ac:dyDescent="0.2">
      <c r="A4" s="161"/>
      <c r="B4" s="1092" t="s">
        <v>993</v>
      </c>
      <c r="C4" s="1092"/>
      <c r="D4" s="1092"/>
      <c r="E4" s="1092"/>
      <c r="F4" s="1092"/>
      <c r="G4" s="1092"/>
      <c r="H4" s="1092"/>
      <c r="I4" s="1092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22" s="123" customFormat="1" x14ac:dyDescent="0.2">
      <c r="A5" s="161"/>
      <c r="B5" s="1091" t="s">
        <v>332</v>
      </c>
      <c r="C5" s="1091"/>
      <c r="D5" s="1091"/>
      <c r="E5" s="1091"/>
      <c r="F5" s="1091"/>
      <c r="G5" s="1091"/>
      <c r="H5" s="1091"/>
      <c r="I5" s="109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</row>
    <row r="6" spans="1:22" s="123" customFormat="1" ht="12.75" customHeight="1" x14ac:dyDescent="0.2">
      <c r="A6" s="1095" t="s">
        <v>56</v>
      </c>
      <c r="B6" s="1096" t="s">
        <v>57</v>
      </c>
      <c r="C6" s="1097" t="s">
        <v>58</v>
      </c>
      <c r="D6" s="1097"/>
      <c r="E6" s="1098"/>
      <c r="F6" s="1099" t="s">
        <v>59</v>
      </c>
      <c r="G6" s="1093" t="s">
        <v>60</v>
      </c>
      <c r="H6" s="1094"/>
      <c r="I6" s="1094"/>
      <c r="J6" s="161"/>
      <c r="K6" s="161"/>
      <c r="L6" s="161"/>
      <c r="M6" s="161"/>
      <c r="N6" s="161"/>
      <c r="O6" s="161"/>
      <c r="P6" s="161"/>
    </row>
    <row r="7" spans="1:22" s="123" customFormat="1" ht="12.75" customHeight="1" x14ac:dyDescent="0.2">
      <c r="A7" s="1095"/>
      <c r="B7" s="1096"/>
      <c r="C7" s="1088" t="s">
        <v>994</v>
      </c>
      <c r="D7" s="1088"/>
      <c r="E7" s="1089"/>
      <c r="F7" s="1100"/>
      <c r="G7" s="1088" t="s">
        <v>994</v>
      </c>
      <c r="H7" s="1088"/>
      <c r="I7" s="1088"/>
      <c r="J7" s="161"/>
      <c r="K7" s="161"/>
      <c r="L7" s="161"/>
      <c r="M7" s="161"/>
      <c r="N7" s="161"/>
      <c r="O7" s="161"/>
      <c r="P7" s="161"/>
    </row>
    <row r="8" spans="1:22" s="124" customFormat="1" ht="36.6" customHeight="1" x14ac:dyDescent="0.2">
      <c r="A8" s="1095"/>
      <c r="B8" s="162" t="s">
        <v>61</v>
      </c>
      <c r="C8" s="136" t="s">
        <v>62</v>
      </c>
      <c r="D8" s="136" t="s">
        <v>63</v>
      </c>
      <c r="E8" s="163" t="s">
        <v>64</v>
      </c>
      <c r="F8" s="164" t="s">
        <v>65</v>
      </c>
      <c r="G8" s="136" t="s">
        <v>62</v>
      </c>
      <c r="H8" s="136" t="s">
        <v>63</v>
      </c>
      <c r="I8" s="136" t="s">
        <v>64</v>
      </c>
      <c r="J8" s="191"/>
      <c r="K8" s="191"/>
      <c r="L8" s="191"/>
      <c r="M8" s="191"/>
      <c r="N8" s="191"/>
      <c r="O8" s="191"/>
      <c r="P8" s="191"/>
    </row>
    <row r="9" spans="1:22" ht="11.45" customHeight="1" x14ac:dyDescent="0.2">
      <c r="A9" s="165">
        <v>1</v>
      </c>
      <c r="B9" s="166" t="s">
        <v>24</v>
      </c>
      <c r="C9" s="167"/>
      <c r="D9" s="167"/>
      <c r="E9" s="167"/>
      <c r="F9" s="139" t="s">
        <v>25</v>
      </c>
      <c r="G9" s="167"/>
      <c r="H9" s="167"/>
      <c r="I9" s="469"/>
      <c r="J9" s="181"/>
      <c r="Q9" s="10"/>
      <c r="R9" s="10"/>
      <c r="S9" s="10"/>
      <c r="T9" s="10"/>
      <c r="U9" s="10"/>
      <c r="V9" s="10"/>
    </row>
    <row r="10" spans="1:22" x14ac:dyDescent="0.2">
      <c r="A10" s="165">
        <f t="shared" ref="A10:A53" si="0">A9+1</f>
        <v>2</v>
      </c>
      <c r="B10" s="168" t="s">
        <v>215</v>
      </c>
      <c r="C10" s="304"/>
      <c r="D10" s="304"/>
      <c r="E10" s="292">
        <f>SUM(C10:D10)</f>
        <v>0</v>
      </c>
      <c r="F10" s="523" t="s">
        <v>233</v>
      </c>
      <c r="G10" s="292">
        <f>'pü.mérleg Önkorm.'!G10+'pü.mérleg Hivatal'!H12+'püm. GAMESZ. '!G12+'püm-TASZII.'!G12+püm.Brunszvik!G12+'püm Festetics'!G12</f>
        <v>568714</v>
      </c>
      <c r="H10" s="292">
        <f>'pü.mérleg Önkorm.'!H10+'pü.mérleg Hivatal'!I12+'püm. GAMESZ. '!H12+'püm-TASZII.'!H12+püm.Brunszvik!H12+'püm Festetics'!H12</f>
        <v>343393</v>
      </c>
      <c r="I10" s="490">
        <f>SUM(G10:H10)</f>
        <v>912107</v>
      </c>
      <c r="J10" s="170" t="e">
        <f>'pü.mérleg Önkorm.'!#REF!+'pü.mérleg Hivatal'!#REF!+'püm. GAMESZ. '!#REF!+püm.Brunszvik!#REF!+'püm-TASZII.'!#REF!</f>
        <v>#REF!</v>
      </c>
      <c r="K10" s="159" t="e">
        <f>'pü.mérleg Önkorm.'!#REF!+'pü.mérleg Hivatal'!#REF!+'püm. GAMESZ. '!#REF!++'püm-TASZII.'!#REF!+püm.Brunszvik!#REF!</f>
        <v>#REF!</v>
      </c>
      <c r="L10" s="159" t="e">
        <f>'pü.mérleg Önkorm.'!#REF!+'pü.mérleg Hivatal'!#REF!+'püm. GAMESZ. '!#REF!+püm.Brunszvik!#REF!+'püm-TASZII.'!#REF!</f>
        <v>#REF!</v>
      </c>
      <c r="N10" s="159"/>
      <c r="Q10" s="10"/>
      <c r="R10" s="10"/>
      <c r="S10" s="10"/>
      <c r="T10" s="10"/>
      <c r="U10" s="10"/>
      <c r="V10" s="10"/>
    </row>
    <row r="11" spans="1:22" x14ac:dyDescent="0.2">
      <c r="A11" s="165">
        <f t="shared" si="0"/>
        <v>3</v>
      </c>
      <c r="B11" s="168" t="s">
        <v>208</v>
      </c>
      <c r="C11" s="304">
        <f>'tám, végl. pe.átv  '!C11+'tám, végl. pe.átv  '!C19+'tám, végl. pe.átv  '!C20</f>
        <v>672462</v>
      </c>
      <c r="D11" s="304">
        <f>'tám, végl. pe.átv  '!D11+'tám, végl. pe.átv  '!D19+'tám, végl. pe.átv  '!D20</f>
        <v>85863</v>
      </c>
      <c r="E11" s="304">
        <f>'tám, végl. pe.átv  '!E11+'tám, végl. pe.átv  '!E19+'tám, végl. pe.átv  '!E20</f>
        <v>758325</v>
      </c>
      <c r="F11" s="959" t="s">
        <v>234</v>
      </c>
      <c r="G11" s="292">
        <f>'pü.mérleg Önkorm.'!G11+'pü.mérleg Hivatal'!H13+'püm. GAMESZ. '!G13+püm.Brunszvik!G13+'püm-TASZII.'!G13+'püm Festetics'!G13</f>
        <v>145937</v>
      </c>
      <c r="H11" s="292">
        <f>'pü.mérleg Önkorm.'!H11+'pü.mérleg Hivatal'!I13+'püm. GAMESZ. '!H13+püm.Brunszvik!H13+'püm-TASZII.'!H13+'püm Festetics'!H13</f>
        <v>84015</v>
      </c>
      <c r="I11" s="491">
        <f>SUM(G11:H11)</f>
        <v>229952</v>
      </c>
      <c r="J11" s="159" t="e">
        <f>'pü.mérleg Önkorm.'!#REF!+'pü.mérleg Hivatal'!#REF!+'püm. GAMESZ. '!#REF!+püm.Brunszvik!#REF!+'püm-TASZII.'!#REF!</f>
        <v>#REF!</v>
      </c>
      <c r="K11" s="159" t="e">
        <f>'pü.mérleg Önkorm.'!#REF!+'pü.mérleg Hivatal'!#REF!+'püm. GAMESZ. '!#REF!+püm.Brunszvik!#REF!+'püm-TASZII.'!#REF!</f>
        <v>#REF!</v>
      </c>
      <c r="L11" s="159" t="e">
        <f>'pü.mérleg Önkorm.'!#REF!+'pü.mérleg Hivatal'!#REF!+'püm. GAMESZ. '!#REF!+püm.Brunszvik!#REF!+'püm-TASZII.'!#REF!</f>
        <v>#REF!</v>
      </c>
      <c r="N11" s="159"/>
      <c r="Q11" s="10"/>
      <c r="R11" s="10"/>
      <c r="S11" s="10"/>
      <c r="T11" s="10"/>
      <c r="U11" s="10"/>
      <c r="V11" s="10"/>
    </row>
    <row r="12" spans="1:22" x14ac:dyDescent="0.2">
      <c r="A12" s="165">
        <f t="shared" si="0"/>
        <v>4</v>
      </c>
      <c r="B12" s="168" t="s">
        <v>206</v>
      </c>
      <c r="C12" s="304">
        <f>'pü.mérleg Önkorm.'!C12</f>
        <v>0</v>
      </c>
      <c r="D12" s="304">
        <f>'pü.mérleg Önkorm.'!D12</f>
        <v>36</v>
      </c>
      <c r="E12" s="304">
        <f>'pü.mérleg Önkorm.'!E12</f>
        <v>36</v>
      </c>
      <c r="F12" s="523" t="s">
        <v>235</v>
      </c>
      <c r="G12" s="292">
        <f>'pü.mérleg Önkorm.'!G12+'pü.mérleg Hivatal'!H14+'püm. GAMESZ. '!G14+püm.Brunszvik!G14+'püm-TASZII.'!G14+'püm Festetics'!G14</f>
        <v>554484</v>
      </c>
      <c r="H12" s="292">
        <f>'pü.mérleg Önkorm.'!H12+'pü.mérleg Hivatal'!I14+'püm. GAMESZ. '!H14+püm.Brunszvik!H14+'püm-TASZII.'!H14+'püm Festetics'!H14</f>
        <v>539542</v>
      </c>
      <c r="I12" s="491">
        <f>SUM(G12:H12)</f>
        <v>1094026</v>
      </c>
      <c r="J12" s="159" t="e">
        <f>'pü.mérleg Önkorm.'!#REF!+'pü.mérleg Hivatal'!#REF!+'püm. GAMESZ. '!#REF!+püm.Brunszvik!#REF!+'püm-TASZII.'!#REF!</f>
        <v>#REF!</v>
      </c>
      <c r="K12" s="159" t="e">
        <f>'pü.mérleg Önkorm.'!#REF!+'pü.mérleg Hivatal'!#REF!+'püm. GAMESZ. '!#REF!+püm.Brunszvik!#REF!+'püm-TASZII.'!#REF!</f>
        <v>#REF!</v>
      </c>
      <c r="L12" s="159" t="e">
        <f>'pü.mérleg Önkorm.'!#REF!+'pü.mérleg Hivatal'!#REF!+'püm. GAMESZ. '!#REF!+püm.Brunszvik!#REF!+'püm-TASZII.'!#REF!</f>
        <v>#REF!</v>
      </c>
      <c r="N12" s="159"/>
      <c r="Q12" s="10"/>
      <c r="R12" s="10"/>
      <c r="S12" s="10"/>
      <c r="T12" s="10"/>
      <c r="U12" s="10"/>
      <c r="V12" s="10"/>
    </row>
    <row r="13" spans="1:22" ht="12" customHeight="1" x14ac:dyDescent="0.2">
      <c r="A13" s="165">
        <f t="shared" si="0"/>
        <v>5</v>
      </c>
      <c r="B13" s="562" t="s">
        <v>209</v>
      </c>
      <c r="C13" s="304">
        <f>'pü.mérleg Önkorm.'!C13+'püm. GAMESZ. '!C14+püm.Brunszvik!C14+'püm-TASZII.'!C14+'pü.mérleg Hivatal'!D13+püm.Brunszvik!C14+'pü.mérleg Hivatal'!D14</f>
        <v>85115</v>
      </c>
      <c r="D13" s="304">
        <f>'pü.mérleg Önkorm.'!D13+'püm. GAMESZ. '!D14+püm.Brunszvik!D14+'püm-TASZII.'!D14+'pü.mérleg Hivatal'!E13+püm.Brunszvik!D14+'pü.mérleg Hivatal'!E14</f>
        <v>20042</v>
      </c>
      <c r="E13" s="304">
        <f>'pü.mérleg Önkorm.'!E13+'püm. GAMESZ. '!E14+püm.Brunszvik!E14+'püm-TASZII.'!E14+'pü.mérleg Hivatal'!F13+püm.Brunszvik!E14+'pü.mérleg Hivatal'!F14</f>
        <v>105157</v>
      </c>
      <c r="F13" s="523"/>
      <c r="G13" s="304"/>
      <c r="H13" s="304"/>
      <c r="I13" s="490"/>
      <c r="J13" s="181"/>
      <c r="O13" s="181"/>
      <c r="Q13" s="10"/>
      <c r="R13" s="10"/>
      <c r="S13" s="10"/>
      <c r="T13" s="10"/>
      <c r="U13" s="10"/>
      <c r="V13" s="10"/>
    </row>
    <row r="14" spans="1:22" x14ac:dyDescent="0.2">
      <c r="A14" s="165">
        <f t="shared" si="0"/>
        <v>6</v>
      </c>
      <c r="B14" s="562" t="s">
        <v>210</v>
      </c>
      <c r="C14" s="304">
        <f>'pü.mérleg Önkorm.'!C14+'püm. GAMESZ. '!C16+püm.Brunszvik!C16+'püm-TASZII.'!C16+'pü.mérleg Hivatal'!D15+püm.Brunszvik!C16</f>
        <v>604811</v>
      </c>
      <c r="D14" s="304">
        <f>'felh. bev.  '!E29</f>
        <v>78232</v>
      </c>
      <c r="E14" s="292">
        <f>SUM(C14:D14)</f>
        <v>683043</v>
      </c>
      <c r="F14" s="523" t="s">
        <v>236</v>
      </c>
      <c r="G14" s="292">
        <f>'pü.mérleg Önkorm.'!G14+'pü.mérleg Hivatal'!H16</f>
        <v>762</v>
      </c>
      <c r="H14" s="292">
        <f>'pü.mérleg Önkorm.'!H14+'pü.mérleg Hivatal'!I16</f>
        <v>13250</v>
      </c>
      <c r="I14" s="491">
        <f>'pü.mérleg Önkorm.'!I14+'pü.mérleg Hivatal'!J16</f>
        <v>14012</v>
      </c>
      <c r="J14" s="159" t="e">
        <f>'pü.mérleg Önkorm.'!#REF!+'pü.mérleg Hivatal'!#REF!</f>
        <v>#REF!</v>
      </c>
      <c r="K14" s="159" t="e">
        <f>'pü.mérleg Önkorm.'!#REF!+'pü.mérleg Hivatal'!#REF!</f>
        <v>#REF!</v>
      </c>
      <c r="L14" s="159" t="e">
        <f>'pü.mérleg Önkorm.'!#REF!+'pü.mérleg Hivatal'!#REF!</f>
        <v>#REF!</v>
      </c>
      <c r="Q14" s="10"/>
      <c r="R14" s="10"/>
      <c r="S14" s="10"/>
      <c r="T14" s="10"/>
      <c r="U14" s="10"/>
      <c r="V14" s="10"/>
    </row>
    <row r="15" spans="1:22" x14ac:dyDescent="0.2">
      <c r="A15" s="165">
        <f t="shared" si="0"/>
        <v>7</v>
      </c>
      <c r="B15" s="168"/>
      <c r="C15" s="304"/>
      <c r="D15" s="304"/>
      <c r="E15" s="292"/>
      <c r="F15" s="523" t="s">
        <v>237</v>
      </c>
      <c r="G15" s="299"/>
      <c r="H15" s="299"/>
      <c r="I15" s="490"/>
      <c r="J15" s="181"/>
      <c r="Q15" s="10"/>
      <c r="R15" s="10"/>
      <c r="S15" s="10"/>
      <c r="T15" s="10"/>
      <c r="U15" s="10"/>
      <c r="V15" s="10"/>
    </row>
    <row r="16" spans="1:22" x14ac:dyDescent="0.2">
      <c r="A16" s="165">
        <f t="shared" si="0"/>
        <v>8</v>
      </c>
      <c r="B16" s="168" t="s">
        <v>211</v>
      </c>
      <c r="C16" s="304">
        <f>'pü.mérleg Önkorm.'!C16+'püm. GAMESZ. '!C18+püm.Brunszvik!C18+'püm-TASZII.'!C18+'pü.mérleg Hivatal'!D17+püm.Brunszvik!C18</f>
        <v>326477</v>
      </c>
      <c r="D16" s="304">
        <f>'mük. bev.Önkor és Hivatal '!F40</f>
        <v>977378</v>
      </c>
      <c r="E16" s="292">
        <f>SUM(C16:D16)</f>
        <v>1303855</v>
      </c>
      <c r="F16" s="523" t="s">
        <v>238</v>
      </c>
      <c r="G16" s="292">
        <f>'pü.mérleg Önkorm.'!G16</f>
        <v>5750</v>
      </c>
      <c r="H16" s="292">
        <f>'pü.mérleg Önkorm.'!H16+'pü.mérleg Hivatal'!I18+'püm. GAMESZ. '!H18+püm.Brunszvik!H18+'püm-TASZII.'!H18</f>
        <v>55249</v>
      </c>
      <c r="I16" s="491">
        <f>'pü.mérleg Önkorm.'!I16+'pü.mérleg Hivatal'!J18</f>
        <v>60999</v>
      </c>
      <c r="J16" s="159" t="e">
        <f>'pü.mérleg Önkorm.'!#REF!</f>
        <v>#REF!</v>
      </c>
      <c r="K16" s="159" t="e">
        <f>'pü.mérleg Önkorm.'!#REF!</f>
        <v>#REF!</v>
      </c>
      <c r="L16" s="159" t="e">
        <f>'pü.mérleg Önkorm.'!#REF!</f>
        <v>#REF!</v>
      </c>
      <c r="Q16" s="10"/>
      <c r="R16" s="10"/>
      <c r="S16" s="10"/>
      <c r="T16" s="10"/>
      <c r="U16" s="10"/>
      <c r="V16" s="10"/>
    </row>
    <row r="17" spans="1:22" x14ac:dyDescent="0.2">
      <c r="A17" s="165">
        <f t="shared" si="0"/>
        <v>9</v>
      </c>
      <c r="B17" s="171" t="s">
        <v>40</v>
      </c>
      <c r="C17" s="304">
        <f>'pü.mérleg Önkorm.'!C17+'püm. GAMESZ. '!C19+püm.Brunszvik!C19+'püm-TASZII.'!C19+'pü.mérleg Hivatal'!D18+püm.Brunszvik!C19</f>
        <v>0</v>
      </c>
      <c r="D17" s="374"/>
      <c r="E17" s="374"/>
      <c r="F17" s="523" t="s">
        <v>239</v>
      </c>
      <c r="G17" s="292">
        <f>'pü.mérleg Önkorm.'!G17</f>
        <v>202527</v>
      </c>
      <c r="H17" s="292">
        <f>'pü.mérleg Önkorm.'!H17</f>
        <v>239004</v>
      </c>
      <c r="I17" s="491">
        <f>'pü.mérleg Önkorm.'!I17</f>
        <v>441531</v>
      </c>
      <c r="J17" s="159" t="e">
        <f>'pü.mérleg Önkorm.'!#REF!</f>
        <v>#REF!</v>
      </c>
      <c r="K17" s="159" t="e">
        <f>'pü.mérleg Önkorm.'!#REF!</f>
        <v>#REF!</v>
      </c>
      <c r="L17" s="159" t="e">
        <f>'pü.mérleg Önkorm.'!#REF!</f>
        <v>#REF!</v>
      </c>
      <c r="Q17" s="10"/>
      <c r="R17" s="10"/>
      <c r="S17" s="10"/>
      <c r="T17" s="10"/>
      <c r="U17" s="10"/>
      <c r="V17" s="10"/>
    </row>
    <row r="18" spans="1:22" x14ac:dyDescent="0.2">
      <c r="A18" s="165">
        <f t="shared" si="0"/>
        <v>10</v>
      </c>
      <c r="B18" s="171"/>
      <c r="C18" s="304"/>
      <c r="D18" s="374"/>
      <c r="E18" s="374"/>
      <c r="F18" s="523" t="s">
        <v>240</v>
      </c>
      <c r="G18" s="292">
        <f>'pü.mérleg Önkorm.'!G18+'pü.mérleg Hivatal'!H20+'püm. GAMESZ. '!G20+püm.Brunszvik!G20+'püm Festetics'!G20+'püm-TASZII.'!G20</f>
        <v>451</v>
      </c>
      <c r="H18" s="292">
        <f>'pü.mérleg Önkorm.'!H18+'pü.mérleg Hivatal'!I20+'püm. GAMESZ. '!H20+püm.Brunszvik!H20+'püm Festetics'!H20+'püm-TASZII.'!H20</f>
        <v>36</v>
      </c>
      <c r="I18" s="292">
        <f>'pü.mérleg Önkorm.'!I18+'pü.mérleg Hivatal'!J20+'püm. GAMESZ. '!I20+püm.Brunszvik!I20+'püm Festetics'!I20+'püm-TASZII.'!I20</f>
        <v>487</v>
      </c>
      <c r="J18" s="120">
        <f>'pü.mérleg Önkorm.'!J18+'pü.mérleg Hivatal'!K20+'püm. GAMESZ. '!J20+püm.Brunszvik!J20+'püm Festetics'!J20+'püm-TASZII.'!J20</f>
        <v>0</v>
      </c>
      <c r="K18" s="120">
        <f>'pü.mérleg Önkorm.'!K18+'pü.mérleg Hivatal'!L20+'püm. GAMESZ. '!K20+püm.Brunszvik!K20+'püm Festetics'!K20+'püm-TASZII.'!K20</f>
        <v>0</v>
      </c>
      <c r="L18" s="120">
        <f>'pü.mérleg Önkorm.'!L18+'pü.mérleg Hivatal'!M20+'püm. GAMESZ. '!L20+püm.Brunszvik!L20+'püm Festetics'!L20+'püm-TASZII.'!L20</f>
        <v>0</v>
      </c>
      <c r="Q18" s="10"/>
      <c r="R18" s="10"/>
      <c r="S18" s="10"/>
      <c r="T18" s="10"/>
      <c r="U18" s="10"/>
      <c r="V18" s="10"/>
    </row>
    <row r="19" spans="1:22" x14ac:dyDescent="0.2">
      <c r="A19" s="165">
        <f t="shared" si="0"/>
        <v>11</v>
      </c>
      <c r="B19" s="117" t="s">
        <v>212</v>
      </c>
      <c r="C19" s="304">
        <f>'pü.mérleg Önkorm.'!C19+'pü.mérleg Hivatal'!D20+'püm. GAMESZ. '!C20+püm.Brunszvik!C20+'püm-TASZII.'!C20+'püm Festetics'!C20</f>
        <v>177820</v>
      </c>
      <c r="D19" s="304">
        <f>'pü.mérleg Önkorm.'!D19+'pü.mérleg Hivatal'!E20+'püm. GAMESZ. '!D20+püm.Brunszvik!D20+'püm-TASZII.'!D20+'püm Festetics'!D20</f>
        <v>212267</v>
      </c>
      <c r="E19" s="304">
        <f>SUM(C19:D19)</f>
        <v>390087</v>
      </c>
      <c r="F19" s="523" t="s">
        <v>241</v>
      </c>
      <c r="G19" s="292"/>
      <c r="H19" s="292">
        <f>'pü.mérleg Önkorm.'!H19</f>
        <v>1038</v>
      </c>
      <c r="I19" s="490">
        <f>SUM(G19:H19)</f>
        <v>1038</v>
      </c>
      <c r="J19" s="181"/>
      <c r="Q19" s="10"/>
      <c r="R19" s="10"/>
      <c r="S19" s="10"/>
      <c r="T19" s="10"/>
      <c r="U19" s="10"/>
      <c r="V19" s="10"/>
    </row>
    <row r="20" spans="1:22" x14ac:dyDescent="0.2">
      <c r="A20" s="165">
        <f t="shared" si="0"/>
        <v>12</v>
      </c>
      <c r="C20" s="374"/>
      <c r="D20" s="374"/>
      <c r="E20" s="374"/>
      <c r="F20" s="523" t="s">
        <v>242</v>
      </c>
      <c r="G20" s="292">
        <f>'pü.mérleg Önkorm.'!G20</f>
        <v>22722</v>
      </c>
      <c r="H20" s="292">
        <f>'pü.mérleg Önkorm.'!H20</f>
        <v>54940</v>
      </c>
      <c r="I20" s="490">
        <f>SUM(G20:H20)</f>
        <v>77662</v>
      </c>
      <c r="J20" s="181"/>
      <c r="Q20" s="10"/>
      <c r="R20" s="10"/>
      <c r="S20" s="10"/>
      <c r="T20" s="10"/>
      <c r="U20" s="10"/>
      <c r="V20" s="10"/>
    </row>
    <row r="21" spans="1:22" s="125" customFormat="1" x14ac:dyDescent="0.2">
      <c r="A21" s="165">
        <f t="shared" si="0"/>
        <v>13</v>
      </c>
      <c r="B21" s="158" t="s">
        <v>214</v>
      </c>
      <c r="C21" s="374"/>
      <c r="D21" s="374"/>
      <c r="E21" s="374"/>
      <c r="F21" s="633"/>
      <c r="G21" s="299"/>
      <c r="H21" s="299"/>
      <c r="I21" s="492"/>
      <c r="J21" s="665"/>
      <c r="K21" s="192"/>
      <c r="L21" s="192"/>
      <c r="M21" s="192"/>
      <c r="N21" s="192"/>
      <c r="O21" s="192"/>
      <c r="P21" s="192"/>
    </row>
    <row r="22" spans="1:22" s="125" customFormat="1" x14ac:dyDescent="0.2">
      <c r="A22" s="165">
        <f t="shared" si="0"/>
        <v>14</v>
      </c>
      <c r="B22" s="158" t="s">
        <v>213</v>
      </c>
      <c r="C22" s="374"/>
      <c r="D22" s="374"/>
      <c r="E22" s="374"/>
      <c r="F22" s="633"/>
      <c r="G22" s="299"/>
      <c r="H22" s="299"/>
      <c r="I22" s="492"/>
      <c r="J22" s="665"/>
      <c r="K22" s="192"/>
      <c r="L22" s="192"/>
      <c r="M22" s="192"/>
      <c r="N22" s="192"/>
      <c r="O22" s="192"/>
      <c r="P22" s="192"/>
    </row>
    <row r="23" spans="1:22" x14ac:dyDescent="0.2">
      <c r="A23" s="165">
        <f t="shared" si="0"/>
        <v>15</v>
      </c>
      <c r="B23" s="168" t="s">
        <v>216</v>
      </c>
      <c r="C23" s="960"/>
      <c r="D23" s="960">
        <f>'pü.mérleg Önkorm.'!D23+'pü.mérleg Hivatal'!E24+'püm. GAMESZ. '!D24+püm.Brunszvik!D24+'püm-TASZII.'!D24</f>
        <v>1070</v>
      </c>
      <c r="E23" s="374">
        <f>SUM(C23:D23)</f>
        <v>1070</v>
      </c>
      <c r="F23" s="961" t="s">
        <v>66</v>
      </c>
      <c r="G23" s="375">
        <f>SUM(G10:G21)</f>
        <v>1501347</v>
      </c>
      <c r="H23" s="375">
        <f>SUM(H10:H21)</f>
        <v>1330467</v>
      </c>
      <c r="I23" s="493">
        <f>SUM(I10:I21)</f>
        <v>2831814</v>
      </c>
      <c r="J23" s="159" t="e">
        <f>'pü.mérleg Önkorm.'!#REF!+'pü.mérleg Hivatal'!#REF!+'püm. GAMESZ. '!#REF!+püm.Brunszvik!#REF!+'püm-TASZII.'!#REF!</f>
        <v>#REF!</v>
      </c>
      <c r="K23" s="159" t="e">
        <f>'pü.mérleg Önkorm.'!#REF!+'pü.mérleg Hivatal'!#REF!+'püm. GAMESZ. '!#REF!+püm.Brunszvik!#REF!+'püm-TASZII.'!#REF!</f>
        <v>#REF!</v>
      </c>
      <c r="L23" s="159" t="e">
        <f>'pü.mérleg Önkorm.'!#REF!+'pü.mérleg Hivatal'!#REF!+'püm. GAMESZ. '!#REF!+püm.Brunszvik!#REF!+'püm-TASZII.'!#REF!</f>
        <v>#REF!</v>
      </c>
      <c r="Q23" s="10"/>
      <c r="R23" s="10"/>
      <c r="S23" s="10"/>
      <c r="T23" s="10"/>
      <c r="U23" s="10"/>
      <c r="V23" s="10"/>
    </row>
    <row r="24" spans="1:22" x14ac:dyDescent="0.2">
      <c r="A24" s="165">
        <f t="shared" si="0"/>
        <v>16</v>
      </c>
      <c r="B24" s="168" t="s">
        <v>217</v>
      </c>
      <c r="C24" s="374">
        <f>'felh. bev.  '!D14+'felh. bev.  '!D45</f>
        <v>945</v>
      </c>
      <c r="D24" s="374">
        <f>'felh. bev.  '!E14+'felh. bev.  '!E45</f>
        <v>12</v>
      </c>
      <c r="E24" s="374">
        <f>'felh. bev.  '!F14+'felh. bev.  '!F45</f>
        <v>957</v>
      </c>
      <c r="F24" s="633"/>
      <c r="G24" s="299"/>
      <c r="H24" s="299"/>
      <c r="I24" s="492"/>
      <c r="J24" s="181"/>
      <c r="Q24" s="10"/>
      <c r="R24" s="10"/>
      <c r="S24" s="10"/>
      <c r="T24" s="10"/>
      <c r="U24" s="10"/>
      <c r="V24" s="10"/>
    </row>
    <row r="25" spans="1:22" x14ac:dyDescent="0.2">
      <c r="A25" s="165">
        <f t="shared" si="0"/>
        <v>17</v>
      </c>
      <c r="B25" s="117" t="s">
        <v>218</v>
      </c>
      <c r="C25" s="668"/>
      <c r="D25" s="292">
        <f>'pü.mérleg Önkorm.'!D25</f>
        <v>2270</v>
      </c>
      <c r="E25" s="374">
        <f>SUM(C25:D25)</f>
        <v>2270</v>
      </c>
      <c r="F25" s="962" t="s">
        <v>243</v>
      </c>
      <c r="G25" s="377"/>
      <c r="H25" s="377"/>
      <c r="I25" s="492"/>
      <c r="J25" s="181"/>
      <c r="Q25" s="10"/>
      <c r="R25" s="10"/>
      <c r="S25" s="10"/>
      <c r="T25" s="10"/>
      <c r="U25" s="10"/>
      <c r="V25" s="10"/>
    </row>
    <row r="26" spans="1:22" x14ac:dyDescent="0.2">
      <c r="A26" s="165">
        <f t="shared" si="0"/>
        <v>18</v>
      </c>
      <c r="B26" s="168" t="s">
        <v>219</v>
      </c>
      <c r="C26" s="292"/>
      <c r="D26" s="292"/>
      <c r="E26" s="292"/>
      <c r="F26" s="523" t="s">
        <v>244</v>
      </c>
      <c r="G26" s="299">
        <f>'pü.mérleg Önkorm.'!G26+'pü.mérleg Hivatal'!H27+'püm. GAMESZ. '!G27+'püm-TASZII.'!G27+püm.Brunszvik!G27+'püm Festetics'!G27</f>
        <v>2128920</v>
      </c>
      <c r="H26" s="299">
        <f>'pü.mérleg Önkorm.'!H26+'pü.mérleg Hivatal'!I27+'püm. GAMESZ. '!H27+'püm-TASZII.'!H27+'püm Festetics'!H27</f>
        <v>133748</v>
      </c>
      <c r="I26" s="492">
        <f>SUM(G26:H26)</f>
        <v>2262668</v>
      </c>
      <c r="J26" s="159" t="e">
        <f>'pü.mérleg Önkorm.'!#REF!+'pü.mérleg Hivatal'!#REF!+'püm. GAMESZ. '!#REF!+püm.Brunszvik!#REF!+'püm-TASZII.'!#REF!</f>
        <v>#REF!</v>
      </c>
      <c r="K26" s="159" t="e">
        <f>'pü.mérleg Önkorm.'!#REF!+'pü.mérleg Hivatal'!#REF!+'püm. GAMESZ. '!#REF!+püm.Brunszvik!#REF!+'püm-TASZII.'!#REF!</f>
        <v>#REF!</v>
      </c>
      <c r="L26" s="159" t="e">
        <f>'pü.mérleg Önkorm.'!#REF!+'pü.mérleg Hivatal'!#REF!+'püm. GAMESZ. '!#REF!+püm.Brunszvik!#REF!+'püm-TASZII.'!#REF!</f>
        <v>#REF!</v>
      </c>
      <c r="M26" s="159"/>
      <c r="N26" s="159"/>
      <c r="Q26" s="10"/>
      <c r="R26" s="10"/>
      <c r="S26" s="10"/>
      <c r="T26" s="10"/>
      <c r="U26" s="10"/>
      <c r="V26" s="10"/>
    </row>
    <row r="27" spans="1:22" x14ac:dyDescent="0.2">
      <c r="A27" s="165">
        <f t="shared" si="0"/>
        <v>19</v>
      </c>
      <c r="B27" s="168"/>
      <c r="C27" s="292"/>
      <c r="D27" s="292"/>
      <c r="E27" s="292"/>
      <c r="F27" s="523" t="s">
        <v>245</v>
      </c>
      <c r="G27" s="299">
        <f>'felhalm. kiad.  '!G28</f>
        <v>27542</v>
      </c>
      <c r="H27" s="299">
        <f>'felhalm. kiad.  '!H28</f>
        <v>3756</v>
      </c>
      <c r="I27" s="492">
        <f>SUM(G27:H27)</f>
        <v>31298</v>
      </c>
      <c r="J27" s="181"/>
      <c r="Q27" s="10"/>
      <c r="R27" s="10"/>
      <c r="S27" s="10"/>
      <c r="T27" s="10"/>
      <c r="U27" s="10"/>
      <c r="V27" s="10"/>
    </row>
    <row r="28" spans="1:22" x14ac:dyDescent="0.2">
      <c r="A28" s="165">
        <f t="shared" si="0"/>
        <v>20</v>
      </c>
      <c r="B28" s="158" t="s">
        <v>220</v>
      </c>
      <c r="C28" s="292">
        <f>'tám, végl. pe.átv  '!C54</f>
        <v>0</v>
      </c>
      <c r="D28" s="292">
        <f>'tám, végl. pe.átv  '!D85</f>
        <v>2426</v>
      </c>
      <c r="E28" s="292">
        <f>'tám, végl. pe.átv  '!E85</f>
        <v>2426</v>
      </c>
      <c r="F28" s="523" t="s">
        <v>246</v>
      </c>
      <c r="G28" s="299"/>
      <c r="H28" s="299"/>
      <c r="I28" s="492">
        <f>SUM(G28:H28)</f>
        <v>0</v>
      </c>
      <c r="J28" s="181"/>
      <c r="Q28" s="10"/>
      <c r="R28" s="10"/>
      <c r="S28" s="10"/>
      <c r="T28" s="10"/>
      <c r="U28" s="10"/>
      <c r="V28" s="10"/>
    </row>
    <row r="29" spans="1:22" s="125" customFormat="1" x14ac:dyDescent="0.2">
      <c r="A29" s="165">
        <f t="shared" si="0"/>
        <v>21</v>
      </c>
      <c r="B29" s="158" t="s">
        <v>221</v>
      </c>
      <c r="C29" s="292">
        <f>'felh. bev.  '!D33+'felh. bev.  '!D39</f>
        <v>0</v>
      </c>
      <c r="D29" s="292">
        <f>'felh. bev.  '!E33+'felh. bev.  '!E39</f>
        <v>4000</v>
      </c>
      <c r="E29" s="292">
        <f>'felh. bev.  '!F33+'felh. bev.  '!F39</f>
        <v>4000</v>
      </c>
      <c r="F29" s="959" t="s">
        <v>248</v>
      </c>
      <c r="G29" s="299">
        <f>'felhalm. kiad.  '!G101</f>
        <v>0</v>
      </c>
      <c r="H29" s="299">
        <f>'felhalm. kiad.  '!H101</f>
        <v>50</v>
      </c>
      <c r="I29" s="492">
        <f>SUM(G29:H29)</f>
        <v>50</v>
      </c>
      <c r="J29" s="665"/>
      <c r="K29" s="192"/>
      <c r="L29" s="192"/>
      <c r="M29" s="192"/>
      <c r="N29" s="192"/>
      <c r="O29" s="192"/>
      <c r="P29" s="192"/>
    </row>
    <row r="30" spans="1:22" x14ac:dyDescent="0.2">
      <c r="A30" s="165">
        <f t="shared" si="0"/>
        <v>22</v>
      </c>
      <c r="C30" s="292"/>
      <c r="D30" s="292"/>
      <c r="E30" s="292"/>
      <c r="F30" s="959" t="s">
        <v>299</v>
      </c>
      <c r="G30" s="299">
        <f>'pü.mérleg Önkorm.'!G30+'pü.mérleg Hivatal'!H31+'püm. GAMESZ. '!G31+'püm-TASZII.'!G31</f>
        <v>63788</v>
      </c>
      <c r="H30" s="299">
        <f>'pü.mérleg Önkorm.'!H30+'pü.mérleg Hivatal'!I31+'püm. GAMESZ. '!H31+'püm-TASZII.'!H31</f>
        <v>31232</v>
      </c>
      <c r="I30" s="492">
        <f>SUM(G30:H30)</f>
        <v>95020</v>
      </c>
      <c r="J30" s="159" t="e">
        <f>'pü.mérleg Önkorm.'!#REF!+'pü.mérleg Hivatal'!#REF!+'püm. GAMESZ. '!#REF!</f>
        <v>#REF!</v>
      </c>
      <c r="K30" s="159" t="e">
        <f>'pü.mérleg Önkorm.'!#REF!+'pü.mérleg Hivatal'!#REF!+'püm. GAMESZ. '!#REF!</f>
        <v>#REF!</v>
      </c>
      <c r="L30" s="159" t="e">
        <f>'pü.mérleg Önkorm.'!#REF!+'pü.mérleg Hivatal'!#REF!+'püm. GAMESZ. '!#REF!</f>
        <v>#REF!</v>
      </c>
      <c r="Q30" s="10"/>
      <c r="R30" s="10"/>
      <c r="S30" s="10"/>
      <c r="T30" s="10"/>
      <c r="U30" s="10"/>
      <c r="V30" s="10"/>
    </row>
    <row r="31" spans="1:22" s="11" customFormat="1" x14ac:dyDescent="0.2">
      <c r="A31" s="165">
        <f t="shared" si="0"/>
        <v>23</v>
      </c>
      <c r="B31" s="175" t="s">
        <v>52</v>
      </c>
      <c r="C31" s="374">
        <f>C12+C19+C11+C16+C13+C28</f>
        <v>1261874</v>
      </c>
      <c r="D31" s="374">
        <f>D12+D19+D11+D16+D13+D28</f>
        <v>1298012</v>
      </c>
      <c r="E31" s="374">
        <f>E12+E19+E11+E16+E13+E28</f>
        <v>2559886</v>
      </c>
      <c r="F31" s="523" t="s">
        <v>300</v>
      </c>
      <c r="G31" s="297">
        <f>tartalék!C17</f>
        <v>41442</v>
      </c>
      <c r="H31" s="297">
        <f>tartalék!D17</f>
        <v>850</v>
      </c>
      <c r="I31" s="492">
        <f>tartalék!E17</f>
        <v>42292</v>
      </c>
      <c r="J31" s="179"/>
      <c r="K31" s="184"/>
      <c r="L31" s="184"/>
      <c r="M31" s="184"/>
      <c r="N31" s="184"/>
      <c r="O31" s="184"/>
      <c r="P31" s="184"/>
    </row>
    <row r="32" spans="1:22" x14ac:dyDescent="0.2">
      <c r="A32" s="165">
        <f t="shared" si="0"/>
        <v>24</v>
      </c>
      <c r="B32" s="171" t="s">
        <v>67</v>
      </c>
      <c r="C32" s="963">
        <f>C14+C22+C23+C24+C25+C26+C29</f>
        <v>605756</v>
      </c>
      <c r="D32" s="963">
        <f>D14+D22+D23+D24+D25+D26+D29</f>
        <v>85584</v>
      </c>
      <c r="E32" s="963">
        <f>E14+E22+E23+E24+E25+E26+E29</f>
        <v>691340</v>
      </c>
      <c r="F32" s="931" t="s">
        <v>68</v>
      </c>
      <c r="G32" s="375">
        <f>SUM(G26:G31)</f>
        <v>2261692</v>
      </c>
      <c r="H32" s="375">
        <f>SUM(H26:H31)</f>
        <v>169636</v>
      </c>
      <c r="I32" s="493">
        <f>SUM(I26:I31)</f>
        <v>2431328</v>
      </c>
      <c r="J32" s="159" t="e">
        <f>'pü.mérleg Önkorm.'!#REF!+'pü.mérleg Hivatal'!#REF!+'püm. GAMESZ. '!#REF!+püm.Brunszvik!#REF!+'püm-TASZII.'!#REF!</f>
        <v>#REF!</v>
      </c>
      <c r="K32" s="159" t="e">
        <f>'pü.mérleg Önkorm.'!#REF!+'pü.mérleg Hivatal'!#REF!+'püm. GAMESZ. '!#REF!+püm.Brunszvik!#REF!+'püm-TASZII.'!#REF!</f>
        <v>#REF!</v>
      </c>
      <c r="L32" s="159" t="e">
        <f>'pü.mérleg Önkorm.'!#REF!+'pü.mérleg Hivatal'!#REF!+'püm. GAMESZ. '!#REF!+püm.Brunszvik!#REF!+'püm-TASZII.'!#REF!</f>
        <v>#REF!</v>
      </c>
      <c r="Q32" s="10"/>
      <c r="R32" s="10"/>
      <c r="S32" s="10"/>
      <c r="T32" s="10"/>
      <c r="U32" s="10"/>
      <c r="V32" s="10"/>
    </row>
    <row r="33" spans="1:22" x14ac:dyDescent="0.2">
      <c r="A33" s="165">
        <f t="shared" si="0"/>
        <v>25</v>
      </c>
      <c r="B33" s="179" t="s">
        <v>51</v>
      </c>
      <c r="C33" s="668">
        <f>SUM(C31:C32)</f>
        <v>1867630</v>
      </c>
      <c r="D33" s="668">
        <f>SUM(D31:D32)</f>
        <v>1383596</v>
      </c>
      <c r="E33" s="668">
        <f>SUM(C33:D33)</f>
        <v>3251226</v>
      </c>
      <c r="F33" s="964" t="s">
        <v>69</v>
      </c>
      <c r="G33" s="377">
        <f>G23+G32</f>
        <v>3763039</v>
      </c>
      <c r="H33" s="377">
        <f>H23+H32</f>
        <v>1500103</v>
      </c>
      <c r="I33" s="465">
        <f>I23+I32</f>
        <v>5263142</v>
      </c>
      <c r="J33" s="181"/>
      <c r="Q33" s="10"/>
      <c r="R33" s="10"/>
      <c r="S33" s="10"/>
      <c r="T33" s="10"/>
      <c r="U33" s="10"/>
      <c r="V33" s="10"/>
    </row>
    <row r="34" spans="1:22" x14ac:dyDescent="0.2">
      <c r="A34" s="165">
        <f t="shared" si="0"/>
        <v>26</v>
      </c>
      <c r="B34" s="181"/>
      <c r="C34" s="292"/>
      <c r="D34" s="292"/>
      <c r="E34" s="292"/>
      <c r="F34" s="633"/>
      <c r="G34" s="299"/>
      <c r="H34" s="299"/>
      <c r="I34" s="492"/>
      <c r="J34" s="181"/>
      <c r="Q34" s="10"/>
      <c r="R34" s="10"/>
      <c r="S34" s="10"/>
      <c r="T34" s="10"/>
      <c r="U34" s="10"/>
      <c r="V34" s="10"/>
    </row>
    <row r="35" spans="1:22" x14ac:dyDescent="0.2">
      <c r="A35" s="165">
        <f t="shared" si="0"/>
        <v>27</v>
      </c>
      <c r="B35" s="819" t="s">
        <v>23</v>
      </c>
      <c r="C35" s="292">
        <f>C33-G33</f>
        <v>-1895409</v>
      </c>
      <c r="D35" s="292">
        <f t="shared" ref="D35:E35" si="1">D33-H33</f>
        <v>-116507</v>
      </c>
      <c r="E35" s="292">
        <f t="shared" si="1"/>
        <v>-2011916</v>
      </c>
      <c r="F35" s="961"/>
      <c r="G35" s="375"/>
      <c r="H35" s="375"/>
      <c r="I35" s="493"/>
      <c r="J35" s="181"/>
      <c r="Q35" s="10"/>
      <c r="R35" s="10"/>
      <c r="S35" s="10"/>
      <c r="T35" s="10"/>
      <c r="U35" s="10"/>
      <c r="V35" s="10"/>
    </row>
    <row r="36" spans="1:22" s="11" customFormat="1" x14ac:dyDescent="0.2">
      <c r="A36" s="165">
        <f t="shared" si="0"/>
        <v>28</v>
      </c>
      <c r="B36" s="181"/>
      <c r="C36" s="292"/>
      <c r="D36" s="292"/>
      <c r="E36" s="292"/>
      <c r="F36" s="633"/>
      <c r="G36" s="299"/>
      <c r="H36" s="299"/>
      <c r="I36" s="492"/>
      <c r="J36" s="179"/>
      <c r="K36" s="184"/>
      <c r="L36" s="184"/>
      <c r="M36" s="184"/>
      <c r="N36" s="184"/>
      <c r="O36" s="184"/>
      <c r="P36" s="184"/>
    </row>
    <row r="37" spans="1:22" s="11" customFormat="1" x14ac:dyDescent="0.2">
      <c r="A37" s="820">
        <f t="shared" si="0"/>
        <v>29</v>
      </c>
      <c r="B37" s="127" t="s">
        <v>222</v>
      </c>
      <c r="C37" s="668"/>
      <c r="D37" s="668"/>
      <c r="E37" s="668"/>
      <c r="F37" s="962" t="s">
        <v>249</v>
      </c>
      <c r="G37" s="377"/>
      <c r="H37" s="377"/>
      <c r="I37" s="465"/>
      <c r="J37" s="179"/>
      <c r="K37" s="184"/>
      <c r="L37" s="184"/>
      <c r="M37" s="184"/>
      <c r="N37" s="184"/>
      <c r="O37" s="184"/>
      <c r="P37" s="184"/>
    </row>
    <row r="38" spans="1:22" s="11" customFormat="1" x14ac:dyDescent="0.2">
      <c r="A38" s="165">
        <f t="shared" si="0"/>
        <v>30</v>
      </c>
      <c r="B38" s="137" t="s">
        <v>223</v>
      </c>
      <c r="C38" s="668"/>
      <c r="D38" s="668"/>
      <c r="E38" s="668"/>
      <c r="F38" s="965" t="s">
        <v>250</v>
      </c>
      <c r="G38" s="193"/>
      <c r="I38" s="495"/>
      <c r="J38" s="179"/>
      <c r="K38" s="184"/>
      <c r="L38" s="184"/>
      <c r="M38" s="184"/>
      <c r="N38" s="184"/>
      <c r="O38" s="184"/>
      <c r="P38" s="184"/>
    </row>
    <row r="39" spans="1:22" s="11" customFormat="1" ht="21.75" x14ac:dyDescent="0.2">
      <c r="A39" s="165">
        <f t="shared" si="0"/>
        <v>31</v>
      </c>
      <c r="B39" s="14" t="s">
        <v>1247</v>
      </c>
      <c r="C39" s="292">
        <f>'pü.mérleg Önkorm.'!C39</f>
        <v>1243160</v>
      </c>
      <c r="D39" s="292">
        <f>'pü.mérleg Önkorm.'!D39</f>
        <v>0</v>
      </c>
      <c r="E39" s="292">
        <f>'pü.mérleg Önkorm.'!E39</f>
        <v>1243160</v>
      </c>
      <c r="F39" s="194" t="s">
        <v>1135</v>
      </c>
      <c r="G39" s="377"/>
      <c r="H39" s="377"/>
      <c r="I39" s="465"/>
      <c r="J39" s="179"/>
      <c r="K39" s="184"/>
      <c r="L39" s="184"/>
      <c r="M39" s="184"/>
      <c r="N39" s="184"/>
      <c r="O39" s="184"/>
      <c r="P39" s="184"/>
    </row>
    <row r="40" spans="1:22" x14ac:dyDescent="0.2">
      <c r="A40" s="165">
        <f t="shared" si="0"/>
        <v>32</v>
      </c>
      <c r="B40" s="119" t="s">
        <v>224</v>
      </c>
      <c r="C40" s="966"/>
      <c r="D40" s="967">
        <f>'pü.mérleg Önkorm.'!D40</f>
        <v>0</v>
      </c>
      <c r="E40" s="967">
        <f>SUM(C40:D40)</f>
        <v>0</v>
      </c>
      <c r="F40" s="523" t="s">
        <v>251</v>
      </c>
      <c r="G40" s="377"/>
      <c r="H40" s="377"/>
      <c r="I40" s="465"/>
      <c r="J40" s="181"/>
      <c r="Q40" s="10"/>
      <c r="R40" s="10"/>
      <c r="S40" s="10"/>
      <c r="T40" s="10"/>
      <c r="U40" s="10"/>
      <c r="V40" s="10"/>
    </row>
    <row r="41" spans="1:22" x14ac:dyDescent="0.2">
      <c r="A41" s="165">
        <f t="shared" si="0"/>
        <v>33</v>
      </c>
      <c r="B41" s="119" t="s">
        <v>225</v>
      </c>
      <c r="C41" s="292"/>
      <c r="D41" s="292"/>
      <c r="E41" s="292"/>
      <c r="F41" s="523" t="s">
        <v>252</v>
      </c>
      <c r="G41" s="193"/>
      <c r="H41" s="193"/>
      <c r="I41" s="465"/>
      <c r="J41" s="181"/>
      <c r="Q41" s="10"/>
      <c r="R41" s="10"/>
      <c r="S41" s="10"/>
      <c r="T41" s="10"/>
      <c r="U41" s="10"/>
      <c r="V41" s="10"/>
    </row>
    <row r="42" spans="1:22" x14ac:dyDescent="0.2">
      <c r="A42" s="165">
        <f t="shared" si="0"/>
        <v>34</v>
      </c>
      <c r="B42" s="597" t="s">
        <v>1063</v>
      </c>
      <c r="C42" s="292">
        <f>'pü.mérleg Önkorm.'!C42+'pü.mérleg Hivatal'!D43+'püm. GAMESZ. '!C43+püm.Brunszvik!C43+'püm-TASZII.'!C43+'püm Festetics'!C43</f>
        <v>648582</v>
      </c>
      <c r="D42" s="292">
        <f>'pü.mérleg Önkorm.'!D42+'pü.mérleg Hivatal'!E43+'püm. GAMESZ. '!D43+püm.Brunszvik!D43+'püm-TASZII.'!D43+'püm Festetics'!D43</f>
        <v>115463</v>
      </c>
      <c r="E42" s="292">
        <f>'pü.mérleg Önkorm.'!E42+'pü.mérleg Hivatal'!F43+'püm. GAMESZ. '!E43+püm.Brunszvik!E43+'püm-TASZII.'!E43+'püm Festetics'!E43</f>
        <v>764045</v>
      </c>
      <c r="F42" s="523" t="s">
        <v>253</v>
      </c>
      <c r="G42" s="193"/>
      <c r="H42" s="193"/>
      <c r="I42" s="465"/>
      <c r="J42" s="181"/>
      <c r="Q42" s="10"/>
      <c r="R42" s="10"/>
      <c r="S42" s="10"/>
      <c r="T42" s="10"/>
      <c r="U42" s="10"/>
      <c r="V42" s="10"/>
    </row>
    <row r="43" spans="1:22" x14ac:dyDescent="0.2">
      <c r="A43" s="165">
        <f t="shared" si="0"/>
        <v>35</v>
      </c>
      <c r="B43" s="597" t="s">
        <v>1142</v>
      </c>
      <c r="C43" s="292">
        <f>'püm Festetics'!C44</f>
        <v>0</v>
      </c>
      <c r="D43" s="292">
        <f>'püm Festetics'!D44</f>
        <v>355</v>
      </c>
      <c r="E43" s="292">
        <f>'püm Festetics'!E44</f>
        <v>355</v>
      </c>
      <c r="F43" s="523"/>
      <c r="G43" s="193"/>
      <c r="H43" s="193"/>
      <c r="I43" s="465"/>
      <c r="J43" s="181"/>
      <c r="Q43" s="10"/>
      <c r="R43" s="10"/>
      <c r="S43" s="10"/>
      <c r="T43" s="10"/>
      <c r="U43" s="10"/>
      <c r="V43" s="10"/>
    </row>
    <row r="44" spans="1:22" x14ac:dyDescent="0.2">
      <c r="A44" s="165">
        <f t="shared" si="0"/>
        <v>36</v>
      </c>
      <c r="B44" s="120" t="s">
        <v>227</v>
      </c>
      <c r="C44" s="292">
        <f>'pü.mérleg Önkorm.'!C44</f>
        <v>27693</v>
      </c>
      <c r="D44" s="292">
        <f>'pü.mérleg Önkorm.'!D44</f>
        <v>8645</v>
      </c>
      <c r="E44" s="292">
        <f>'pü.mérleg Önkorm.'!E44</f>
        <v>36338</v>
      </c>
      <c r="F44" s="523" t="s">
        <v>254</v>
      </c>
      <c r="G44" s="377"/>
      <c r="H44" s="377"/>
      <c r="I44" s="492"/>
      <c r="J44" s="181"/>
      <c r="Q44" s="10"/>
      <c r="R44" s="10"/>
      <c r="S44" s="10"/>
      <c r="T44" s="10"/>
      <c r="U44" s="10"/>
      <c r="V44" s="10"/>
    </row>
    <row r="45" spans="1:22" x14ac:dyDescent="0.2">
      <c r="A45" s="165">
        <f t="shared" si="0"/>
        <v>37</v>
      </c>
      <c r="B45" s="120" t="s">
        <v>228</v>
      </c>
      <c r="C45" s="668"/>
      <c r="D45" s="668"/>
      <c r="E45" s="668"/>
      <c r="F45" s="959" t="s">
        <v>255</v>
      </c>
      <c r="G45" s="299">
        <f>'pü.mérleg Önkorm.'!G45</f>
        <v>24026</v>
      </c>
      <c r="H45" s="299">
        <f>'pü.mérleg Önkorm.'!H45</f>
        <v>7956</v>
      </c>
      <c r="I45" s="492">
        <f>'pü.mérleg Önkorm.'!I45</f>
        <v>31982</v>
      </c>
      <c r="J45" s="181"/>
      <c r="Q45" s="10"/>
      <c r="R45" s="10"/>
      <c r="S45" s="10"/>
      <c r="T45" s="10"/>
      <c r="U45" s="10"/>
      <c r="V45" s="10"/>
    </row>
    <row r="46" spans="1:22" x14ac:dyDescent="0.2">
      <c r="A46" s="165">
        <f t="shared" si="0"/>
        <v>38</v>
      </c>
      <c r="B46" s="119" t="s">
        <v>229</v>
      </c>
      <c r="C46" s="292"/>
      <c r="D46" s="292"/>
      <c r="E46" s="292"/>
      <c r="F46" s="523" t="s">
        <v>256</v>
      </c>
      <c r="G46" s="299"/>
      <c r="H46" s="299"/>
      <c r="I46" s="492"/>
      <c r="J46" s="181"/>
      <c r="Q46" s="10"/>
      <c r="R46" s="10"/>
      <c r="S46" s="10"/>
      <c r="T46" s="10"/>
      <c r="U46" s="10"/>
      <c r="V46" s="10"/>
    </row>
    <row r="47" spans="1:22" x14ac:dyDescent="0.2">
      <c r="A47" s="165">
        <f t="shared" si="0"/>
        <v>39</v>
      </c>
      <c r="B47" s="559" t="s">
        <v>230</v>
      </c>
      <c r="C47" s="292"/>
      <c r="D47" s="292"/>
      <c r="E47" s="292"/>
      <c r="F47" s="523" t="s">
        <v>257</v>
      </c>
      <c r="G47" s="299"/>
      <c r="H47" s="299"/>
      <c r="I47" s="492"/>
      <c r="J47" s="181"/>
      <c r="Q47" s="10"/>
      <c r="R47" s="10"/>
      <c r="S47" s="10"/>
      <c r="T47" s="10"/>
      <c r="U47" s="10"/>
      <c r="V47" s="10"/>
    </row>
    <row r="48" spans="1:22" x14ac:dyDescent="0.2">
      <c r="A48" s="165">
        <f t="shared" si="0"/>
        <v>40</v>
      </c>
      <c r="B48" s="559" t="s">
        <v>231</v>
      </c>
      <c r="C48" s="292"/>
      <c r="D48" s="292"/>
      <c r="E48" s="292"/>
      <c r="F48" s="523" t="s">
        <v>258</v>
      </c>
      <c r="G48" s="299"/>
      <c r="H48" s="299"/>
      <c r="I48" s="492"/>
      <c r="J48" s="181"/>
      <c r="Q48" s="10"/>
      <c r="R48" s="10"/>
      <c r="S48" s="10"/>
      <c r="T48" s="10"/>
      <c r="U48" s="10"/>
      <c r="V48" s="10"/>
    </row>
    <row r="49" spans="1:22" x14ac:dyDescent="0.2">
      <c r="A49" s="165">
        <f t="shared" si="0"/>
        <v>41</v>
      </c>
      <c r="B49" s="119" t="s">
        <v>232</v>
      </c>
      <c r="C49" s="292">
        <f>'pü.mérleg Önkorm.'!C49</f>
        <v>0</v>
      </c>
      <c r="D49" s="292">
        <f>'pü.mérleg Önkorm.'!D49</f>
        <v>0</v>
      </c>
      <c r="E49" s="292">
        <f>SUM(C49:D49)</f>
        <v>0</v>
      </c>
      <c r="F49" s="523" t="s">
        <v>259</v>
      </c>
      <c r="G49" s="299"/>
      <c r="H49" s="299"/>
      <c r="I49" s="492"/>
      <c r="J49" s="181"/>
      <c r="Q49" s="10"/>
      <c r="R49" s="10"/>
      <c r="S49" s="10"/>
      <c r="T49" s="10"/>
      <c r="U49" s="10"/>
      <c r="V49" s="10"/>
    </row>
    <row r="50" spans="1:22" x14ac:dyDescent="0.2">
      <c r="A50" s="165">
        <f t="shared" si="0"/>
        <v>42</v>
      </c>
      <c r="B50" s="119"/>
      <c r="C50" s="292"/>
      <c r="D50" s="292"/>
      <c r="E50" s="292"/>
      <c r="F50" s="523" t="s">
        <v>260</v>
      </c>
      <c r="G50" s="299"/>
      <c r="H50" s="299"/>
      <c r="I50" s="492"/>
      <c r="J50" s="181"/>
      <c r="Q50" s="10"/>
      <c r="R50" s="10"/>
      <c r="S50" s="10"/>
      <c r="T50" s="10"/>
      <c r="U50" s="10"/>
      <c r="V50" s="10"/>
    </row>
    <row r="51" spans="1:22" x14ac:dyDescent="0.2">
      <c r="A51" s="165">
        <f t="shared" si="0"/>
        <v>43</v>
      </c>
      <c r="B51" s="119"/>
      <c r="C51" s="292"/>
      <c r="D51" s="292"/>
      <c r="E51" s="292"/>
      <c r="F51" s="523" t="s">
        <v>261</v>
      </c>
      <c r="G51" s="299"/>
      <c r="H51" s="299"/>
      <c r="I51" s="492"/>
      <c r="J51" s="181"/>
      <c r="Q51" s="10"/>
      <c r="R51" s="10"/>
      <c r="S51" s="10"/>
      <c r="T51" s="10"/>
      <c r="U51" s="10"/>
      <c r="V51" s="10"/>
    </row>
    <row r="52" spans="1:22" ht="12" thickBot="1" x14ac:dyDescent="0.25">
      <c r="A52" s="165">
        <f t="shared" si="0"/>
        <v>44</v>
      </c>
      <c r="B52" s="179" t="s">
        <v>482</v>
      </c>
      <c r="C52" s="668">
        <f>SUM(C38:C50)</f>
        <v>1919435</v>
      </c>
      <c r="D52" s="668">
        <f>SUM(D38:D50)</f>
        <v>124463</v>
      </c>
      <c r="E52" s="668">
        <f>SUM(E38:E50)</f>
        <v>2043898</v>
      </c>
      <c r="F52" s="962" t="s">
        <v>475</v>
      </c>
      <c r="G52" s="377">
        <f>SUM(G38:G51)</f>
        <v>24026</v>
      </c>
      <c r="H52" s="377">
        <f>SUM(H38:H51)</f>
        <v>7956</v>
      </c>
      <c r="I52" s="465">
        <f>SUM(I38:I51)</f>
        <v>31982</v>
      </c>
      <c r="J52" s="181"/>
      <c r="Q52" s="10"/>
      <c r="R52" s="10"/>
      <c r="S52" s="10"/>
      <c r="T52" s="10"/>
      <c r="U52" s="10"/>
      <c r="V52" s="10"/>
    </row>
    <row r="53" spans="1:22" ht="12" thickBot="1" x14ac:dyDescent="0.25">
      <c r="A53" s="1048">
        <f t="shared" si="0"/>
        <v>45</v>
      </c>
      <c r="B53" s="312" t="s">
        <v>477</v>
      </c>
      <c r="C53" s="1019">
        <f>C33+C52</f>
        <v>3787065</v>
      </c>
      <c r="D53" s="1019">
        <f>D33+D52</f>
        <v>1508059</v>
      </c>
      <c r="E53" s="1020">
        <f>E33+E52</f>
        <v>5295124</v>
      </c>
      <c r="F53" s="616" t="s">
        <v>476</v>
      </c>
      <c r="G53" s="1049">
        <f>G33+G52</f>
        <v>3787065</v>
      </c>
      <c r="H53" s="1049">
        <f>H33+H52</f>
        <v>1508059</v>
      </c>
      <c r="I53" s="1050">
        <f>I33+I52</f>
        <v>5295124</v>
      </c>
      <c r="J53" s="181"/>
      <c r="Q53" s="10"/>
      <c r="R53" s="10"/>
      <c r="S53" s="10"/>
      <c r="T53" s="10"/>
      <c r="U53" s="10"/>
      <c r="V53" s="10"/>
    </row>
    <row r="54" spans="1:22" x14ac:dyDescent="0.2">
      <c r="B54" s="184"/>
      <c r="C54" s="183"/>
      <c r="D54" s="183"/>
      <c r="E54" s="183"/>
      <c r="F54" s="183"/>
      <c r="G54" s="183"/>
      <c r="H54" s="183"/>
      <c r="I54" s="183"/>
      <c r="T54" s="10"/>
      <c r="U54" s="10"/>
      <c r="V54" s="10"/>
    </row>
    <row r="55" spans="1:22" s="11" customFormat="1" ht="12.75" x14ac:dyDescent="0.2">
      <c r="A55" s="184"/>
      <c r="B55" s="179"/>
      <c r="C55" s="183"/>
      <c r="D55" s="183"/>
      <c r="E55" s="461">
        <f>E53-I53</f>
        <v>0</v>
      </c>
      <c r="F55" s="183"/>
      <c r="G55" s="183"/>
      <c r="H55" s="183"/>
      <c r="I55" s="183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</row>
  </sheetData>
  <sheetProtection selectLockedCells="1" selectUnlockedCells="1"/>
  <mergeCells count="11">
    <mergeCell ref="A1:I1"/>
    <mergeCell ref="C7:E7"/>
    <mergeCell ref="G7:I7"/>
    <mergeCell ref="B3:I3"/>
    <mergeCell ref="B5:I5"/>
    <mergeCell ref="B4:I4"/>
    <mergeCell ref="G6:I6"/>
    <mergeCell ref="A6:A8"/>
    <mergeCell ref="B6:B7"/>
    <mergeCell ref="C6:E6"/>
    <mergeCell ref="F6:F7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88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81"/>
  <sheetViews>
    <sheetView workbookViewId="0">
      <pane xSplit="2" ySplit="9" topLeftCell="C97" activePane="bottomRight" state="frozen"/>
      <selection activeCell="B65" sqref="B65"/>
      <selection pane="topRight" activeCell="B65" sqref="B65"/>
      <selection pane="bottomLeft" activeCell="B65" sqref="B65"/>
      <selection pane="bottomRight" activeCell="T4" sqref="T4"/>
    </sheetView>
  </sheetViews>
  <sheetFormatPr defaultColWidth="9.140625" defaultRowHeight="14.1" customHeight="1" x14ac:dyDescent="0.2"/>
  <cols>
    <col min="1" max="1" width="3.7109375" style="337" customWidth="1"/>
    <col min="2" max="2" width="41.42578125" style="354" customWidth="1"/>
    <col min="3" max="3" width="9.85546875" style="85" customWidth="1"/>
    <col min="4" max="4" width="8.7109375" style="85" customWidth="1"/>
    <col min="5" max="5" width="7.85546875" style="85" customWidth="1"/>
    <col min="6" max="6" width="8.42578125" style="98" customWidth="1"/>
    <col min="7" max="7" width="9.85546875" style="115" customWidth="1"/>
    <col min="8" max="8" width="7.28515625" style="115" customWidth="1"/>
    <col min="9" max="16384" width="9.140625" style="84"/>
  </cols>
  <sheetData>
    <row r="1" spans="1:9" ht="12.75" customHeight="1" x14ac:dyDescent="0.2">
      <c r="A1" s="1159" t="s">
        <v>1351</v>
      </c>
      <c r="B1" s="1159"/>
      <c r="C1" s="1159"/>
      <c r="D1" s="1159"/>
      <c r="E1" s="1159"/>
      <c r="F1" s="1159"/>
      <c r="G1" s="1135"/>
      <c r="H1" s="1135"/>
    </row>
    <row r="2" spans="1:9" ht="14.1" customHeight="1" x14ac:dyDescent="0.2">
      <c r="A2" s="1160" t="s">
        <v>78</v>
      </c>
      <c r="B2" s="1160"/>
      <c r="C2" s="1160"/>
      <c r="D2" s="1160"/>
      <c r="E2" s="1160"/>
      <c r="F2" s="1160"/>
      <c r="G2" s="1135"/>
      <c r="H2" s="1135"/>
    </row>
    <row r="3" spans="1:9" ht="14.1" customHeight="1" x14ac:dyDescent="0.2">
      <c r="A3" s="355"/>
      <c r="B3" s="1171" t="s">
        <v>167</v>
      </c>
      <c r="C3" s="1171"/>
      <c r="D3" s="1171"/>
      <c r="E3" s="1171"/>
      <c r="F3" s="1171"/>
      <c r="G3" s="1171"/>
      <c r="H3" s="1171"/>
    </row>
    <row r="4" spans="1:9" ht="14.25" customHeight="1" thickBot="1" x14ac:dyDescent="0.25">
      <c r="A4" s="1163" t="s">
        <v>327</v>
      </c>
      <c r="B4" s="1163"/>
      <c r="C4" s="1163"/>
      <c r="D4" s="1163"/>
      <c r="E4" s="1163"/>
      <c r="F4" s="1163"/>
      <c r="G4" s="1164"/>
      <c r="H4" s="1164"/>
    </row>
    <row r="5" spans="1:9" ht="24" customHeight="1" thickBot="1" x14ac:dyDescent="0.25">
      <c r="A5" s="1165" t="s">
        <v>506</v>
      </c>
      <c r="B5" s="352" t="s">
        <v>57</v>
      </c>
      <c r="C5" s="87" t="s">
        <v>58</v>
      </c>
      <c r="D5" s="87" t="s">
        <v>59</v>
      </c>
      <c r="E5" s="87" t="s">
        <v>60</v>
      </c>
      <c r="F5" s="88" t="s">
        <v>507</v>
      </c>
      <c r="G5" s="88" t="s">
        <v>508</v>
      </c>
      <c r="H5" s="566" t="s">
        <v>509</v>
      </c>
    </row>
    <row r="6" spans="1:9" ht="1.9" hidden="1" customHeight="1" thickBot="1" x14ac:dyDescent="0.25">
      <c r="A6" s="1165"/>
      <c r="B6" s="353"/>
      <c r="C6" s="142"/>
      <c r="D6" s="142"/>
      <c r="E6" s="142"/>
      <c r="F6" s="143"/>
    </row>
    <row r="7" spans="1:9" s="277" customFormat="1" ht="23.25" customHeight="1" thickBot="1" x14ac:dyDescent="0.25">
      <c r="A7" s="1165"/>
      <c r="B7" s="353"/>
      <c r="C7" s="142"/>
      <c r="D7" s="1172" t="s">
        <v>345</v>
      </c>
      <c r="E7" s="1173"/>
      <c r="F7" s="1174"/>
      <c r="G7" s="1161" t="s">
        <v>994</v>
      </c>
      <c r="H7" s="1162"/>
    </row>
    <row r="8" spans="1:9" s="83" customFormat="1" ht="30.75" customHeight="1" thickBot="1" x14ac:dyDescent="0.25">
      <c r="A8" s="1165"/>
      <c r="B8" s="1166" t="s">
        <v>86</v>
      </c>
      <c r="C8" s="1166" t="s">
        <v>510</v>
      </c>
      <c r="D8" s="1175" t="s">
        <v>511</v>
      </c>
      <c r="E8" s="1175" t="s">
        <v>512</v>
      </c>
      <c r="F8" s="1168" t="s">
        <v>513</v>
      </c>
      <c r="G8" s="1167" t="s">
        <v>62</v>
      </c>
      <c r="H8" s="1169" t="s">
        <v>63</v>
      </c>
    </row>
    <row r="9" spans="1:9" s="83" customFormat="1" ht="41.25" customHeight="1" thickBot="1" x14ac:dyDescent="0.25">
      <c r="A9" s="1165"/>
      <c r="B9" s="1166"/>
      <c r="C9" s="1166"/>
      <c r="D9" s="1175"/>
      <c r="E9" s="1175"/>
      <c r="F9" s="1168"/>
      <c r="G9" s="1168"/>
      <c r="H9" s="1170"/>
    </row>
    <row r="10" spans="1:9" ht="14.1" customHeight="1" x14ac:dyDescent="0.2">
      <c r="A10" s="131"/>
      <c r="B10" s="89" t="s">
        <v>78</v>
      </c>
      <c r="C10" s="90"/>
      <c r="D10" s="90"/>
      <c r="E10" s="90"/>
      <c r="F10" s="91"/>
      <c r="H10" s="643"/>
      <c r="I10" s="627"/>
    </row>
    <row r="11" spans="1:9" ht="14.1" customHeight="1" x14ac:dyDescent="0.2">
      <c r="A11" s="131"/>
      <c r="B11" s="89"/>
      <c r="C11" s="90"/>
      <c r="D11" s="90"/>
      <c r="E11" s="90"/>
      <c r="F11" s="91"/>
      <c r="H11" s="644"/>
      <c r="I11" s="627"/>
    </row>
    <row r="12" spans="1:9" ht="14.1" customHeight="1" x14ac:dyDescent="0.2">
      <c r="A12" s="333" t="s">
        <v>514</v>
      </c>
      <c r="B12" s="89" t="s">
        <v>515</v>
      </c>
      <c r="C12" s="90"/>
      <c r="D12" s="90"/>
      <c r="E12" s="90"/>
      <c r="F12" s="91"/>
      <c r="H12" s="644"/>
      <c r="I12" s="627"/>
    </row>
    <row r="13" spans="1:9" ht="14.1" customHeight="1" x14ac:dyDescent="0.2">
      <c r="A13" s="291" t="s">
        <v>1022</v>
      </c>
      <c r="B13" s="109" t="s">
        <v>1023</v>
      </c>
      <c r="C13" s="90" t="s">
        <v>517</v>
      </c>
      <c r="D13" s="129">
        <v>1620</v>
      </c>
      <c r="E13" s="129">
        <v>438</v>
      </c>
      <c r="F13" s="107">
        <f>D13+E13</f>
        <v>2058</v>
      </c>
      <c r="G13" s="86">
        <f>F13</f>
        <v>2058</v>
      </c>
      <c r="H13" s="129"/>
      <c r="I13" s="627"/>
    </row>
    <row r="14" spans="1:9" ht="14.1" customHeight="1" x14ac:dyDescent="0.2">
      <c r="A14" s="291" t="s">
        <v>1112</v>
      </c>
      <c r="B14" s="109" t="s">
        <v>1113</v>
      </c>
      <c r="C14" s="502" t="s">
        <v>1088</v>
      </c>
      <c r="D14" s="129">
        <v>0</v>
      </c>
      <c r="E14" s="129">
        <v>0</v>
      </c>
      <c r="F14" s="107">
        <f>D14+E14</f>
        <v>0</v>
      </c>
      <c r="G14" s="86"/>
      <c r="H14" s="129">
        <f>F14</f>
        <v>0</v>
      </c>
      <c r="I14" s="627"/>
    </row>
    <row r="15" spans="1:9" ht="14.1" customHeight="1" x14ac:dyDescent="0.2">
      <c r="A15" s="291" t="s">
        <v>1177</v>
      </c>
      <c r="B15" s="109" t="s">
        <v>1179</v>
      </c>
      <c r="C15" s="502" t="s">
        <v>1088</v>
      </c>
      <c r="D15" s="129">
        <v>4500</v>
      </c>
      <c r="E15" s="129">
        <v>1215</v>
      </c>
      <c r="F15" s="107">
        <f t="shared" ref="F15:F19" si="0">D15+E15</f>
        <v>5715</v>
      </c>
      <c r="G15" s="86">
        <v>5715</v>
      </c>
      <c r="H15" s="129"/>
      <c r="I15" s="627"/>
    </row>
    <row r="16" spans="1:9" ht="14.1" customHeight="1" x14ac:dyDescent="0.2">
      <c r="A16" s="291" t="s">
        <v>1178</v>
      </c>
      <c r="B16" s="109" t="s">
        <v>1180</v>
      </c>
      <c r="C16" s="502" t="s">
        <v>1088</v>
      </c>
      <c r="D16" s="129">
        <v>3000</v>
      </c>
      <c r="E16" s="129">
        <v>810</v>
      </c>
      <c r="F16" s="107">
        <f t="shared" si="0"/>
        <v>3810</v>
      </c>
      <c r="G16" s="86"/>
      <c r="H16" s="129">
        <v>3810</v>
      </c>
      <c r="I16" s="627"/>
    </row>
    <row r="17" spans="1:9" ht="14.1" customHeight="1" x14ac:dyDescent="0.2">
      <c r="A17" s="291" t="s">
        <v>527</v>
      </c>
      <c r="B17" s="109" t="s">
        <v>1262</v>
      </c>
      <c r="C17" s="502" t="s">
        <v>1088</v>
      </c>
      <c r="D17" s="129">
        <v>370</v>
      </c>
      <c r="E17" s="129">
        <v>100</v>
      </c>
      <c r="F17" s="107">
        <f t="shared" si="0"/>
        <v>470</v>
      </c>
      <c r="G17" s="86">
        <v>470</v>
      </c>
      <c r="H17" s="129"/>
      <c r="I17" s="627"/>
    </row>
    <row r="18" spans="1:9" s="101" customFormat="1" ht="13.15" customHeight="1" x14ac:dyDescent="0.2">
      <c r="A18" s="291" t="s">
        <v>528</v>
      </c>
      <c r="B18" s="92" t="s">
        <v>1263</v>
      </c>
      <c r="C18" s="502" t="s">
        <v>1088</v>
      </c>
      <c r="D18" s="129">
        <v>961</v>
      </c>
      <c r="E18" s="129">
        <v>260</v>
      </c>
      <c r="F18" s="107">
        <f t="shared" si="0"/>
        <v>1221</v>
      </c>
      <c r="G18" s="85">
        <v>1221</v>
      </c>
      <c r="H18" s="90"/>
      <c r="I18" s="628"/>
    </row>
    <row r="19" spans="1:9" s="101" customFormat="1" ht="24" customHeight="1" thickBot="1" x14ac:dyDescent="0.25">
      <c r="A19" s="291" t="s">
        <v>529</v>
      </c>
      <c r="B19" s="92" t="s">
        <v>1314</v>
      </c>
      <c r="C19" s="502" t="s">
        <v>1088</v>
      </c>
      <c r="D19" s="129">
        <v>126</v>
      </c>
      <c r="E19" s="129">
        <v>35</v>
      </c>
      <c r="F19" s="107">
        <f t="shared" si="0"/>
        <v>161</v>
      </c>
      <c r="G19" s="85">
        <v>161</v>
      </c>
      <c r="H19" s="90"/>
      <c r="I19" s="628"/>
    </row>
    <row r="20" spans="1:9" s="101" customFormat="1" ht="15" customHeight="1" thickBot="1" x14ac:dyDescent="0.25">
      <c r="A20" s="334"/>
      <c r="B20" s="93" t="s">
        <v>518</v>
      </c>
      <c r="C20" s="94"/>
      <c r="D20" s="899">
        <f>SUM(D13:D19)</f>
        <v>10577</v>
      </c>
      <c r="E20" s="899">
        <f>SUM(E13:E19)</f>
        <v>2858</v>
      </c>
      <c r="F20" s="899">
        <f>SUM(F13:F19)</f>
        <v>13435</v>
      </c>
      <c r="G20" s="899">
        <f>SUM(G13:G19)</f>
        <v>9625</v>
      </c>
      <c r="H20" s="899">
        <f>SUM(H13:H18)</f>
        <v>3810</v>
      </c>
      <c r="I20" s="630"/>
    </row>
    <row r="21" spans="1:9" ht="14.1" customHeight="1" x14ac:dyDescent="0.2">
      <c r="A21" s="335"/>
      <c r="B21" s="92"/>
      <c r="C21" s="90"/>
      <c r="D21" s="90"/>
      <c r="E21" s="90"/>
      <c r="F21" s="91"/>
      <c r="H21" s="644"/>
      <c r="I21" s="627"/>
    </row>
    <row r="22" spans="1:9" ht="12" customHeight="1" x14ac:dyDescent="0.2">
      <c r="A22" s="335" t="s">
        <v>519</v>
      </c>
      <c r="B22" s="89" t="s">
        <v>520</v>
      </c>
      <c r="C22" s="90"/>
      <c r="D22" s="90"/>
      <c r="E22" s="90"/>
      <c r="F22" s="91"/>
      <c r="H22" s="644"/>
      <c r="I22" s="627"/>
    </row>
    <row r="23" spans="1:9" ht="12" customHeight="1" x14ac:dyDescent="0.2">
      <c r="A23" s="131" t="s">
        <v>516</v>
      </c>
      <c r="B23" s="109" t="s">
        <v>1184</v>
      </c>
      <c r="C23" s="90" t="s">
        <v>517</v>
      </c>
      <c r="D23" s="129">
        <v>13813</v>
      </c>
      <c r="E23" s="129">
        <v>3729</v>
      </c>
      <c r="F23" s="107">
        <f>D23+E23</f>
        <v>17542</v>
      </c>
      <c r="G23" s="86">
        <f>F23</f>
        <v>17542</v>
      </c>
      <c r="H23" s="129"/>
      <c r="I23" s="627"/>
    </row>
    <row r="24" spans="1:9" ht="12" customHeight="1" x14ac:dyDescent="0.2">
      <c r="A24" s="131" t="s">
        <v>524</v>
      </c>
      <c r="B24" s="109" t="s">
        <v>1024</v>
      </c>
      <c r="C24" s="90" t="s">
        <v>517</v>
      </c>
      <c r="D24" s="129">
        <v>718</v>
      </c>
      <c r="E24" s="129">
        <v>194</v>
      </c>
      <c r="F24" s="107">
        <f>D24+E24</f>
        <v>912</v>
      </c>
      <c r="G24" s="86"/>
      <c r="H24" s="129">
        <f>F24</f>
        <v>912</v>
      </c>
      <c r="I24" s="627"/>
    </row>
    <row r="25" spans="1:9" ht="26.25" customHeight="1" x14ac:dyDescent="0.2">
      <c r="A25" s="131" t="s">
        <v>525</v>
      </c>
      <c r="B25" s="109" t="s">
        <v>1185</v>
      </c>
      <c r="C25" s="502" t="s">
        <v>517</v>
      </c>
      <c r="D25" s="129">
        <v>7874</v>
      </c>
      <c r="E25" s="129">
        <v>2126</v>
      </c>
      <c r="F25" s="107">
        <f>D25+E25</f>
        <v>10000</v>
      </c>
      <c r="G25" s="86">
        <f>F25</f>
        <v>10000</v>
      </c>
      <c r="H25" s="129"/>
      <c r="I25" s="881"/>
    </row>
    <row r="26" spans="1:9" ht="12.75" customHeight="1" x14ac:dyDescent="0.2">
      <c r="A26" s="131" t="s">
        <v>526</v>
      </c>
      <c r="B26" s="109" t="s">
        <v>1181</v>
      </c>
      <c r="C26" s="502" t="s">
        <v>1088</v>
      </c>
      <c r="D26" s="129">
        <v>2239</v>
      </c>
      <c r="E26" s="129">
        <v>605</v>
      </c>
      <c r="F26" s="107">
        <f>D26+E26</f>
        <v>2844</v>
      </c>
      <c r="G26" s="86"/>
      <c r="H26" s="129">
        <f>F26</f>
        <v>2844</v>
      </c>
      <c r="I26" s="881"/>
    </row>
    <row r="27" spans="1:9" ht="13.5" customHeight="1" thickBot="1" x14ac:dyDescent="0.25">
      <c r="A27" s="131"/>
      <c r="B27" s="109"/>
      <c r="C27" s="90"/>
      <c r="D27" s="129"/>
      <c r="E27" s="129"/>
      <c r="F27" s="107"/>
      <c r="G27" s="86"/>
      <c r="H27" s="129"/>
      <c r="I27" s="881"/>
    </row>
    <row r="28" spans="1:9" ht="12" customHeight="1" thickBot="1" x14ac:dyDescent="0.25">
      <c r="A28" s="512"/>
      <c r="B28" s="505" t="s">
        <v>521</v>
      </c>
      <c r="C28" s="154"/>
      <c r="D28" s="900">
        <f t="shared" ref="D28:G28" si="1">SUM(D23:D27)</f>
        <v>24644</v>
      </c>
      <c r="E28" s="900">
        <f t="shared" si="1"/>
        <v>6654</v>
      </c>
      <c r="F28" s="900">
        <f t="shared" si="1"/>
        <v>31298</v>
      </c>
      <c r="G28" s="900">
        <f t="shared" si="1"/>
        <v>27542</v>
      </c>
      <c r="H28" s="900">
        <f>SUM(H23:H27)</f>
        <v>3756</v>
      </c>
      <c r="I28" s="627"/>
    </row>
    <row r="29" spans="1:9" ht="12" customHeight="1" x14ac:dyDescent="0.2">
      <c r="A29" s="335"/>
      <c r="B29" s="95"/>
      <c r="C29" s="90"/>
      <c r="D29" s="90"/>
      <c r="E29" s="90"/>
      <c r="F29" s="91"/>
      <c r="H29" s="644"/>
      <c r="I29" s="627"/>
    </row>
    <row r="30" spans="1:9" ht="15.75" customHeight="1" x14ac:dyDescent="0.2">
      <c r="A30" s="599" t="s">
        <v>522</v>
      </c>
      <c r="B30" s="100" t="s">
        <v>523</v>
      </c>
      <c r="C30" s="97"/>
      <c r="D30" s="90"/>
      <c r="E30" s="90"/>
      <c r="F30" s="91"/>
      <c r="H30" s="644"/>
      <c r="I30" s="627"/>
    </row>
    <row r="31" spans="1:9" s="101" customFormat="1" ht="19.5" customHeight="1" x14ac:dyDescent="0.2">
      <c r="A31" s="131" t="s">
        <v>516</v>
      </c>
      <c r="B31" s="96" t="s">
        <v>311</v>
      </c>
      <c r="C31" s="502" t="s">
        <v>517</v>
      </c>
      <c r="D31" s="879">
        <v>0</v>
      </c>
      <c r="E31" s="879">
        <v>0</v>
      </c>
      <c r="F31" s="880">
        <v>0</v>
      </c>
      <c r="G31" s="503">
        <f>F31</f>
        <v>0</v>
      </c>
      <c r="H31" s="129"/>
      <c r="I31" s="628"/>
    </row>
    <row r="32" spans="1:9" s="101" customFormat="1" ht="23.25" customHeight="1" x14ac:dyDescent="0.2">
      <c r="A32" s="131" t="s">
        <v>1183</v>
      </c>
      <c r="B32" s="96" t="s">
        <v>1251</v>
      </c>
      <c r="C32" s="502" t="s">
        <v>1187</v>
      </c>
      <c r="D32" s="879">
        <v>94160</v>
      </c>
      <c r="E32" s="879"/>
      <c r="F32" s="880">
        <f>D32+E32</f>
        <v>94160</v>
      </c>
      <c r="G32" s="503">
        <f>D32</f>
        <v>94160</v>
      </c>
      <c r="H32" s="129"/>
      <c r="I32" s="628"/>
    </row>
    <row r="33" spans="1:9" s="101" customFormat="1" ht="19.5" customHeight="1" x14ac:dyDescent="0.2">
      <c r="A33" s="131" t="s">
        <v>1264</v>
      </c>
      <c r="B33" s="96" t="s">
        <v>1186</v>
      </c>
      <c r="C33" s="502" t="s">
        <v>1187</v>
      </c>
      <c r="D33" s="879">
        <f>108835+10945</f>
        <v>119780</v>
      </c>
      <c r="E33" s="879">
        <v>32340</v>
      </c>
      <c r="F33" s="880">
        <f>D33+E33</f>
        <v>152120</v>
      </c>
      <c r="G33" s="503">
        <f>F33</f>
        <v>152120</v>
      </c>
      <c r="H33" s="129"/>
      <c r="I33" s="628"/>
    </row>
    <row r="34" spans="1:9" s="101" customFormat="1" ht="24" customHeight="1" x14ac:dyDescent="0.2">
      <c r="A34" s="131" t="s">
        <v>1315</v>
      </c>
      <c r="B34" s="96" t="s">
        <v>1316</v>
      </c>
      <c r="C34" s="502" t="s">
        <v>1187</v>
      </c>
      <c r="D34" s="879">
        <v>12598</v>
      </c>
      <c r="E34" s="879">
        <v>3402</v>
      </c>
      <c r="F34" s="880">
        <f>D34+E34</f>
        <v>16000</v>
      </c>
      <c r="G34" s="503">
        <f>F34</f>
        <v>16000</v>
      </c>
      <c r="H34" s="129"/>
      <c r="I34" s="628"/>
    </row>
    <row r="35" spans="1:9" s="101" customFormat="1" ht="23.25" customHeight="1" x14ac:dyDescent="0.2">
      <c r="A35" s="131" t="s">
        <v>524</v>
      </c>
      <c r="B35" s="96" t="s">
        <v>312</v>
      </c>
      <c r="C35" s="502" t="s">
        <v>517</v>
      </c>
      <c r="D35" s="879">
        <f>15791-5100-2000</f>
        <v>8691</v>
      </c>
      <c r="E35" s="879">
        <v>2347</v>
      </c>
      <c r="F35" s="880">
        <f t="shared" ref="F35:F56" si="2">D35+E35</f>
        <v>11038</v>
      </c>
      <c r="G35" s="503">
        <f>F35</f>
        <v>11038</v>
      </c>
      <c r="H35" s="879"/>
      <c r="I35" s="628"/>
    </row>
    <row r="36" spans="1:9" s="101" customFormat="1" ht="24.75" customHeight="1" x14ac:dyDescent="0.2">
      <c r="A36" s="131" t="s">
        <v>525</v>
      </c>
      <c r="B36" s="96" t="s">
        <v>1136</v>
      </c>
      <c r="C36" s="502" t="s">
        <v>517</v>
      </c>
      <c r="D36" s="879">
        <f>23622-15748</f>
        <v>7874</v>
      </c>
      <c r="E36" s="879">
        <v>2126</v>
      </c>
      <c r="F36" s="880">
        <f t="shared" si="2"/>
        <v>10000</v>
      </c>
      <c r="G36" s="503">
        <f>F36</f>
        <v>10000</v>
      </c>
      <c r="H36" s="129"/>
      <c r="I36" s="628"/>
    </row>
    <row r="37" spans="1:9" s="101" customFormat="1" ht="26.25" customHeight="1" x14ac:dyDescent="0.2">
      <c r="A37" s="131" t="s">
        <v>526</v>
      </c>
      <c r="B37" s="92" t="s">
        <v>1250</v>
      </c>
      <c r="C37" s="502" t="s">
        <v>517</v>
      </c>
      <c r="D37" s="879">
        <v>529463</v>
      </c>
      <c r="E37" s="879">
        <v>142955</v>
      </c>
      <c r="F37" s="880">
        <f t="shared" si="2"/>
        <v>672418</v>
      </c>
      <c r="G37" s="503">
        <f>F37</f>
        <v>672418</v>
      </c>
      <c r="H37" s="129"/>
      <c r="I37" s="628"/>
    </row>
    <row r="38" spans="1:9" s="101" customFormat="1" ht="21.75" customHeight="1" x14ac:dyDescent="0.2">
      <c r="A38" s="131" t="s">
        <v>527</v>
      </c>
      <c r="B38" s="777" t="s">
        <v>196</v>
      </c>
      <c r="C38" s="502" t="s">
        <v>517</v>
      </c>
      <c r="D38" s="879">
        <v>5295</v>
      </c>
      <c r="E38" s="879">
        <v>1439</v>
      </c>
      <c r="F38" s="880">
        <f t="shared" si="2"/>
        <v>6734</v>
      </c>
      <c r="G38" s="503"/>
      <c r="H38" s="879">
        <f>F38</f>
        <v>6734</v>
      </c>
      <c r="I38" s="628"/>
    </row>
    <row r="39" spans="1:9" s="101" customFormat="1" ht="21.75" customHeight="1" x14ac:dyDescent="0.2">
      <c r="A39" s="131" t="s">
        <v>528</v>
      </c>
      <c r="B39" s="777" t="s">
        <v>1025</v>
      </c>
      <c r="C39" s="502" t="s">
        <v>517</v>
      </c>
      <c r="D39" s="879">
        <v>5512</v>
      </c>
      <c r="E39" s="879">
        <v>1193</v>
      </c>
      <c r="F39" s="880">
        <f t="shared" si="2"/>
        <v>6705</v>
      </c>
      <c r="G39" s="503">
        <f>F39</f>
        <v>6705</v>
      </c>
      <c r="H39" s="879"/>
      <c r="I39" s="628"/>
    </row>
    <row r="40" spans="1:9" s="101" customFormat="1" ht="21.75" customHeight="1" x14ac:dyDescent="0.2">
      <c r="A40" s="131" t="s">
        <v>529</v>
      </c>
      <c r="B40" s="777" t="s">
        <v>1317</v>
      </c>
      <c r="C40" s="502" t="s">
        <v>517</v>
      </c>
      <c r="D40" s="879">
        <v>7197</v>
      </c>
      <c r="E40" s="879">
        <v>53</v>
      </c>
      <c r="F40" s="880">
        <f t="shared" si="2"/>
        <v>7250</v>
      </c>
      <c r="G40" s="503">
        <f>F40</f>
        <v>7250</v>
      </c>
      <c r="H40" s="879"/>
      <c r="I40" s="628"/>
    </row>
    <row r="41" spans="1:9" s="101" customFormat="1" ht="21.75" customHeight="1" x14ac:dyDescent="0.2">
      <c r="A41" s="131" t="s">
        <v>530</v>
      </c>
      <c r="B41" s="777" t="s">
        <v>1026</v>
      </c>
      <c r="C41" s="502" t="s">
        <v>517</v>
      </c>
      <c r="D41" s="879">
        <v>0</v>
      </c>
      <c r="E41" s="879">
        <v>0</v>
      </c>
      <c r="F41" s="880">
        <f t="shared" si="2"/>
        <v>0</v>
      </c>
      <c r="G41" s="503">
        <f>F41</f>
        <v>0</v>
      </c>
      <c r="H41" s="879"/>
      <c r="I41" s="628"/>
    </row>
    <row r="42" spans="1:9" s="101" customFormat="1" ht="21.75" customHeight="1" x14ac:dyDescent="0.2">
      <c r="A42" s="131" t="s">
        <v>1265</v>
      </c>
      <c r="B42" s="777" t="s">
        <v>1319</v>
      </c>
      <c r="C42" s="502" t="s">
        <v>517</v>
      </c>
      <c r="D42" s="879">
        <v>141228</v>
      </c>
      <c r="E42" s="879">
        <v>38132</v>
      </c>
      <c r="F42" s="880">
        <f t="shared" si="2"/>
        <v>179360</v>
      </c>
      <c r="G42" s="503">
        <f>F42</f>
        <v>179360</v>
      </c>
      <c r="H42" s="879"/>
      <c r="I42" s="628"/>
    </row>
    <row r="43" spans="1:9" s="101" customFormat="1" ht="21.75" customHeight="1" x14ac:dyDescent="0.2">
      <c r="A43" s="131" t="s">
        <v>1266</v>
      </c>
      <c r="B43" s="1068" t="s">
        <v>1318</v>
      </c>
      <c r="C43" s="502"/>
      <c r="D43" s="879">
        <v>118110</v>
      </c>
      <c r="E43" s="879">
        <v>31890</v>
      </c>
      <c r="F43" s="880">
        <f t="shared" si="2"/>
        <v>150000</v>
      </c>
      <c r="G43" s="503">
        <f>F43</f>
        <v>150000</v>
      </c>
      <c r="H43" s="879"/>
      <c r="I43" s="628"/>
    </row>
    <row r="44" spans="1:9" s="101" customFormat="1" ht="21.75" customHeight="1" x14ac:dyDescent="0.2">
      <c r="A44" s="131" t="s">
        <v>1267</v>
      </c>
      <c r="B44" s="777" t="s">
        <v>1095</v>
      </c>
      <c r="C44" s="502" t="s">
        <v>517</v>
      </c>
      <c r="D44" s="879">
        <v>80132</v>
      </c>
      <c r="E44" s="879">
        <v>21635</v>
      </c>
      <c r="F44" s="880">
        <f t="shared" ref="F44" si="3">D44+E44</f>
        <v>101767</v>
      </c>
      <c r="G44" s="503">
        <f t="shared" ref="G44" si="4">F44</f>
        <v>101767</v>
      </c>
      <c r="H44" s="879"/>
      <c r="I44" s="628"/>
    </row>
    <row r="45" spans="1:9" s="101" customFormat="1" ht="21.75" customHeight="1" x14ac:dyDescent="0.2">
      <c r="A45" s="131" t="s">
        <v>573</v>
      </c>
      <c r="B45" s="777" t="s">
        <v>1027</v>
      </c>
      <c r="C45" s="502" t="s">
        <v>517</v>
      </c>
      <c r="D45" s="879">
        <v>0</v>
      </c>
      <c r="E45" s="879">
        <v>0</v>
      </c>
      <c r="F45" s="880">
        <f t="shared" si="2"/>
        <v>0</v>
      </c>
      <c r="G45" s="503"/>
      <c r="H45" s="879">
        <f>F45</f>
        <v>0</v>
      </c>
      <c r="I45" s="628"/>
    </row>
    <row r="46" spans="1:9" s="101" customFormat="1" ht="21.75" customHeight="1" x14ac:dyDescent="0.2">
      <c r="A46" s="131" t="s">
        <v>574</v>
      </c>
      <c r="B46" s="777" t="s">
        <v>1094</v>
      </c>
      <c r="C46" s="502" t="s">
        <v>517</v>
      </c>
      <c r="D46" s="879">
        <v>11616</v>
      </c>
      <c r="E46" s="879">
        <v>3137</v>
      </c>
      <c r="F46" s="880">
        <f t="shared" si="2"/>
        <v>14753</v>
      </c>
      <c r="G46" s="503">
        <f t="shared" ref="G46:G52" si="5">F46</f>
        <v>14753</v>
      </c>
      <c r="H46" s="879"/>
      <c r="I46" s="628"/>
    </row>
    <row r="47" spans="1:9" s="101" customFormat="1" ht="21.75" customHeight="1" x14ac:dyDescent="0.2">
      <c r="A47" s="131" t="s">
        <v>575</v>
      </c>
      <c r="B47" s="777" t="s">
        <v>1028</v>
      </c>
      <c r="C47" s="502" t="s">
        <v>517</v>
      </c>
      <c r="D47" s="879">
        <v>1945</v>
      </c>
      <c r="E47" s="879">
        <v>525</v>
      </c>
      <c r="F47" s="880">
        <f t="shared" si="2"/>
        <v>2470</v>
      </c>
      <c r="G47" s="503">
        <f t="shared" si="5"/>
        <v>2470</v>
      </c>
      <c r="H47" s="879"/>
      <c r="I47" s="628"/>
    </row>
    <row r="48" spans="1:9" s="101" customFormat="1" ht="21.75" customHeight="1" x14ac:dyDescent="0.2">
      <c r="A48" s="131" t="s">
        <v>576</v>
      </c>
      <c r="B48" s="777" t="s">
        <v>1029</v>
      </c>
      <c r="C48" s="502" t="s">
        <v>517</v>
      </c>
      <c r="D48" s="879">
        <v>0</v>
      </c>
      <c r="E48" s="879">
        <v>0</v>
      </c>
      <c r="F48" s="880">
        <f t="shared" si="2"/>
        <v>0</v>
      </c>
      <c r="G48" s="503">
        <f t="shared" si="5"/>
        <v>0</v>
      </c>
      <c r="H48" s="879"/>
      <c r="I48" s="628"/>
    </row>
    <row r="49" spans="1:9" s="101" customFormat="1" ht="21.75" customHeight="1" x14ac:dyDescent="0.2">
      <c r="A49" s="131" t="s">
        <v>577</v>
      </c>
      <c r="B49" s="777" t="s">
        <v>1086</v>
      </c>
      <c r="C49" s="502" t="s">
        <v>1088</v>
      </c>
      <c r="D49" s="879">
        <v>10000</v>
      </c>
      <c r="E49" s="879">
        <v>2700</v>
      </c>
      <c r="F49" s="880">
        <f t="shared" si="2"/>
        <v>12700</v>
      </c>
      <c r="G49" s="503">
        <f t="shared" si="5"/>
        <v>12700</v>
      </c>
      <c r="H49" s="879"/>
      <c r="I49" s="881"/>
    </row>
    <row r="50" spans="1:9" s="101" customFormat="1" ht="21.75" customHeight="1" x14ac:dyDescent="0.2">
      <c r="A50" s="131" t="s">
        <v>578</v>
      </c>
      <c r="B50" s="777" t="s">
        <v>1087</v>
      </c>
      <c r="C50" s="502" t="s">
        <v>1088</v>
      </c>
      <c r="D50" s="879">
        <v>3000</v>
      </c>
      <c r="E50" s="879">
        <v>810</v>
      </c>
      <c r="F50" s="880">
        <f t="shared" si="2"/>
        <v>3810</v>
      </c>
      <c r="G50" s="503">
        <f t="shared" si="5"/>
        <v>3810</v>
      </c>
      <c r="H50" s="879"/>
      <c r="I50" s="881"/>
    </row>
    <row r="51" spans="1:9" s="101" customFormat="1" ht="21.75" customHeight="1" x14ac:dyDescent="0.2">
      <c r="A51" s="131" t="s">
        <v>579</v>
      </c>
      <c r="B51" s="777" t="s">
        <v>1093</v>
      </c>
      <c r="C51" s="502" t="s">
        <v>517</v>
      </c>
      <c r="D51" s="879">
        <f>6102+225</f>
        <v>6327</v>
      </c>
      <c r="E51" s="879">
        <v>1709</v>
      </c>
      <c r="F51" s="880">
        <f t="shared" si="2"/>
        <v>8036</v>
      </c>
      <c r="G51" s="503">
        <f t="shared" si="5"/>
        <v>8036</v>
      </c>
      <c r="H51" s="879"/>
      <c r="I51" s="881"/>
    </row>
    <row r="52" spans="1:9" s="101" customFormat="1" ht="21.75" customHeight="1" x14ac:dyDescent="0.2">
      <c r="A52" s="131" t="s">
        <v>580</v>
      </c>
      <c r="B52" s="777" t="s">
        <v>1116</v>
      </c>
      <c r="C52" s="502" t="s">
        <v>1088</v>
      </c>
      <c r="D52" s="879">
        <v>12598</v>
      </c>
      <c r="E52" s="879">
        <v>3402</v>
      </c>
      <c r="F52" s="880">
        <f t="shared" si="2"/>
        <v>16000</v>
      </c>
      <c r="G52" s="503">
        <f t="shared" si="5"/>
        <v>16000</v>
      </c>
      <c r="H52" s="879"/>
      <c r="I52" s="881"/>
    </row>
    <row r="53" spans="1:9" s="101" customFormat="1" ht="21.75" customHeight="1" x14ac:dyDescent="0.2">
      <c r="A53" s="131" t="s">
        <v>582</v>
      </c>
      <c r="B53" s="777" t="s">
        <v>1182</v>
      </c>
      <c r="C53" s="502" t="s">
        <v>1088</v>
      </c>
      <c r="D53" s="879">
        <v>2175</v>
      </c>
      <c r="E53" s="879">
        <v>587</v>
      </c>
      <c r="F53" s="880">
        <f t="shared" si="2"/>
        <v>2762</v>
      </c>
      <c r="G53" s="503"/>
      <c r="H53" s="879">
        <f>F53</f>
        <v>2762</v>
      </c>
      <c r="I53" s="881"/>
    </row>
    <row r="54" spans="1:9" s="101" customFormat="1" ht="21.75" customHeight="1" x14ac:dyDescent="0.2">
      <c r="A54" s="131" t="s">
        <v>583</v>
      </c>
      <c r="B54" s="777" t="s">
        <v>1188</v>
      </c>
      <c r="C54" s="502" t="s">
        <v>1088</v>
      </c>
      <c r="D54" s="879">
        <f>1181+9</f>
        <v>1190</v>
      </c>
      <c r="E54" s="879">
        <v>322</v>
      </c>
      <c r="F54" s="880">
        <f t="shared" si="2"/>
        <v>1512</v>
      </c>
      <c r="G54" s="503"/>
      <c r="H54" s="879">
        <f>F54</f>
        <v>1512</v>
      </c>
      <c r="I54" s="881"/>
    </row>
    <row r="55" spans="1:9" s="101" customFormat="1" ht="21.75" customHeight="1" x14ac:dyDescent="0.2">
      <c r="A55" s="131" t="s">
        <v>584</v>
      </c>
      <c r="B55" s="777" t="s">
        <v>1189</v>
      </c>
      <c r="C55" s="502" t="s">
        <v>1088</v>
      </c>
      <c r="D55" s="879">
        <v>10000</v>
      </c>
      <c r="E55" s="879"/>
      <c r="F55" s="880">
        <f t="shared" si="2"/>
        <v>10000</v>
      </c>
      <c r="G55" s="503">
        <f>F55</f>
        <v>10000</v>
      </c>
      <c r="H55" s="879"/>
      <c r="I55" s="881"/>
    </row>
    <row r="56" spans="1:9" s="101" customFormat="1" ht="26.25" customHeight="1" x14ac:dyDescent="0.2">
      <c r="A56" s="131" t="s">
        <v>585</v>
      </c>
      <c r="B56" s="777" t="s">
        <v>1190</v>
      </c>
      <c r="C56" s="502" t="s">
        <v>1088</v>
      </c>
      <c r="D56" s="879">
        <v>41732</v>
      </c>
      <c r="E56" s="879">
        <v>11268</v>
      </c>
      <c r="F56" s="880">
        <f t="shared" si="2"/>
        <v>53000</v>
      </c>
      <c r="G56" s="503">
        <f>F56</f>
        <v>53000</v>
      </c>
      <c r="H56" s="879"/>
      <c r="I56" s="881"/>
    </row>
    <row r="57" spans="1:9" s="101" customFormat="1" ht="27.75" customHeight="1" x14ac:dyDescent="0.2">
      <c r="A57" s="131" t="s">
        <v>586</v>
      </c>
      <c r="B57" s="1054" t="s">
        <v>1252</v>
      </c>
      <c r="C57" s="502" t="s">
        <v>1088</v>
      </c>
      <c r="D57" s="879">
        <v>193701</v>
      </c>
      <c r="E57" s="879">
        <v>52299</v>
      </c>
      <c r="F57" s="880">
        <f t="shared" ref="F57" si="6">D57+E57</f>
        <v>246000</v>
      </c>
      <c r="G57" s="503">
        <f>F57</f>
        <v>246000</v>
      </c>
      <c r="H57" s="879"/>
      <c r="I57" s="628"/>
    </row>
    <row r="58" spans="1:9" s="101" customFormat="1" ht="27.75" customHeight="1" x14ac:dyDescent="0.2">
      <c r="A58" s="131" t="s">
        <v>587</v>
      </c>
      <c r="B58" s="203" t="s">
        <v>1268</v>
      </c>
      <c r="C58" s="502" t="s">
        <v>1088</v>
      </c>
      <c r="D58" s="879">
        <v>13500</v>
      </c>
      <c r="E58" s="879"/>
      <c r="F58" s="880">
        <f>SUM(D58:E58)</f>
        <v>13500</v>
      </c>
      <c r="G58" s="503">
        <v>13500</v>
      </c>
      <c r="H58" s="879"/>
      <c r="I58" s="628"/>
    </row>
    <row r="59" spans="1:9" s="101" customFormat="1" ht="21" customHeight="1" x14ac:dyDescent="0.2">
      <c r="A59" s="131" t="s">
        <v>588</v>
      </c>
      <c r="B59" s="203" t="s">
        <v>1253</v>
      </c>
      <c r="C59" s="502" t="s">
        <v>1088</v>
      </c>
      <c r="D59" s="879">
        <v>61600</v>
      </c>
      <c r="E59" s="879">
        <v>16632</v>
      </c>
      <c r="F59" s="880">
        <f>SUM(D59:E59)</f>
        <v>78232</v>
      </c>
      <c r="G59" s="503"/>
      <c r="H59" s="879">
        <f>F59</f>
        <v>78232</v>
      </c>
      <c r="I59" s="628"/>
    </row>
    <row r="60" spans="1:9" s="101" customFormat="1" ht="23.25" customHeight="1" x14ac:dyDescent="0.2">
      <c r="A60" s="131" t="s">
        <v>589</v>
      </c>
      <c r="B60" s="203" t="s">
        <v>1255</v>
      </c>
      <c r="C60" s="502" t="s">
        <v>1088</v>
      </c>
      <c r="D60" s="879">
        <v>162251</v>
      </c>
      <c r="E60" s="879">
        <v>43808</v>
      </c>
      <c r="F60" s="880">
        <f>SUM(D60:E60)</f>
        <v>206059</v>
      </c>
      <c r="G60" s="503">
        <v>206059</v>
      </c>
      <c r="H60" s="879"/>
      <c r="I60" s="628"/>
    </row>
    <row r="61" spans="1:9" s="101" customFormat="1" ht="22.5" customHeight="1" thickBot="1" x14ac:dyDescent="0.25">
      <c r="A61" s="131" t="s">
        <v>611</v>
      </c>
      <c r="B61" s="203" t="s">
        <v>1364</v>
      </c>
      <c r="C61" s="502" t="s">
        <v>1088</v>
      </c>
      <c r="D61" s="879">
        <v>1870</v>
      </c>
      <c r="E61" s="879">
        <v>505</v>
      </c>
      <c r="F61" s="880">
        <f>SUM(D61:E61)</f>
        <v>2375</v>
      </c>
      <c r="G61" s="503"/>
      <c r="H61" s="879">
        <f>F61</f>
        <v>2375</v>
      </c>
      <c r="I61" s="628"/>
    </row>
    <row r="62" spans="1:9" ht="13.9" customHeight="1" thickBot="1" x14ac:dyDescent="0.25">
      <c r="A62" s="513"/>
      <c r="B62" s="93" t="s">
        <v>532</v>
      </c>
      <c r="C62" s="102"/>
      <c r="D62" s="899">
        <f>SUM(D31:D61)</f>
        <v>1663545</v>
      </c>
      <c r="E62" s="899">
        <f t="shared" ref="E62:H62" si="7">SUM(E31:E61)</f>
        <v>415216</v>
      </c>
      <c r="F62" s="899">
        <f t="shared" si="7"/>
        <v>2078761</v>
      </c>
      <c r="G62" s="899">
        <f t="shared" si="7"/>
        <v>1987146</v>
      </c>
      <c r="H62" s="899">
        <f t="shared" si="7"/>
        <v>91615</v>
      </c>
      <c r="I62" s="627"/>
    </row>
    <row r="63" spans="1:9" s="101" customFormat="1" ht="13.9" customHeight="1" x14ac:dyDescent="0.2">
      <c r="A63" s="291"/>
      <c r="B63" s="92"/>
      <c r="C63" s="97"/>
      <c r="D63" s="90"/>
      <c r="E63" s="90"/>
      <c r="F63" s="91"/>
      <c r="G63" s="85"/>
      <c r="H63" s="91"/>
      <c r="I63" s="628"/>
    </row>
    <row r="64" spans="1:9" s="101" customFormat="1" ht="13.9" customHeight="1" x14ac:dyDescent="0.2">
      <c r="A64" s="131"/>
      <c r="B64" s="92"/>
      <c r="C64" s="97"/>
      <c r="D64" s="90"/>
      <c r="E64" s="90"/>
      <c r="F64" s="91"/>
      <c r="G64" s="85"/>
      <c r="H64" s="90"/>
      <c r="I64" s="628"/>
    </row>
    <row r="65" spans="1:9" s="105" customFormat="1" ht="15.75" customHeight="1" x14ac:dyDescent="0.15">
      <c r="A65" s="335" t="s">
        <v>533</v>
      </c>
      <c r="B65" s="103" t="s">
        <v>534</v>
      </c>
      <c r="C65" s="104"/>
      <c r="D65" s="91"/>
      <c r="E65" s="91"/>
      <c r="F65" s="91"/>
      <c r="G65" s="116"/>
      <c r="H65" s="645"/>
      <c r="I65" s="629"/>
    </row>
    <row r="66" spans="1:9" s="105" customFormat="1" ht="15.75" customHeight="1" x14ac:dyDescent="0.2">
      <c r="A66" s="131" t="s">
        <v>535</v>
      </c>
      <c r="B66" s="92" t="s">
        <v>592</v>
      </c>
      <c r="C66" s="104" t="s">
        <v>333</v>
      </c>
      <c r="D66" s="351">
        <v>2000</v>
      </c>
      <c r="E66" s="351">
        <v>540</v>
      </c>
      <c r="F66" s="356">
        <f>D66+E66</f>
        <v>2540</v>
      </c>
      <c r="G66" s="350">
        <v>2540</v>
      </c>
      <c r="H66" s="351"/>
      <c r="I66" s="629"/>
    </row>
    <row r="67" spans="1:9" s="105" customFormat="1" ht="15.75" customHeight="1" x14ac:dyDescent="0.2">
      <c r="A67" s="131" t="s">
        <v>524</v>
      </c>
      <c r="B67" s="106" t="s">
        <v>186</v>
      </c>
      <c r="C67" s="97" t="s">
        <v>333</v>
      </c>
      <c r="D67" s="90">
        <v>576</v>
      </c>
      <c r="E67" s="90">
        <v>156</v>
      </c>
      <c r="F67" s="91">
        <f>SUM(D67:E67)</f>
        <v>732</v>
      </c>
      <c r="G67" s="98"/>
      <c r="H67" s="90">
        <f>F67</f>
        <v>732</v>
      </c>
      <c r="I67" s="629"/>
    </row>
    <row r="68" spans="1:9" s="105" customFormat="1" ht="15" customHeight="1" x14ac:dyDescent="0.2">
      <c r="A68" s="893" t="s">
        <v>525</v>
      </c>
      <c r="B68" s="106" t="s">
        <v>591</v>
      </c>
      <c r="C68" s="894" t="s">
        <v>333</v>
      </c>
      <c r="D68" s="895">
        <v>900</v>
      </c>
      <c r="E68" s="895">
        <v>123</v>
      </c>
      <c r="F68" s="896">
        <f>SUM(D68:E68)</f>
        <v>1023</v>
      </c>
      <c r="G68" s="897">
        <v>122</v>
      </c>
      <c r="H68" s="895">
        <f>F68-G68</f>
        <v>901</v>
      </c>
      <c r="I68" s="629"/>
    </row>
    <row r="69" spans="1:9" s="105" customFormat="1" ht="15" customHeight="1" x14ac:dyDescent="0.2">
      <c r="A69" s="893" t="s">
        <v>526</v>
      </c>
      <c r="B69" s="106" t="s">
        <v>1128</v>
      </c>
      <c r="C69" s="894" t="s">
        <v>333</v>
      </c>
      <c r="D69" s="895">
        <v>1575</v>
      </c>
      <c r="E69" s="895">
        <v>425</v>
      </c>
      <c r="F69" s="896">
        <v>2000</v>
      </c>
      <c r="G69" s="897"/>
      <c r="H69" s="895">
        <f>F69</f>
        <v>2000</v>
      </c>
      <c r="I69" s="629"/>
    </row>
    <row r="70" spans="1:9" s="105" customFormat="1" ht="15" customHeight="1" x14ac:dyDescent="0.2">
      <c r="A70" s="893" t="s">
        <v>527</v>
      </c>
      <c r="B70" s="106" t="s">
        <v>1191</v>
      </c>
      <c r="C70" s="894" t="s">
        <v>333</v>
      </c>
      <c r="D70" s="895">
        <v>800</v>
      </c>
      <c r="E70" s="895">
        <v>216</v>
      </c>
      <c r="F70" s="896">
        <f>D70+E70</f>
        <v>1016</v>
      </c>
      <c r="G70" s="897"/>
      <c r="H70" s="895">
        <f>F70</f>
        <v>1016</v>
      </c>
      <c r="I70" s="629"/>
    </row>
    <row r="71" spans="1:9" s="105" customFormat="1" ht="23.25" customHeight="1" x14ac:dyDescent="0.15">
      <c r="A71" s="131" t="s">
        <v>528</v>
      </c>
      <c r="B71" s="1034" t="s">
        <v>1192</v>
      </c>
      <c r="C71" s="501" t="s">
        <v>333</v>
      </c>
      <c r="D71" s="502">
        <v>400</v>
      </c>
      <c r="E71" s="502">
        <v>108</v>
      </c>
      <c r="F71" s="504">
        <f t="shared" ref="F71:F75" si="8">D71+E71</f>
        <v>508</v>
      </c>
      <c r="G71" s="1035"/>
      <c r="H71" s="502">
        <f>F71</f>
        <v>508</v>
      </c>
      <c r="I71" s="629"/>
    </row>
    <row r="72" spans="1:9" s="105" customFormat="1" ht="15" customHeight="1" x14ac:dyDescent="0.2">
      <c r="A72" s="893" t="s">
        <v>529</v>
      </c>
      <c r="B72" s="106" t="s">
        <v>1193</v>
      </c>
      <c r="C72" s="894" t="s">
        <v>333</v>
      </c>
      <c r="D72" s="895">
        <v>572</v>
      </c>
      <c r="E72" s="895">
        <v>155</v>
      </c>
      <c r="F72" s="896">
        <f t="shared" si="8"/>
        <v>727</v>
      </c>
      <c r="G72" s="897"/>
      <c r="H72" s="895">
        <f>F72</f>
        <v>727</v>
      </c>
      <c r="I72" s="629"/>
    </row>
    <row r="73" spans="1:9" s="105" customFormat="1" ht="27" customHeight="1" x14ac:dyDescent="0.15">
      <c r="A73" s="131" t="s">
        <v>530</v>
      </c>
      <c r="B73" s="777" t="s">
        <v>1190</v>
      </c>
      <c r="C73" s="501" t="s">
        <v>333</v>
      </c>
      <c r="D73" s="502">
        <v>14961</v>
      </c>
      <c r="E73" s="502">
        <v>4039</v>
      </c>
      <c r="F73" s="504">
        <f t="shared" si="8"/>
        <v>19000</v>
      </c>
      <c r="G73" s="1035">
        <f>F73</f>
        <v>19000</v>
      </c>
      <c r="H73" s="502"/>
      <c r="I73" s="629"/>
    </row>
    <row r="74" spans="1:9" s="105" customFormat="1" ht="27" customHeight="1" x14ac:dyDescent="0.15">
      <c r="A74" s="131" t="s">
        <v>531</v>
      </c>
      <c r="B74" s="777" t="s">
        <v>1269</v>
      </c>
      <c r="C74" s="501" t="s">
        <v>333</v>
      </c>
      <c r="D74" s="502">
        <v>35000</v>
      </c>
      <c r="E74" s="502">
        <v>9450</v>
      </c>
      <c r="F74" s="504">
        <f t="shared" si="8"/>
        <v>44450</v>
      </c>
      <c r="G74" s="1035">
        <v>44450</v>
      </c>
      <c r="H74" s="502"/>
      <c r="I74" s="629"/>
    </row>
    <row r="75" spans="1:9" s="105" customFormat="1" ht="25.9" customHeight="1" x14ac:dyDescent="0.15">
      <c r="A75" s="1086" t="s">
        <v>573</v>
      </c>
      <c r="B75" s="1034" t="s">
        <v>1255</v>
      </c>
      <c r="C75" s="501" t="s">
        <v>333</v>
      </c>
      <c r="D75" s="502">
        <v>17844</v>
      </c>
      <c r="E75" s="502">
        <v>4817</v>
      </c>
      <c r="F75" s="504">
        <f t="shared" si="8"/>
        <v>22661</v>
      </c>
      <c r="G75" s="1035">
        <f>F75</f>
        <v>22661</v>
      </c>
      <c r="H75" s="502"/>
      <c r="I75" s="629"/>
    </row>
    <row r="76" spans="1:9" s="105" customFormat="1" ht="25.9" customHeight="1" x14ac:dyDescent="0.15">
      <c r="A76" s="131" t="s">
        <v>574</v>
      </c>
      <c r="B76" s="1034" t="s">
        <v>1270</v>
      </c>
      <c r="C76" s="501" t="s">
        <v>333</v>
      </c>
      <c r="D76" s="502">
        <v>708</v>
      </c>
      <c r="E76" s="502">
        <v>191</v>
      </c>
      <c r="F76" s="504">
        <f>SUM(D76:E76)</f>
        <v>899</v>
      </c>
      <c r="G76" s="1085">
        <v>899</v>
      </c>
      <c r="H76" s="502"/>
      <c r="I76" s="629"/>
    </row>
    <row r="77" spans="1:9" s="105" customFormat="1" ht="25.9" customHeight="1" thickBot="1" x14ac:dyDescent="0.2">
      <c r="A77" s="131" t="s">
        <v>575</v>
      </c>
      <c r="B77" s="1034" t="s">
        <v>1365</v>
      </c>
      <c r="C77" s="501" t="s">
        <v>333</v>
      </c>
      <c r="D77" s="502">
        <v>1008</v>
      </c>
      <c r="E77" s="502">
        <v>273</v>
      </c>
      <c r="F77" s="504">
        <f>SUM(D77:E77)</f>
        <v>1281</v>
      </c>
      <c r="G77" s="1085"/>
      <c r="H77" s="502">
        <f>F77</f>
        <v>1281</v>
      </c>
      <c r="I77" s="629"/>
    </row>
    <row r="78" spans="1:9" s="105" customFormat="1" ht="12" customHeight="1" thickBot="1" x14ac:dyDescent="0.2">
      <c r="A78" s="336"/>
      <c r="B78" s="93" t="s">
        <v>536</v>
      </c>
      <c r="C78" s="102"/>
      <c r="D78" s="94">
        <f>SUM(D66:D77)</f>
        <v>76344</v>
      </c>
      <c r="E78" s="94">
        <f>SUM(E66:E77)</f>
        <v>20493</v>
      </c>
      <c r="F78" s="94">
        <f>SUM(F66:F77)</f>
        <v>96837</v>
      </c>
      <c r="G78" s="94">
        <f t="shared" ref="G78:H78" si="9">SUM(G66:G77)</f>
        <v>89672</v>
      </c>
      <c r="H78" s="94">
        <f t="shared" si="9"/>
        <v>7165</v>
      </c>
      <c r="I78" s="629"/>
    </row>
    <row r="79" spans="1:9" s="105" customFormat="1" ht="12" customHeight="1" x14ac:dyDescent="0.15">
      <c r="A79" s="335"/>
      <c r="B79" s="103"/>
      <c r="C79" s="104"/>
      <c r="D79" s="91"/>
      <c r="E79" s="91"/>
      <c r="F79" s="91"/>
      <c r="G79" s="91"/>
      <c r="H79" s="91"/>
      <c r="I79" s="629"/>
    </row>
    <row r="80" spans="1:9" s="105" customFormat="1" ht="12" customHeight="1" x14ac:dyDescent="0.15">
      <c r="A80" s="335"/>
      <c r="B80" s="103"/>
      <c r="C80" s="104"/>
      <c r="D80" s="91"/>
      <c r="E80" s="91"/>
      <c r="F80" s="91"/>
      <c r="G80" s="116"/>
      <c r="H80" s="645"/>
      <c r="I80" s="629"/>
    </row>
    <row r="81" spans="1:9" s="83" customFormat="1" ht="15" customHeight="1" x14ac:dyDescent="0.2">
      <c r="A81" s="335" t="s">
        <v>537</v>
      </c>
      <c r="B81" s="89" t="s">
        <v>538</v>
      </c>
      <c r="C81" s="91"/>
      <c r="D81" s="91"/>
      <c r="E81" s="91"/>
      <c r="F81" s="91"/>
      <c r="G81" s="86"/>
      <c r="H81" s="129"/>
      <c r="I81" s="630"/>
    </row>
    <row r="82" spans="1:9" s="83" customFormat="1" ht="15" customHeight="1" thickBot="1" x14ac:dyDescent="0.25">
      <c r="A82" s="335"/>
      <c r="B82" s="109"/>
      <c r="C82" s="97"/>
      <c r="D82" s="90"/>
      <c r="E82" s="90"/>
      <c r="F82" s="91"/>
      <c r="G82" s="86"/>
      <c r="H82" s="129"/>
      <c r="I82" s="630"/>
    </row>
    <row r="83" spans="1:9" s="83" customFormat="1" ht="13.5" customHeight="1" thickBot="1" x14ac:dyDescent="0.25">
      <c r="A83" s="336"/>
      <c r="B83" s="108" t="s">
        <v>539</v>
      </c>
      <c r="C83" s="94"/>
      <c r="D83" s="94">
        <f>SUM(D82)</f>
        <v>0</v>
      </c>
      <c r="E83" s="94">
        <f>SUM(E82)</f>
        <v>0</v>
      </c>
      <c r="F83" s="94">
        <f>SUM(F82)</f>
        <v>0</v>
      </c>
      <c r="G83" s="94">
        <f>SUM(G82)</f>
        <v>0</v>
      </c>
      <c r="H83" s="94">
        <f>SUM(H82)</f>
        <v>0</v>
      </c>
      <c r="I83" s="630"/>
    </row>
    <row r="84" spans="1:9" s="83" customFormat="1" ht="13.5" customHeight="1" x14ac:dyDescent="0.2">
      <c r="A84" s="335"/>
      <c r="B84" s="89"/>
      <c r="C84" s="91"/>
      <c r="D84" s="91"/>
      <c r="E84" s="91"/>
      <c r="F84" s="91"/>
      <c r="G84" s="91"/>
      <c r="H84" s="91"/>
      <c r="I84" s="630"/>
    </row>
    <row r="85" spans="1:9" s="83" customFormat="1" ht="13.5" customHeight="1" x14ac:dyDescent="0.2">
      <c r="A85" s="335"/>
      <c r="B85" s="89"/>
      <c r="C85" s="91"/>
      <c r="D85" s="91"/>
      <c r="E85" s="91"/>
      <c r="F85" s="91"/>
      <c r="G85" s="86"/>
      <c r="H85" s="129"/>
      <c r="I85" s="630"/>
    </row>
    <row r="86" spans="1:9" s="83" customFormat="1" ht="13.5" customHeight="1" x14ac:dyDescent="0.2">
      <c r="A86" s="335" t="s">
        <v>90</v>
      </c>
      <c r="B86" s="89" t="s">
        <v>187</v>
      </c>
      <c r="C86" s="91"/>
      <c r="F86" s="90"/>
      <c r="G86" s="86"/>
      <c r="H86" s="90"/>
      <c r="I86" s="630"/>
    </row>
    <row r="87" spans="1:9" s="83" customFormat="1" ht="20.25" customHeight="1" x14ac:dyDescent="0.2">
      <c r="A87" s="131" t="s">
        <v>535</v>
      </c>
      <c r="B87" s="109" t="s">
        <v>1271</v>
      </c>
      <c r="C87" s="91" t="s">
        <v>333</v>
      </c>
      <c r="D87" s="502">
        <v>3000</v>
      </c>
      <c r="E87" s="502">
        <v>810</v>
      </c>
      <c r="F87" s="504">
        <f>SUM(D87:E87)</f>
        <v>3810</v>
      </c>
      <c r="G87" s="503"/>
      <c r="H87" s="502">
        <f>SUM(F87:G87)</f>
        <v>3810</v>
      </c>
      <c r="I87" s="630"/>
    </row>
    <row r="88" spans="1:9" s="83" customFormat="1" ht="13.5" customHeight="1" x14ac:dyDescent="0.2">
      <c r="A88" s="131" t="s">
        <v>717</v>
      </c>
      <c r="B88" s="106" t="s">
        <v>593</v>
      </c>
      <c r="C88" s="97" t="s">
        <v>333</v>
      </c>
      <c r="D88" s="90">
        <v>1000</v>
      </c>
      <c r="E88" s="90">
        <v>270</v>
      </c>
      <c r="F88" s="91">
        <f>SUM(D88:E88)</f>
        <v>1270</v>
      </c>
      <c r="G88" s="86"/>
      <c r="H88" s="90">
        <f>F88</f>
        <v>1270</v>
      </c>
      <c r="I88" s="630"/>
    </row>
    <row r="89" spans="1:9" s="83" customFormat="1" ht="25.5" customHeight="1" x14ac:dyDescent="0.2">
      <c r="A89" s="131" t="s">
        <v>101</v>
      </c>
      <c r="B89" s="106" t="s">
        <v>964</v>
      </c>
      <c r="C89" s="501" t="s">
        <v>333</v>
      </c>
      <c r="D89" s="502">
        <v>3600</v>
      </c>
      <c r="E89" s="502">
        <v>972</v>
      </c>
      <c r="F89" s="504">
        <f>SUM(D89:E89)</f>
        <v>4572</v>
      </c>
      <c r="G89" s="503"/>
      <c r="H89" s="502">
        <f>F89</f>
        <v>4572</v>
      </c>
      <c r="I89" s="630"/>
    </row>
    <row r="90" spans="1:9" s="83" customFormat="1" ht="17.25" customHeight="1" x14ac:dyDescent="0.2">
      <c r="A90" s="131" t="s">
        <v>328</v>
      </c>
      <c r="B90" s="109" t="s">
        <v>1089</v>
      </c>
      <c r="C90" s="501" t="s">
        <v>517</v>
      </c>
      <c r="D90" s="502">
        <v>410</v>
      </c>
      <c r="E90" s="502">
        <v>111</v>
      </c>
      <c r="F90" s="504">
        <f>SUM(D90:E90)</f>
        <v>521</v>
      </c>
      <c r="G90" s="503">
        <f>F90</f>
        <v>521</v>
      </c>
      <c r="H90" s="502"/>
      <c r="I90" s="881"/>
    </row>
    <row r="91" spans="1:9" s="83" customFormat="1" ht="15.75" customHeight="1" x14ac:dyDescent="0.2">
      <c r="A91" s="131" t="s">
        <v>716</v>
      </c>
      <c r="B91" s="109" t="s">
        <v>1090</v>
      </c>
      <c r="C91" s="501" t="s">
        <v>517</v>
      </c>
      <c r="D91" s="502">
        <v>0</v>
      </c>
      <c r="E91" s="502">
        <v>0</v>
      </c>
      <c r="F91" s="504">
        <f t="shared" ref="F91:F94" si="10">SUM(D91:E91)</f>
        <v>0</v>
      </c>
      <c r="G91" s="503">
        <f t="shared" ref="G91:G94" si="11">F91</f>
        <v>0</v>
      </c>
      <c r="H91" s="502"/>
      <c r="I91" s="881"/>
    </row>
    <row r="92" spans="1:9" s="83" customFormat="1" ht="18" customHeight="1" x14ac:dyDescent="0.2">
      <c r="A92" s="131" t="s">
        <v>1020</v>
      </c>
      <c r="B92" s="109" t="s">
        <v>1129</v>
      </c>
      <c r="C92" s="501" t="s">
        <v>517</v>
      </c>
      <c r="D92" s="502">
        <v>898</v>
      </c>
      <c r="E92" s="502">
        <v>242</v>
      </c>
      <c r="F92" s="504">
        <f t="shared" si="10"/>
        <v>1140</v>
      </c>
      <c r="G92" s="503">
        <f t="shared" si="11"/>
        <v>1140</v>
      </c>
      <c r="H92" s="502"/>
      <c r="I92" s="881"/>
    </row>
    <row r="93" spans="1:9" s="83" customFormat="1" ht="24" customHeight="1" x14ac:dyDescent="0.2">
      <c r="A93" s="131" t="s">
        <v>1092</v>
      </c>
      <c r="B93" s="109" t="s">
        <v>1091</v>
      </c>
      <c r="C93" s="501" t="s">
        <v>517</v>
      </c>
      <c r="D93" s="502">
        <v>464</v>
      </c>
      <c r="E93" s="502">
        <v>126</v>
      </c>
      <c r="F93" s="504">
        <f t="shared" si="10"/>
        <v>590</v>
      </c>
      <c r="G93" s="503">
        <f t="shared" si="11"/>
        <v>590</v>
      </c>
      <c r="H93" s="502"/>
      <c r="I93" s="881"/>
    </row>
    <row r="94" spans="1:9" s="83" customFormat="1" ht="24" customHeight="1" x14ac:dyDescent="0.2">
      <c r="A94" s="131" t="s">
        <v>1320</v>
      </c>
      <c r="B94" s="109" t="s">
        <v>1321</v>
      </c>
      <c r="C94" s="501" t="s">
        <v>333</v>
      </c>
      <c r="D94" s="502">
        <v>899</v>
      </c>
      <c r="E94" s="502">
        <v>242</v>
      </c>
      <c r="F94" s="504">
        <f t="shared" si="10"/>
        <v>1141</v>
      </c>
      <c r="G94" s="503">
        <f t="shared" si="11"/>
        <v>1141</v>
      </c>
      <c r="H94" s="502"/>
      <c r="I94" s="881"/>
    </row>
    <row r="95" spans="1:9" s="83" customFormat="1" ht="13.5" customHeight="1" thickBot="1" x14ac:dyDescent="0.25">
      <c r="A95" s="511"/>
      <c r="B95" s="507"/>
      <c r="C95" s="91"/>
      <c r="D95" s="90"/>
      <c r="E95" s="90"/>
      <c r="F95" s="90"/>
      <c r="G95" s="86"/>
      <c r="H95" s="90"/>
      <c r="I95" s="630"/>
    </row>
    <row r="96" spans="1:9" s="83" customFormat="1" ht="12.75" customHeight="1" thickBot="1" x14ac:dyDescent="0.25">
      <c r="A96" s="508"/>
      <c r="B96" s="505" t="s">
        <v>188</v>
      </c>
      <c r="C96" s="154"/>
      <c r="D96" s="154">
        <f>SUM(D87:D95)</f>
        <v>10271</v>
      </c>
      <c r="E96" s="154">
        <f>SUM(E87:E95)</f>
        <v>2773</v>
      </c>
      <c r="F96" s="154">
        <f>SUM(F87:F95)</f>
        <v>13044</v>
      </c>
      <c r="G96" s="154">
        <f>SUM(G87:G95)</f>
        <v>3392</v>
      </c>
      <c r="H96" s="154">
        <f>SUM(H87:H95)</f>
        <v>9652</v>
      </c>
      <c r="I96" s="630"/>
    </row>
    <row r="97" spans="1:9" s="83" customFormat="1" ht="12.75" customHeight="1" x14ac:dyDescent="0.2">
      <c r="A97" s="131"/>
      <c r="B97" s="89"/>
      <c r="C97" s="91"/>
      <c r="D97" s="91"/>
      <c r="E97" s="91"/>
      <c r="F97" s="91"/>
      <c r="G97" s="86"/>
      <c r="H97" s="129"/>
      <c r="I97" s="630"/>
    </row>
    <row r="98" spans="1:9" s="83" customFormat="1" ht="24" customHeight="1" x14ac:dyDescent="0.2">
      <c r="A98" s="335" t="s">
        <v>91</v>
      </c>
      <c r="B98" s="89" t="s">
        <v>73</v>
      </c>
      <c r="C98" s="91"/>
      <c r="D98" s="91"/>
      <c r="E98" s="91"/>
      <c r="F98" s="91"/>
      <c r="G98" s="86"/>
      <c r="H98" s="129"/>
      <c r="I98" s="630"/>
    </row>
    <row r="99" spans="1:9" s="83" customFormat="1" ht="21.75" customHeight="1" x14ac:dyDescent="0.2">
      <c r="A99" s="131" t="s">
        <v>516</v>
      </c>
      <c r="B99" s="109" t="s">
        <v>1194</v>
      </c>
      <c r="C99" s="91"/>
      <c r="D99" s="90">
        <v>50</v>
      </c>
      <c r="E99" s="90"/>
      <c r="F99" s="90">
        <f>D99</f>
        <v>50</v>
      </c>
      <c r="G99" s="90">
        <f t="shared" ref="G99:H99" si="12">E99</f>
        <v>0</v>
      </c>
      <c r="H99" s="90">
        <f t="shared" si="12"/>
        <v>50</v>
      </c>
      <c r="I99" s="630"/>
    </row>
    <row r="100" spans="1:9" s="83" customFormat="1" ht="13.5" customHeight="1" thickBot="1" x14ac:dyDescent="0.25">
      <c r="A100" s="131"/>
      <c r="B100" s="92"/>
      <c r="C100" s="90"/>
      <c r="D100" s="91"/>
      <c r="E100" s="91"/>
      <c r="F100" s="90"/>
      <c r="G100" s="86"/>
      <c r="H100" s="129"/>
      <c r="I100" s="630"/>
    </row>
    <row r="101" spans="1:9" s="83" customFormat="1" ht="22.5" customHeight="1" thickBot="1" x14ac:dyDescent="0.25">
      <c r="A101" s="508"/>
      <c r="B101" s="509" t="s">
        <v>540</v>
      </c>
      <c r="C101" s="516"/>
      <c r="D101" s="94">
        <f>SUM(D99:D100)</f>
        <v>50</v>
      </c>
      <c r="E101" s="94">
        <f t="shared" ref="E101:H101" si="13">SUM(E99:E100)</f>
        <v>0</v>
      </c>
      <c r="F101" s="94">
        <f t="shared" si="13"/>
        <v>50</v>
      </c>
      <c r="G101" s="94">
        <f t="shared" si="13"/>
        <v>0</v>
      </c>
      <c r="H101" s="94">
        <f t="shared" si="13"/>
        <v>50</v>
      </c>
      <c r="I101" s="630"/>
    </row>
    <row r="102" spans="1:9" s="83" customFormat="1" ht="12.75" customHeight="1" x14ac:dyDescent="0.2">
      <c r="A102" s="131"/>
      <c r="B102" s="110"/>
      <c r="C102" s="90"/>
      <c r="D102" s="91"/>
      <c r="E102" s="91"/>
      <c r="F102" s="91"/>
      <c r="G102" s="86"/>
      <c r="H102" s="129"/>
      <c r="I102" s="630"/>
    </row>
    <row r="103" spans="1:9" s="83" customFormat="1" ht="12" customHeight="1" x14ac:dyDescent="0.2">
      <c r="A103" s="131"/>
      <c r="B103" s="109"/>
      <c r="C103" s="90"/>
      <c r="D103" s="90"/>
      <c r="E103" s="90"/>
      <c r="F103" s="91"/>
      <c r="G103" s="86"/>
      <c r="H103" s="129"/>
      <c r="I103" s="630"/>
    </row>
    <row r="104" spans="1:9" s="83" customFormat="1" ht="12.75" customHeight="1" x14ac:dyDescent="0.2">
      <c r="A104" s="335" t="s">
        <v>92</v>
      </c>
      <c r="B104" s="89" t="s">
        <v>326</v>
      </c>
      <c r="C104" s="90"/>
      <c r="D104" s="90"/>
      <c r="E104" s="90"/>
      <c r="F104" s="91"/>
      <c r="G104" s="86"/>
      <c r="H104" s="129"/>
      <c r="I104" s="630"/>
    </row>
    <row r="105" spans="1:9" s="111" customFormat="1" ht="13.5" customHeight="1" x14ac:dyDescent="0.2">
      <c r="A105" s="131" t="s">
        <v>516</v>
      </c>
      <c r="B105" s="109" t="s">
        <v>74</v>
      </c>
      <c r="C105" s="90"/>
      <c r="D105" s="90">
        <v>60118</v>
      </c>
      <c r="E105" s="90"/>
      <c r="F105" s="91">
        <f>SUM(D105:E105)</f>
        <v>60118</v>
      </c>
      <c r="G105" s="85">
        <f>F105</f>
        <v>60118</v>
      </c>
      <c r="H105" s="90"/>
      <c r="I105" s="631"/>
    </row>
    <row r="106" spans="1:9" s="111" customFormat="1" ht="13.5" customHeight="1" x14ac:dyDescent="0.2">
      <c r="A106" s="131" t="s">
        <v>524</v>
      </c>
      <c r="B106" s="109" t="s">
        <v>1195</v>
      </c>
      <c r="C106" s="90"/>
      <c r="D106" s="90">
        <v>3670</v>
      </c>
      <c r="E106" s="90"/>
      <c r="F106" s="91">
        <f>SUM(D106:E106)</f>
        <v>3670</v>
      </c>
      <c r="G106" s="85">
        <f>F106</f>
        <v>3670</v>
      </c>
      <c r="H106" s="90"/>
      <c r="I106" s="631"/>
    </row>
    <row r="107" spans="1:9" s="111" customFormat="1" ht="24.75" customHeight="1" x14ac:dyDescent="0.2">
      <c r="A107" s="131" t="s">
        <v>525</v>
      </c>
      <c r="B107" s="898" t="s">
        <v>1019</v>
      </c>
      <c r="C107" s="879"/>
      <c r="D107" s="879">
        <f>16000-4768</f>
        <v>11232</v>
      </c>
      <c r="E107" s="879"/>
      <c r="F107" s="880">
        <f>D107+E107</f>
        <v>11232</v>
      </c>
      <c r="G107" s="503"/>
      <c r="H107" s="879">
        <f>F107</f>
        <v>11232</v>
      </c>
      <c r="I107" s="631"/>
    </row>
    <row r="108" spans="1:9" s="111" customFormat="1" ht="12.75" customHeight="1" x14ac:dyDescent="0.2">
      <c r="A108" s="131" t="s">
        <v>526</v>
      </c>
      <c r="B108" s="898" t="s">
        <v>308</v>
      </c>
      <c r="C108" s="879"/>
      <c r="D108" s="879">
        <v>1000</v>
      </c>
      <c r="E108" s="879"/>
      <c r="F108" s="880">
        <f>D108+E108</f>
        <v>1000</v>
      </c>
      <c r="G108" s="503"/>
      <c r="H108" s="879">
        <f>F108</f>
        <v>1000</v>
      </c>
      <c r="I108" s="631"/>
    </row>
    <row r="109" spans="1:9" s="111" customFormat="1" ht="26.25" customHeight="1" x14ac:dyDescent="0.2">
      <c r="A109" s="131" t="s">
        <v>527</v>
      </c>
      <c r="B109" s="898" t="s">
        <v>1196</v>
      </c>
      <c r="C109" s="879"/>
      <c r="D109" s="879">
        <v>0</v>
      </c>
      <c r="E109" s="879"/>
      <c r="F109" s="880">
        <f>D109+E109</f>
        <v>0</v>
      </c>
      <c r="G109" s="503"/>
      <c r="H109" s="879">
        <f>F109</f>
        <v>0</v>
      </c>
      <c r="I109" s="631"/>
    </row>
    <row r="110" spans="1:9" s="111" customFormat="1" ht="24.6" customHeight="1" x14ac:dyDescent="0.2">
      <c r="A110" s="131" t="s">
        <v>528</v>
      </c>
      <c r="B110" s="1060" t="s">
        <v>1281</v>
      </c>
      <c r="C110" s="90"/>
      <c r="D110" s="90">
        <v>0</v>
      </c>
      <c r="E110" s="90">
        <v>0</v>
      </c>
      <c r="F110" s="91">
        <v>0</v>
      </c>
      <c r="G110" s="1061">
        <v>0</v>
      </c>
      <c r="H110" s="91"/>
      <c r="I110" s="631"/>
    </row>
    <row r="111" spans="1:9" s="111" customFormat="1" ht="24.6" customHeight="1" thickBot="1" x14ac:dyDescent="0.25">
      <c r="A111" s="511" t="s">
        <v>529</v>
      </c>
      <c r="B111" s="1060" t="s">
        <v>1322</v>
      </c>
      <c r="C111" s="90"/>
      <c r="D111" s="90">
        <v>16000</v>
      </c>
      <c r="E111" s="90"/>
      <c r="F111" s="91">
        <f>D111</f>
        <v>16000</v>
      </c>
      <c r="G111" s="1061"/>
      <c r="H111" s="91">
        <f>F111</f>
        <v>16000</v>
      </c>
      <c r="I111" s="631"/>
    </row>
    <row r="112" spans="1:9" s="83" customFormat="1" ht="13.5" customHeight="1" thickBot="1" x14ac:dyDescent="0.25">
      <c r="A112" s="508"/>
      <c r="B112" s="108" t="s">
        <v>541</v>
      </c>
      <c r="C112" s="94"/>
      <c r="D112" s="94">
        <f>SUM(D105:D111)</f>
        <v>92020</v>
      </c>
      <c r="E112" s="94">
        <f t="shared" ref="E112:H112" si="14">SUM(E105:E111)</f>
        <v>0</v>
      </c>
      <c r="F112" s="94">
        <f t="shared" si="14"/>
        <v>92020</v>
      </c>
      <c r="G112" s="94">
        <f t="shared" si="14"/>
        <v>63788</v>
      </c>
      <c r="H112" s="94">
        <f t="shared" si="14"/>
        <v>28232</v>
      </c>
      <c r="I112" s="630"/>
    </row>
    <row r="113" spans="1:9" s="83" customFormat="1" ht="12.75" customHeight="1" x14ac:dyDescent="0.2">
      <c r="A113" s="131"/>
      <c r="B113" s="89"/>
      <c r="C113" s="90"/>
      <c r="D113" s="90"/>
      <c r="E113" s="90"/>
      <c r="F113" s="91"/>
      <c r="G113" s="86"/>
      <c r="H113" s="129"/>
      <c r="I113" s="630"/>
    </row>
    <row r="114" spans="1:9" ht="12.75" customHeight="1" x14ac:dyDescent="0.2">
      <c r="A114" s="335" t="s">
        <v>545</v>
      </c>
      <c r="B114" s="112" t="s">
        <v>733</v>
      </c>
      <c r="C114" s="90"/>
      <c r="D114" s="90"/>
      <c r="E114" s="90"/>
      <c r="F114" s="91"/>
      <c r="H114" s="644"/>
      <c r="I114" s="627"/>
    </row>
    <row r="115" spans="1:9" s="111" customFormat="1" ht="21.75" customHeight="1" x14ac:dyDescent="0.2">
      <c r="A115" s="131" t="s">
        <v>535</v>
      </c>
      <c r="B115" s="109" t="s">
        <v>542</v>
      </c>
      <c r="C115" s="90"/>
      <c r="D115" s="90">
        <v>800</v>
      </c>
      <c r="E115" s="90"/>
      <c r="F115" s="91">
        <f>SUM(D115:E115)</f>
        <v>800</v>
      </c>
      <c r="G115" s="153"/>
      <c r="H115" s="90">
        <f>F115</f>
        <v>800</v>
      </c>
      <c r="I115" s="631"/>
    </row>
    <row r="116" spans="1:9" s="111" customFormat="1" ht="21.75" customHeight="1" thickBot="1" x14ac:dyDescent="0.25">
      <c r="A116" s="131" t="s">
        <v>717</v>
      </c>
      <c r="B116" s="109" t="s">
        <v>543</v>
      </c>
      <c r="C116" s="90"/>
      <c r="D116" s="90">
        <v>2200</v>
      </c>
      <c r="E116" s="90"/>
      <c r="F116" s="91">
        <f>SUM(D116:E116)</f>
        <v>2200</v>
      </c>
      <c r="G116" s="153"/>
      <c r="H116" s="90">
        <f>F116</f>
        <v>2200</v>
      </c>
      <c r="I116" s="631"/>
    </row>
    <row r="117" spans="1:9" s="83" customFormat="1" ht="21.75" customHeight="1" thickBot="1" x14ac:dyDescent="0.25">
      <c r="A117" s="508"/>
      <c r="B117" s="108" t="s">
        <v>544</v>
      </c>
      <c r="C117" s="94"/>
      <c r="D117" s="94">
        <f>SUM(D114:D116)</f>
        <v>3000</v>
      </c>
      <c r="E117" s="94">
        <f>SUM(E114:E116)</f>
        <v>0</v>
      </c>
      <c r="F117" s="94">
        <f>SUM(F114:F116)</f>
        <v>3000</v>
      </c>
      <c r="G117" s="94">
        <f>SUM(G114:G116)</f>
        <v>0</v>
      </c>
      <c r="H117" s="94">
        <f>SUM(H114:H116)</f>
        <v>3000</v>
      </c>
      <c r="I117" s="630"/>
    </row>
    <row r="118" spans="1:9" s="83" customFormat="1" ht="13.5" customHeight="1" x14ac:dyDescent="0.2">
      <c r="A118" s="131"/>
      <c r="B118" s="89"/>
      <c r="C118" s="91"/>
      <c r="D118" s="91"/>
      <c r="E118" s="91"/>
      <c r="F118" s="91"/>
      <c r="G118" s="91"/>
      <c r="H118" s="91"/>
      <c r="I118" s="630"/>
    </row>
    <row r="119" spans="1:9" s="83" customFormat="1" ht="13.5" customHeight="1" thickBot="1" x14ac:dyDescent="0.25">
      <c r="A119" s="511"/>
      <c r="B119" s="506"/>
      <c r="C119" s="514"/>
      <c r="D119" s="514"/>
      <c r="E119" s="514"/>
      <c r="F119" s="514"/>
      <c r="G119" s="515"/>
      <c r="H119" s="515"/>
      <c r="I119" s="630"/>
    </row>
    <row r="120" spans="1:9" s="83" customFormat="1" ht="13.5" customHeight="1" thickBot="1" x14ac:dyDescent="0.25">
      <c r="A120" s="508"/>
      <c r="B120" s="505" t="s">
        <v>189</v>
      </c>
      <c r="C120" s="154"/>
      <c r="D120" s="154">
        <f>D20+D28+D62+D78+D83+D96+D101+D112+D117</f>
        <v>1880451</v>
      </c>
      <c r="E120" s="154">
        <f>E20+E28+E62+E78+E83+E96+E101+E112+E117</f>
        <v>447994</v>
      </c>
      <c r="F120" s="154">
        <f>F20+F28+F62+F78+F83+F96+F101+F112+F117</f>
        <v>2328445</v>
      </c>
      <c r="G120" s="154">
        <f>G20+G28+G62+G78+G83+G96+G101+G112+G117</f>
        <v>2181165</v>
      </c>
      <c r="H120" s="882">
        <f>H20+H28+H62+H78+H83+H96+H101+H112+H117</f>
        <v>147280</v>
      </c>
      <c r="I120" s="642"/>
    </row>
    <row r="121" spans="1:9" s="83" customFormat="1" ht="13.5" customHeight="1" x14ac:dyDescent="0.2">
      <c r="A121" s="131"/>
      <c r="B121" s="89"/>
      <c r="C121" s="91"/>
      <c r="D121" s="91"/>
      <c r="E121" s="91"/>
      <c r="F121" s="91"/>
      <c r="G121" s="129"/>
      <c r="H121" s="129"/>
      <c r="I121" s="630"/>
    </row>
    <row r="122" spans="1:9" s="113" customFormat="1" ht="13.5" customHeight="1" x14ac:dyDescent="0.15">
      <c r="A122" s="131"/>
      <c r="B122" s="89"/>
      <c r="C122" s="91"/>
      <c r="D122" s="91"/>
      <c r="E122" s="91"/>
      <c r="F122" s="91"/>
      <c r="G122" s="107"/>
      <c r="H122" s="107"/>
      <c r="I122" s="632"/>
    </row>
    <row r="123" spans="1:9" s="113" customFormat="1" ht="15.75" customHeight="1" x14ac:dyDescent="0.15">
      <c r="A123" s="335" t="s">
        <v>548</v>
      </c>
      <c r="B123" s="89" t="s">
        <v>546</v>
      </c>
      <c r="C123" s="91"/>
      <c r="D123" s="91"/>
      <c r="E123" s="91"/>
      <c r="F123" s="91"/>
      <c r="G123" s="107"/>
      <c r="H123" s="107"/>
      <c r="I123" s="632"/>
    </row>
    <row r="124" spans="1:9" s="1037" customFormat="1" ht="21.75" customHeight="1" x14ac:dyDescent="0.2">
      <c r="A124" s="131" t="s">
        <v>516</v>
      </c>
      <c r="B124" s="109" t="s">
        <v>1127</v>
      </c>
      <c r="C124" s="502" t="s">
        <v>333</v>
      </c>
      <c r="D124" s="502">
        <v>2264</v>
      </c>
      <c r="E124" s="502">
        <v>612</v>
      </c>
      <c r="F124" s="504">
        <f>SUM(D124:E124)</f>
        <v>2876</v>
      </c>
      <c r="G124" s="503">
        <v>1110</v>
      </c>
      <c r="H124" s="879">
        <v>1766</v>
      </c>
      <c r="I124" s="1036"/>
    </row>
    <row r="125" spans="1:9" s="113" customFormat="1" ht="21.75" customHeight="1" x14ac:dyDescent="0.15">
      <c r="A125" s="131" t="s">
        <v>524</v>
      </c>
      <c r="B125" s="109" t="s">
        <v>1198</v>
      </c>
      <c r="C125" s="502" t="s">
        <v>333</v>
      </c>
      <c r="D125" s="502">
        <v>1535</v>
      </c>
      <c r="E125" s="502">
        <v>413</v>
      </c>
      <c r="F125" s="504">
        <f>SUM(D125:E125)</f>
        <v>1948</v>
      </c>
      <c r="G125" s="503">
        <v>795</v>
      </c>
      <c r="H125" s="879">
        <v>1153</v>
      </c>
      <c r="I125" s="632"/>
    </row>
    <row r="126" spans="1:9" s="113" customFormat="1" ht="22.15" customHeight="1" thickBot="1" x14ac:dyDescent="0.25">
      <c r="A126" s="511" t="s">
        <v>525</v>
      </c>
      <c r="B126" s="109" t="s">
        <v>1272</v>
      </c>
      <c r="C126" s="502" t="s">
        <v>333</v>
      </c>
      <c r="D126" s="90">
        <v>1297</v>
      </c>
      <c r="E126" s="90">
        <v>352</v>
      </c>
      <c r="F126" s="91">
        <f>SUM(D126:E126)</f>
        <v>1649</v>
      </c>
      <c r="G126" s="86">
        <f>F126</f>
        <v>1649</v>
      </c>
      <c r="H126" s="129"/>
      <c r="I126" s="632"/>
    </row>
    <row r="127" spans="1:9" s="113" customFormat="1" ht="21.75" customHeight="1" thickBot="1" x14ac:dyDescent="0.2">
      <c r="A127" s="508"/>
      <c r="B127" s="108" t="s">
        <v>547</v>
      </c>
      <c r="C127" s="94"/>
      <c r="D127" s="538">
        <f>SUM(D124:D126)</f>
        <v>5096</v>
      </c>
      <c r="E127" s="538">
        <f t="shared" ref="E127:F127" si="15">SUM(E124:E126)</f>
        <v>1377</v>
      </c>
      <c r="F127" s="538">
        <f t="shared" si="15"/>
        <v>6473</v>
      </c>
      <c r="G127" s="538">
        <f t="shared" ref="G127" si="16">SUM(G124:G126)</f>
        <v>3554</v>
      </c>
      <c r="H127" s="538">
        <f t="shared" ref="H127" si="17">SUM(H124:H126)</f>
        <v>2919</v>
      </c>
      <c r="I127" s="632"/>
    </row>
    <row r="128" spans="1:9" s="113" customFormat="1" ht="13.5" customHeight="1" x14ac:dyDescent="0.15">
      <c r="A128" s="131"/>
      <c r="B128" s="89"/>
      <c r="C128" s="91"/>
      <c r="D128" s="91"/>
      <c r="E128" s="91"/>
      <c r="F128" s="91"/>
      <c r="G128" s="99"/>
      <c r="H128" s="107"/>
      <c r="I128" s="632"/>
    </row>
    <row r="129" spans="1:9" s="113" customFormat="1" ht="13.5" customHeight="1" x14ac:dyDescent="0.15">
      <c r="A129" s="335" t="s">
        <v>190</v>
      </c>
      <c r="B129" s="89" t="s">
        <v>76</v>
      </c>
      <c r="C129" s="91"/>
      <c r="D129" s="91"/>
      <c r="E129" s="91"/>
      <c r="F129" s="91"/>
      <c r="G129" s="99"/>
      <c r="H129" s="107"/>
      <c r="I129" s="632"/>
    </row>
    <row r="130" spans="1:9" s="83" customFormat="1" ht="21.75" customHeight="1" x14ac:dyDescent="0.2">
      <c r="A130" s="131" t="s">
        <v>516</v>
      </c>
      <c r="B130" s="109" t="s">
        <v>335</v>
      </c>
      <c r="C130" s="502" t="s">
        <v>336</v>
      </c>
      <c r="D130" s="502">
        <v>3147</v>
      </c>
      <c r="E130" s="502">
        <v>850</v>
      </c>
      <c r="F130" s="504">
        <f t="shared" ref="F130:F137" si="18">SUM(D130:E130)</f>
        <v>3997</v>
      </c>
      <c r="G130" s="503">
        <f>F130</f>
        <v>3997</v>
      </c>
      <c r="H130" s="879"/>
      <c r="I130" s="630"/>
    </row>
    <row r="131" spans="1:9" s="83" customFormat="1" ht="21.75" customHeight="1" x14ac:dyDescent="0.2">
      <c r="A131" s="131" t="s">
        <v>524</v>
      </c>
      <c r="B131" s="109" t="s">
        <v>1273</v>
      </c>
      <c r="C131" s="502" t="s">
        <v>336</v>
      </c>
      <c r="D131" s="502">
        <v>315</v>
      </c>
      <c r="E131" s="502">
        <v>85</v>
      </c>
      <c r="F131" s="504">
        <f t="shared" si="18"/>
        <v>400</v>
      </c>
      <c r="G131" s="503">
        <v>400</v>
      </c>
      <c r="H131" s="879"/>
      <c r="I131" s="630"/>
    </row>
    <row r="132" spans="1:9" s="83" customFormat="1" ht="21.75" customHeight="1" x14ac:dyDescent="0.2">
      <c r="A132" s="131" t="s">
        <v>525</v>
      </c>
      <c r="B132" s="109" t="s">
        <v>1274</v>
      </c>
      <c r="C132" s="502" t="s">
        <v>336</v>
      </c>
      <c r="D132" s="502">
        <v>1870</v>
      </c>
      <c r="E132" s="502">
        <v>505</v>
      </c>
      <c r="F132" s="504">
        <f t="shared" si="18"/>
        <v>2375</v>
      </c>
      <c r="G132" s="503">
        <v>2375</v>
      </c>
      <c r="H132" s="879"/>
      <c r="I132" s="630"/>
    </row>
    <row r="133" spans="1:9" s="83" customFormat="1" ht="21.75" customHeight="1" x14ac:dyDescent="0.2">
      <c r="A133" s="131" t="s">
        <v>526</v>
      </c>
      <c r="B133" s="109" t="s">
        <v>1275</v>
      </c>
      <c r="C133" s="502" t="s">
        <v>336</v>
      </c>
      <c r="D133" s="502">
        <v>1400</v>
      </c>
      <c r="E133" s="502">
        <v>378</v>
      </c>
      <c r="F133" s="504">
        <f t="shared" si="18"/>
        <v>1778</v>
      </c>
      <c r="G133" s="503">
        <f>F133</f>
        <v>1778</v>
      </c>
      <c r="H133" s="879"/>
      <c r="I133" s="630"/>
    </row>
    <row r="134" spans="1:9" s="83" customFormat="1" ht="21.75" customHeight="1" x14ac:dyDescent="0.2">
      <c r="A134" s="131" t="s">
        <v>527</v>
      </c>
      <c r="B134" s="109" t="s">
        <v>1323</v>
      </c>
      <c r="C134" s="502" t="s">
        <v>336</v>
      </c>
      <c r="D134" s="502">
        <v>1016</v>
      </c>
      <c r="E134" s="502">
        <v>274</v>
      </c>
      <c r="F134" s="504">
        <f t="shared" si="18"/>
        <v>1290</v>
      </c>
      <c r="G134" s="503">
        <f>F134</f>
        <v>1290</v>
      </c>
      <c r="H134" s="879"/>
      <c r="I134" s="630"/>
    </row>
    <row r="135" spans="1:9" s="83" customFormat="1" ht="21.75" customHeight="1" x14ac:dyDescent="0.2">
      <c r="A135" s="131" t="s">
        <v>528</v>
      </c>
      <c r="B135" s="109" t="s">
        <v>1324</v>
      </c>
      <c r="C135" s="502" t="s">
        <v>336</v>
      </c>
      <c r="D135" s="502">
        <v>1040</v>
      </c>
      <c r="E135" s="502">
        <v>281</v>
      </c>
      <c r="F135" s="504">
        <f t="shared" si="18"/>
        <v>1321</v>
      </c>
      <c r="G135" s="503">
        <f>F135</f>
        <v>1321</v>
      </c>
      <c r="H135" s="879"/>
      <c r="I135" s="630"/>
    </row>
    <row r="136" spans="1:9" s="83" customFormat="1" ht="21.75" customHeight="1" x14ac:dyDescent="0.2">
      <c r="A136" s="131" t="s">
        <v>529</v>
      </c>
      <c r="B136" s="109" t="s">
        <v>1325</v>
      </c>
      <c r="C136" s="502" t="s">
        <v>336</v>
      </c>
      <c r="D136" s="502">
        <v>205</v>
      </c>
      <c r="E136" s="502">
        <v>56</v>
      </c>
      <c r="F136" s="504">
        <f t="shared" si="18"/>
        <v>261</v>
      </c>
      <c r="G136" s="503">
        <f>F136</f>
        <v>261</v>
      </c>
      <c r="H136" s="879"/>
      <c r="I136" s="630"/>
    </row>
    <row r="137" spans="1:9" s="83" customFormat="1" ht="21.75" customHeight="1" x14ac:dyDescent="0.2">
      <c r="A137" s="131" t="s">
        <v>530</v>
      </c>
      <c r="B137" s="109" t="s">
        <v>1326</v>
      </c>
      <c r="C137" s="502" t="s">
        <v>336</v>
      </c>
      <c r="D137" s="502">
        <v>1400</v>
      </c>
      <c r="E137" s="502">
        <v>378</v>
      </c>
      <c r="F137" s="504">
        <f t="shared" si="18"/>
        <v>1778</v>
      </c>
      <c r="G137" s="503">
        <f>F137</f>
        <v>1778</v>
      </c>
      <c r="H137" s="879"/>
      <c r="I137" s="630"/>
    </row>
    <row r="138" spans="1:9" s="83" customFormat="1" ht="21.75" customHeight="1" thickBot="1" x14ac:dyDescent="0.25">
      <c r="A138" s="131"/>
      <c r="B138" s="1069"/>
      <c r="C138" s="1070"/>
      <c r="D138" s="1070"/>
      <c r="E138" s="1070"/>
      <c r="F138" s="1071"/>
      <c r="G138" s="1072"/>
      <c r="H138" s="879"/>
      <c r="I138" s="630"/>
    </row>
    <row r="139" spans="1:9" s="83" customFormat="1" ht="21.75" customHeight="1" thickBot="1" x14ac:dyDescent="0.25">
      <c r="A139" s="508"/>
      <c r="B139" s="505" t="s">
        <v>75</v>
      </c>
      <c r="C139" s="1073"/>
      <c r="D139" s="1078">
        <f>SUM(D130:D138)</f>
        <v>10393</v>
      </c>
      <c r="E139" s="1078">
        <f>SUM(E130:E138)</f>
        <v>2807</v>
      </c>
      <c r="F139" s="1078">
        <f>SUM(F130:F138)</f>
        <v>13200</v>
      </c>
      <c r="G139" s="1078">
        <f>SUM(G130:G138)</f>
        <v>13200</v>
      </c>
      <c r="H139" s="1078">
        <f t="shared" ref="H139" si="19">SUM(H130:H133)</f>
        <v>0</v>
      </c>
      <c r="I139" s="630"/>
    </row>
    <row r="140" spans="1:9" s="83" customFormat="1" ht="13.5" customHeight="1" x14ac:dyDescent="0.2">
      <c r="A140" s="131"/>
      <c r="B140" s="109"/>
      <c r="C140" s="90"/>
      <c r="D140" s="90"/>
      <c r="E140" s="90"/>
      <c r="F140" s="90"/>
      <c r="G140" s="86"/>
      <c r="H140" s="129"/>
      <c r="I140" s="630"/>
    </row>
    <row r="141" spans="1:9" s="113" customFormat="1" ht="26.45" customHeight="1" x14ac:dyDescent="0.2">
      <c r="A141" s="131"/>
      <c r="B141" s="89" t="s">
        <v>1121</v>
      </c>
      <c r="C141" s="91"/>
      <c r="D141" s="90"/>
      <c r="E141" s="90"/>
      <c r="F141" s="91"/>
      <c r="G141" s="99"/>
      <c r="H141" s="107"/>
      <c r="I141" s="632"/>
    </row>
    <row r="142" spans="1:9" s="113" customFormat="1" ht="21.75" customHeight="1" x14ac:dyDescent="0.15">
      <c r="A142" s="131" t="s">
        <v>516</v>
      </c>
      <c r="B142" s="109" t="s">
        <v>1197</v>
      </c>
      <c r="C142" s="502" t="s">
        <v>333</v>
      </c>
      <c r="D142" s="502">
        <v>7874</v>
      </c>
      <c r="E142" s="502">
        <v>2126</v>
      </c>
      <c r="F142" s="504">
        <f>D142+E142</f>
        <v>10000</v>
      </c>
      <c r="G142" s="503"/>
      <c r="H142" s="879">
        <f>F142</f>
        <v>10000</v>
      </c>
      <c r="I142" s="1036"/>
    </row>
    <row r="143" spans="1:9" s="113" customFormat="1" ht="21.75" customHeight="1" x14ac:dyDescent="0.15">
      <c r="A143" s="131" t="s">
        <v>524</v>
      </c>
      <c r="B143" s="109" t="s">
        <v>1114</v>
      </c>
      <c r="C143" s="502" t="s">
        <v>333</v>
      </c>
      <c r="D143" s="502">
        <v>5911</v>
      </c>
      <c r="E143" s="502">
        <v>1594</v>
      </c>
      <c r="F143" s="504">
        <f>D143+E143</f>
        <v>7505</v>
      </c>
      <c r="G143" s="503">
        <f>F143</f>
        <v>7505</v>
      </c>
      <c r="H143" s="880"/>
      <c r="I143" s="632"/>
    </row>
    <row r="144" spans="1:9" s="113" customFormat="1" ht="21.75" customHeight="1" x14ac:dyDescent="0.15">
      <c r="A144" s="131" t="s">
        <v>525</v>
      </c>
      <c r="B144" s="883" t="s">
        <v>1276</v>
      </c>
      <c r="C144" s="502" t="s">
        <v>333</v>
      </c>
      <c r="D144" s="879">
        <v>2405</v>
      </c>
      <c r="E144" s="879">
        <v>353</v>
      </c>
      <c r="F144" s="880">
        <f>SUM(D144:E144)</f>
        <v>2758</v>
      </c>
      <c r="G144" s="503">
        <v>1693</v>
      </c>
      <c r="H144" s="879">
        <f>F144-G144</f>
        <v>1065</v>
      </c>
      <c r="I144" s="632"/>
    </row>
    <row r="145" spans="1:9" s="113" customFormat="1" ht="21" customHeight="1" thickBot="1" x14ac:dyDescent="0.25">
      <c r="A145" s="131" t="s">
        <v>526</v>
      </c>
      <c r="B145" s="883" t="s">
        <v>1327</v>
      </c>
      <c r="C145" s="502" t="s">
        <v>333</v>
      </c>
      <c r="D145" s="129">
        <v>584</v>
      </c>
      <c r="E145" s="129">
        <v>158</v>
      </c>
      <c r="F145" s="107">
        <v>742</v>
      </c>
      <c r="G145" s="99"/>
      <c r="H145" s="129">
        <f>F145</f>
        <v>742</v>
      </c>
      <c r="I145" s="632"/>
    </row>
    <row r="146" spans="1:9" s="113" customFormat="1" ht="21.75" customHeight="1" thickBot="1" x14ac:dyDescent="0.2">
      <c r="A146" s="512"/>
      <c r="B146" s="510" t="s">
        <v>1120</v>
      </c>
      <c r="C146" s="941"/>
      <c r="D146" s="942">
        <f>SUM(D142:D145)</f>
        <v>16774</v>
      </c>
      <c r="E146" s="942">
        <f>SUM(E142:E145)</f>
        <v>4231</v>
      </c>
      <c r="F146" s="942">
        <f t="shared" ref="F146:H146" si="20">SUM(F142:F145)</f>
        <v>21005</v>
      </c>
      <c r="G146" s="942">
        <f t="shared" si="20"/>
        <v>9198</v>
      </c>
      <c r="H146" s="942">
        <f t="shared" si="20"/>
        <v>11807</v>
      </c>
      <c r="I146" s="632"/>
    </row>
    <row r="147" spans="1:9" s="113" customFormat="1" ht="13.5" customHeight="1" x14ac:dyDescent="0.15">
      <c r="A147" s="335"/>
      <c r="B147" s="89"/>
      <c r="C147" s="91"/>
      <c r="D147" s="91"/>
      <c r="E147" s="91"/>
      <c r="F147" s="91"/>
      <c r="G147" s="91"/>
      <c r="H147" s="91"/>
      <c r="I147" s="632"/>
    </row>
    <row r="148" spans="1:9" s="113" customFormat="1" ht="13.5" customHeight="1" x14ac:dyDescent="0.15">
      <c r="A148" s="335"/>
      <c r="B148" s="89" t="s">
        <v>748</v>
      </c>
      <c r="C148" s="91"/>
      <c r="D148" s="91"/>
      <c r="E148" s="91"/>
      <c r="F148" s="91"/>
      <c r="G148" s="91"/>
      <c r="H148" s="91"/>
      <c r="I148" s="632"/>
    </row>
    <row r="149" spans="1:9" s="1037" customFormat="1" ht="21.75" customHeight="1" x14ac:dyDescent="0.2">
      <c r="A149" s="131" t="s">
        <v>516</v>
      </c>
      <c r="B149" s="883" t="s">
        <v>1084</v>
      </c>
      <c r="C149" s="880"/>
      <c r="D149" s="879">
        <v>6937</v>
      </c>
      <c r="E149" s="879">
        <v>1873</v>
      </c>
      <c r="F149" s="880">
        <v>8810</v>
      </c>
      <c r="G149" s="879">
        <f>F149</f>
        <v>8810</v>
      </c>
      <c r="H149" s="504"/>
      <c r="I149" s="1036"/>
    </row>
    <row r="150" spans="1:9" s="1037" customFormat="1" ht="26.25" customHeight="1" x14ac:dyDescent="0.2">
      <c r="A150" s="131" t="s">
        <v>524</v>
      </c>
      <c r="B150" s="883" t="s">
        <v>1085</v>
      </c>
      <c r="C150" s="880"/>
      <c r="D150" s="879">
        <v>158</v>
      </c>
      <c r="E150" s="879">
        <v>42</v>
      </c>
      <c r="F150" s="880">
        <f>D150+E150</f>
        <v>200</v>
      </c>
      <c r="G150" s="879">
        <f>F150</f>
        <v>200</v>
      </c>
      <c r="H150" s="504"/>
      <c r="I150" s="1036"/>
    </row>
    <row r="151" spans="1:9" s="1037" customFormat="1" ht="21.75" customHeight="1" x14ac:dyDescent="0.2">
      <c r="A151" s="131" t="s">
        <v>525</v>
      </c>
      <c r="B151" s="109" t="s">
        <v>1014</v>
      </c>
      <c r="C151" s="502" t="s">
        <v>333</v>
      </c>
      <c r="D151" s="502">
        <f>2362-2362</f>
        <v>0</v>
      </c>
      <c r="E151" s="502">
        <f>638-638</f>
        <v>0</v>
      </c>
      <c r="F151" s="504">
        <f>SUM(D151:E151)</f>
        <v>0</v>
      </c>
      <c r="G151" s="502">
        <v>0</v>
      </c>
      <c r="H151" s="502"/>
      <c r="I151" s="1036"/>
    </row>
    <row r="152" spans="1:9" s="1037" customFormat="1" ht="21.75" customHeight="1" x14ac:dyDescent="0.2">
      <c r="A152" s="131" t="s">
        <v>526</v>
      </c>
      <c r="B152" s="109" t="s">
        <v>1261</v>
      </c>
      <c r="C152" s="502" t="s">
        <v>333</v>
      </c>
      <c r="D152" s="502">
        <v>354</v>
      </c>
      <c r="E152" s="502">
        <v>96</v>
      </c>
      <c r="F152" s="504">
        <f>SUM(D152:E152)</f>
        <v>450</v>
      </c>
      <c r="G152" s="502">
        <f>F152</f>
        <v>450</v>
      </c>
      <c r="H152" s="502"/>
      <c r="I152" s="1036"/>
    </row>
    <row r="153" spans="1:9" s="1037" customFormat="1" ht="21.75" customHeight="1" x14ac:dyDescent="0.2">
      <c r="A153" s="131" t="s">
        <v>527</v>
      </c>
      <c r="B153" s="109" t="s">
        <v>1328</v>
      </c>
      <c r="C153" s="502" t="s">
        <v>333</v>
      </c>
      <c r="D153" s="502">
        <v>2732</v>
      </c>
      <c r="E153" s="502">
        <v>738</v>
      </c>
      <c r="F153" s="504">
        <f>D153+E153</f>
        <v>3470</v>
      </c>
      <c r="G153" s="502"/>
      <c r="H153" s="502">
        <f>F153</f>
        <v>3470</v>
      </c>
      <c r="I153" s="1036"/>
    </row>
    <row r="154" spans="1:9" s="1037" customFormat="1" ht="21.75" customHeight="1" x14ac:dyDescent="0.2">
      <c r="A154" s="131" t="s">
        <v>528</v>
      </c>
      <c r="B154" s="109" t="s">
        <v>1329</v>
      </c>
      <c r="C154" s="502" t="s">
        <v>333</v>
      </c>
      <c r="D154" s="502">
        <v>264</v>
      </c>
      <c r="E154" s="502">
        <v>71</v>
      </c>
      <c r="F154" s="504">
        <v>335</v>
      </c>
      <c r="G154" s="502"/>
      <c r="H154" s="502">
        <f>F154</f>
        <v>335</v>
      </c>
      <c r="I154" s="1036"/>
    </row>
    <row r="155" spans="1:9" s="1037" customFormat="1" ht="21.75" customHeight="1" thickBot="1" x14ac:dyDescent="0.25">
      <c r="A155" s="131" t="s">
        <v>529</v>
      </c>
      <c r="B155" s="109" t="s">
        <v>1330</v>
      </c>
      <c r="C155" s="502" t="s">
        <v>333</v>
      </c>
      <c r="D155" s="502">
        <v>2610</v>
      </c>
      <c r="E155" s="502">
        <v>705</v>
      </c>
      <c r="F155" s="504">
        <f>D155+E155</f>
        <v>3315</v>
      </c>
      <c r="G155" s="502">
        <v>340</v>
      </c>
      <c r="H155" s="502">
        <f>F155-G155</f>
        <v>2975</v>
      </c>
      <c r="I155" s="1036"/>
    </row>
    <row r="156" spans="1:9" s="113" customFormat="1" ht="21.75" customHeight="1" thickBot="1" x14ac:dyDescent="0.2">
      <c r="A156" s="512"/>
      <c r="B156" s="505" t="s">
        <v>16</v>
      </c>
      <c r="C156" s="942"/>
      <c r="D156" s="942">
        <f>SUM(D149:D155)</f>
        <v>13055</v>
      </c>
      <c r="E156" s="942">
        <f t="shared" ref="E156:H156" si="21">SUM(E149:E155)</f>
        <v>3525</v>
      </c>
      <c r="F156" s="942">
        <f t="shared" si="21"/>
        <v>16580</v>
      </c>
      <c r="G156" s="942">
        <f t="shared" si="21"/>
        <v>9800</v>
      </c>
      <c r="H156" s="942">
        <f t="shared" si="21"/>
        <v>6780</v>
      </c>
      <c r="I156" s="632"/>
    </row>
    <row r="157" spans="1:9" s="113" customFormat="1" ht="13.5" customHeight="1" x14ac:dyDescent="0.15">
      <c r="A157" s="335"/>
      <c r="B157" s="89"/>
      <c r="C157" s="91"/>
      <c r="D157" s="91"/>
      <c r="E157" s="91"/>
      <c r="F157" s="91"/>
      <c r="G157" s="91"/>
      <c r="H157" s="91"/>
      <c r="I157" s="632"/>
    </row>
    <row r="158" spans="1:9" s="113" customFormat="1" ht="13.5" customHeight="1" x14ac:dyDescent="0.15">
      <c r="A158" s="335"/>
      <c r="B158" s="89" t="s">
        <v>201</v>
      </c>
      <c r="C158" s="91"/>
      <c r="D158" s="91"/>
      <c r="E158" s="91"/>
      <c r="F158" s="91"/>
      <c r="G158" s="91"/>
      <c r="H158" s="91"/>
      <c r="I158" s="632"/>
    </row>
    <row r="159" spans="1:9" s="1037" customFormat="1" ht="21.75" customHeight="1" x14ac:dyDescent="0.2">
      <c r="A159" s="131" t="s">
        <v>516</v>
      </c>
      <c r="B159" s="109" t="s">
        <v>200</v>
      </c>
      <c r="C159" s="502" t="s">
        <v>333</v>
      </c>
      <c r="D159" s="502">
        <v>394</v>
      </c>
      <c r="E159" s="502">
        <v>106</v>
      </c>
      <c r="F159" s="504">
        <f>D159+E159</f>
        <v>500</v>
      </c>
      <c r="G159" s="502">
        <v>500</v>
      </c>
      <c r="H159" s="504"/>
      <c r="I159" s="1036"/>
    </row>
    <row r="160" spans="1:9" s="1037" customFormat="1" ht="21.75" customHeight="1" x14ac:dyDescent="0.2">
      <c r="A160" s="131" t="s">
        <v>524</v>
      </c>
      <c r="B160" s="109" t="s">
        <v>1332</v>
      </c>
      <c r="C160" s="502" t="s">
        <v>333</v>
      </c>
      <c r="D160" s="502">
        <v>287</v>
      </c>
      <c r="E160" s="502">
        <v>77</v>
      </c>
      <c r="F160" s="504">
        <f t="shared" ref="F160:F171" si="22">D160+E160</f>
        <v>364</v>
      </c>
      <c r="G160" s="502">
        <f>F160</f>
        <v>364</v>
      </c>
      <c r="H160" s="504"/>
      <c r="I160" s="1036"/>
    </row>
    <row r="161" spans="1:16" s="1037" customFormat="1" ht="21.75" customHeight="1" x14ac:dyDescent="0.2">
      <c r="A161" s="131" t="s">
        <v>525</v>
      </c>
      <c r="B161" s="109" t="s">
        <v>1331</v>
      </c>
      <c r="C161" s="502" t="s">
        <v>333</v>
      </c>
      <c r="D161" s="502">
        <v>305</v>
      </c>
      <c r="E161" s="502">
        <v>82</v>
      </c>
      <c r="F161" s="504">
        <f t="shared" si="22"/>
        <v>387</v>
      </c>
      <c r="G161" s="502">
        <f t="shared" ref="G161:G171" si="23">F161</f>
        <v>387</v>
      </c>
      <c r="H161" s="504"/>
      <c r="I161" s="1036"/>
    </row>
    <row r="162" spans="1:16" s="1037" customFormat="1" ht="21.75" customHeight="1" x14ac:dyDescent="0.2">
      <c r="A162" s="131" t="s">
        <v>526</v>
      </c>
      <c r="B162" s="109" t="s">
        <v>1333</v>
      </c>
      <c r="C162" s="502" t="s">
        <v>333</v>
      </c>
      <c r="D162" s="502">
        <v>64</v>
      </c>
      <c r="E162" s="502">
        <v>17</v>
      </c>
      <c r="F162" s="504">
        <f t="shared" si="22"/>
        <v>81</v>
      </c>
      <c r="G162" s="502">
        <f t="shared" si="23"/>
        <v>81</v>
      </c>
      <c r="H162" s="504"/>
      <c r="I162" s="1036"/>
    </row>
    <row r="163" spans="1:16" s="1037" customFormat="1" ht="21.75" customHeight="1" x14ac:dyDescent="0.2">
      <c r="A163" s="131" t="s">
        <v>527</v>
      </c>
      <c r="B163" s="109" t="s">
        <v>1334</v>
      </c>
      <c r="C163" s="502" t="s">
        <v>333</v>
      </c>
      <c r="D163" s="502">
        <v>143</v>
      </c>
      <c r="E163" s="502">
        <v>39</v>
      </c>
      <c r="F163" s="504">
        <f t="shared" si="22"/>
        <v>182</v>
      </c>
      <c r="G163" s="502">
        <f t="shared" si="23"/>
        <v>182</v>
      </c>
      <c r="H163" s="504"/>
      <c r="I163" s="1036"/>
    </row>
    <row r="164" spans="1:16" s="1037" customFormat="1" ht="21.75" customHeight="1" x14ac:dyDescent="0.2">
      <c r="A164" s="131" t="s">
        <v>528</v>
      </c>
      <c r="B164" s="109" t="s">
        <v>1335</v>
      </c>
      <c r="C164" s="502" t="s">
        <v>333</v>
      </c>
      <c r="D164" s="502">
        <v>264</v>
      </c>
      <c r="E164" s="502">
        <v>71</v>
      </c>
      <c r="F164" s="504">
        <f t="shared" si="22"/>
        <v>335</v>
      </c>
      <c r="G164" s="502">
        <f t="shared" si="23"/>
        <v>335</v>
      </c>
      <c r="H164" s="504"/>
      <c r="I164" s="1036"/>
    </row>
    <row r="165" spans="1:16" s="1037" customFormat="1" ht="21.75" customHeight="1" x14ac:dyDescent="0.2">
      <c r="A165" s="131" t="s">
        <v>529</v>
      </c>
      <c r="B165" s="109" t="s">
        <v>1336</v>
      </c>
      <c r="C165" s="502" t="s">
        <v>333</v>
      </c>
      <c r="D165" s="502">
        <v>102</v>
      </c>
      <c r="E165" s="502">
        <v>27</v>
      </c>
      <c r="F165" s="504">
        <f t="shared" si="22"/>
        <v>129</v>
      </c>
      <c r="G165" s="502">
        <f t="shared" si="23"/>
        <v>129</v>
      </c>
      <c r="H165" s="504"/>
      <c r="I165" s="1036"/>
    </row>
    <row r="166" spans="1:16" s="1037" customFormat="1" ht="21.75" customHeight="1" x14ac:dyDescent="0.2">
      <c r="A166" s="131" t="s">
        <v>530</v>
      </c>
      <c r="B166" s="109" t="s">
        <v>1337</v>
      </c>
      <c r="C166" s="502" t="s">
        <v>333</v>
      </c>
      <c r="D166" s="502">
        <v>232</v>
      </c>
      <c r="E166" s="502">
        <v>63</v>
      </c>
      <c r="F166" s="504">
        <f t="shared" si="22"/>
        <v>295</v>
      </c>
      <c r="G166" s="502">
        <f t="shared" si="23"/>
        <v>295</v>
      </c>
      <c r="H166" s="504"/>
      <c r="I166" s="1036"/>
    </row>
    <row r="167" spans="1:16" s="1037" customFormat="1" ht="21.75" customHeight="1" x14ac:dyDescent="0.2">
      <c r="A167" s="131" t="s">
        <v>531</v>
      </c>
      <c r="B167" s="109" t="s">
        <v>1338</v>
      </c>
      <c r="C167" s="502" t="s">
        <v>333</v>
      </c>
      <c r="D167" s="502">
        <v>118</v>
      </c>
      <c r="E167" s="502">
        <v>32</v>
      </c>
      <c r="F167" s="504">
        <f t="shared" si="22"/>
        <v>150</v>
      </c>
      <c r="G167" s="502">
        <f t="shared" si="23"/>
        <v>150</v>
      </c>
      <c r="H167" s="504"/>
      <c r="I167" s="1036"/>
    </row>
    <row r="168" spans="1:16" s="1037" customFormat="1" ht="21.75" customHeight="1" x14ac:dyDescent="0.2">
      <c r="A168" s="131" t="s">
        <v>573</v>
      </c>
      <c r="B168" s="109" t="s">
        <v>1339</v>
      </c>
      <c r="C168" s="502" t="s">
        <v>333</v>
      </c>
      <c r="D168" s="502">
        <v>157</v>
      </c>
      <c r="E168" s="502">
        <v>43</v>
      </c>
      <c r="F168" s="504">
        <f t="shared" si="22"/>
        <v>200</v>
      </c>
      <c r="G168" s="502">
        <f t="shared" si="23"/>
        <v>200</v>
      </c>
      <c r="H168" s="504"/>
      <c r="I168" s="1036"/>
    </row>
    <row r="169" spans="1:16" s="1037" customFormat="1" ht="21.75" customHeight="1" x14ac:dyDescent="0.2">
      <c r="A169" s="131" t="s">
        <v>574</v>
      </c>
      <c r="B169" s="109" t="s">
        <v>1340</v>
      </c>
      <c r="C169" s="502" t="s">
        <v>333</v>
      </c>
      <c r="D169" s="502">
        <v>157</v>
      </c>
      <c r="E169" s="502">
        <v>43</v>
      </c>
      <c r="F169" s="504">
        <f t="shared" si="22"/>
        <v>200</v>
      </c>
      <c r="G169" s="502">
        <f t="shared" si="23"/>
        <v>200</v>
      </c>
      <c r="H169" s="504"/>
      <c r="I169" s="1036"/>
    </row>
    <row r="170" spans="1:16" s="1037" customFormat="1" ht="21.75" customHeight="1" x14ac:dyDescent="0.2">
      <c r="A170" s="131" t="s">
        <v>575</v>
      </c>
      <c r="B170" s="109" t="s">
        <v>1341</v>
      </c>
      <c r="C170" s="502" t="s">
        <v>333</v>
      </c>
      <c r="D170" s="502">
        <v>315</v>
      </c>
      <c r="E170" s="502">
        <v>85</v>
      </c>
      <c r="F170" s="504">
        <f t="shared" si="22"/>
        <v>400</v>
      </c>
      <c r="G170" s="502">
        <f t="shared" si="23"/>
        <v>400</v>
      </c>
      <c r="H170" s="504"/>
      <c r="I170" s="1036"/>
    </row>
    <row r="171" spans="1:16" s="1037" customFormat="1" ht="21.75" customHeight="1" thickBot="1" x14ac:dyDescent="0.25">
      <c r="A171" s="131" t="s">
        <v>576</v>
      </c>
      <c r="B171" s="507" t="s">
        <v>1342</v>
      </c>
      <c r="C171" s="502" t="s">
        <v>333</v>
      </c>
      <c r="D171" s="1038">
        <v>87</v>
      </c>
      <c r="E171" s="1038">
        <v>23</v>
      </c>
      <c r="F171" s="504">
        <f t="shared" si="22"/>
        <v>110</v>
      </c>
      <c r="G171" s="502">
        <f t="shared" si="23"/>
        <v>110</v>
      </c>
      <c r="H171" s="1074"/>
      <c r="I171" s="1036"/>
    </row>
    <row r="172" spans="1:16" s="1037" customFormat="1" ht="21.75" customHeight="1" thickBot="1" x14ac:dyDescent="0.25">
      <c r="A172" s="512"/>
      <c r="B172" s="505" t="s">
        <v>202</v>
      </c>
      <c r="C172" s="942"/>
      <c r="D172" s="942">
        <f>SUM(D159:D171)</f>
        <v>2625</v>
      </c>
      <c r="E172" s="942">
        <f t="shared" ref="E172:G172" si="24">SUM(E159:E171)</f>
        <v>708</v>
      </c>
      <c r="F172" s="942">
        <f t="shared" si="24"/>
        <v>3333</v>
      </c>
      <c r="G172" s="942">
        <f t="shared" si="24"/>
        <v>3333</v>
      </c>
      <c r="H172" s="942">
        <f>SUM(H159:H171)</f>
        <v>0</v>
      </c>
      <c r="I172" s="1036"/>
    </row>
    <row r="173" spans="1:16" s="113" customFormat="1" ht="13.5" customHeight="1" x14ac:dyDescent="0.2">
      <c r="A173" s="131"/>
      <c r="B173" s="109"/>
      <c r="C173" s="90"/>
      <c r="D173" s="90"/>
      <c r="E173" s="90"/>
      <c r="F173" s="91"/>
      <c r="G173" s="99"/>
      <c r="H173" s="107"/>
      <c r="I173" s="632"/>
      <c r="N173" s="664"/>
      <c r="P173" s="664"/>
    </row>
    <row r="174" spans="1:16" s="113" customFormat="1" ht="13.5" customHeight="1" x14ac:dyDescent="0.15">
      <c r="A174" s="335" t="s">
        <v>549</v>
      </c>
      <c r="B174" s="89" t="s">
        <v>550</v>
      </c>
      <c r="C174" s="91"/>
      <c r="D174" s="91"/>
      <c r="E174" s="91"/>
      <c r="F174" s="91"/>
      <c r="G174" s="99"/>
      <c r="H174" s="107"/>
      <c r="I174" s="632"/>
    </row>
    <row r="175" spans="1:16" s="113" customFormat="1" ht="18.75" customHeight="1" thickBot="1" x14ac:dyDescent="0.25">
      <c r="A175" s="511"/>
      <c r="B175" s="109"/>
      <c r="C175" s="90"/>
      <c r="D175" s="90"/>
      <c r="E175" s="90"/>
      <c r="F175" s="91"/>
      <c r="G175" s="86"/>
      <c r="H175" s="646"/>
      <c r="I175" s="632"/>
    </row>
    <row r="176" spans="1:16" s="113" customFormat="1" ht="21.75" customHeight="1" thickBot="1" x14ac:dyDescent="0.25">
      <c r="A176" s="508"/>
      <c r="B176" s="108" t="s">
        <v>551</v>
      </c>
      <c r="C176" s="114"/>
      <c r="D176" s="94"/>
      <c r="E176" s="94"/>
      <c r="F176" s="94"/>
      <c r="G176" s="94"/>
      <c r="H176" s="94"/>
      <c r="I176" s="632"/>
    </row>
    <row r="177" spans="1:9" s="83" customFormat="1" ht="13.5" customHeight="1" thickBot="1" x14ac:dyDescent="0.25">
      <c r="A177" s="131"/>
      <c r="B177" s="109"/>
      <c r="C177" s="90"/>
      <c r="D177" s="90"/>
      <c r="E177" s="90"/>
      <c r="F177" s="91"/>
      <c r="G177" s="86"/>
      <c r="H177" s="129"/>
      <c r="I177" s="630"/>
    </row>
    <row r="178" spans="1:9" s="113" customFormat="1" ht="20.25" customHeight="1" thickBot="1" x14ac:dyDescent="0.2">
      <c r="A178" s="508"/>
      <c r="B178" s="108" t="s">
        <v>552</v>
      </c>
      <c r="C178" s="538"/>
      <c r="D178" s="538">
        <f>D20+D28+D62+D78+D83+D96+D101+D112+D117+D127+D139+D146+D156+D176+D172</f>
        <v>1928394</v>
      </c>
      <c r="E178" s="1079">
        <f>E20+E28+E62+E78+E83+E96+E101+E112+E117+E127+E139+E146+E156+E176+E172</f>
        <v>460642</v>
      </c>
      <c r="F178" s="538">
        <f>F20+F28+F62+F78+F83+F96+F101+F112+F117+F127+F139+F146+F156+F176+F172</f>
        <v>2389036</v>
      </c>
      <c r="G178" s="538">
        <f>G20+G28+G62+G78+G83+G96+G101+G112+G117+G127+G139+G146+G156+G176+G172</f>
        <v>2220250</v>
      </c>
      <c r="H178" s="538">
        <f>H20+H28+H62+H78+H83+H96+H101+H112+H117+H127+H139+H146+H156+H176+H172</f>
        <v>168786</v>
      </c>
      <c r="I178" s="632"/>
    </row>
    <row r="181" spans="1:9" ht="14.1" customHeight="1" x14ac:dyDescent="0.2">
      <c r="E181" s="115"/>
      <c r="F181" s="116"/>
    </row>
  </sheetData>
  <sheetProtection selectLockedCells="1" selectUnlockedCells="1"/>
  <mergeCells count="14">
    <mergeCell ref="A1:H1"/>
    <mergeCell ref="A2:H2"/>
    <mergeCell ref="G7:H7"/>
    <mergeCell ref="A4:H4"/>
    <mergeCell ref="A5:A9"/>
    <mergeCell ref="B8:B9"/>
    <mergeCell ref="C8:C9"/>
    <mergeCell ref="G8:G9"/>
    <mergeCell ref="H8:H9"/>
    <mergeCell ref="B3:H3"/>
    <mergeCell ref="D7:F7"/>
    <mergeCell ref="E8:E9"/>
    <mergeCell ref="F8:F9"/>
    <mergeCell ref="D8:D9"/>
  </mergeCells>
  <phoneticPr fontId="34" type="noConversion"/>
  <pageMargins left="0" right="0" top="0.39370078740157483" bottom="0.39370078740157483" header="0.51181102362204722" footer="0.51181102362204722"/>
  <pageSetup paperSize="9" scale="97" firstPageNumber="0" fitToHeight="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37"/>
  <sheetViews>
    <sheetView workbookViewId="0">
      <selection activeCell="J21" sqref="J21"/>
    </sheetView>
  </sheetViews>
  <sheetFormatPr defaultColWidth="9.140625" defaultRowHeight="15.75" x14ac:dyDescent="0.25"/>
  <cols>
    <col min="1" max="1" width="6" style="15" customWidth="1"/>
    <col min="2" max="2" width="52" style="16" customWidth="1"/>
    <col min="3" max="3" width="16.85546875" style="39" customWidth="1"/>
    <col min="4" max="4" width="14" style="39" customWidth="1"/>
    <col min="5" max="5" width="20.42578125" style="16" customWidth="1"/>
    <col min="6" max="16384" width="9.140625" style="16"/>
  </cols>
  <sheetData>
    <row r="1" spans="1:5" x14ac:dyDescent="0.25">
      <c r="B1" s="17"/>
      <c r="C1" s="25"/>
    </row>
    <row r="2" spans="1:5" x14ac:dyDescent="0.25">
      <c r="A2" s="1177" t="s">
        <v>1352</v>
      </c>
      <c r="B2" s="1177"/>
      <c r="C2" s="1177"/>
      <c r="D2" s="1177"/>
      <c r="E2" s="1177"/>
    </row>
    <row r="3" spans="1:5" x14ac:dyDescent="0.25">
      <c r="B3" s="18"/>
      <c r="C3" s="345"/>
    </row>
    <row r="4" spans="1:5" ht="15" customHeight="1" x14ac:dyDescent="0.25">
      <c r="A4" s="1178" t="s">
        <v>78</v>
      </c>
      <c r="B4" s="1178"/>
      <c r="C4" s="1178"/>
      <c r="D4" s="1178"/>
      <c r="E4" s="1178"/>
    </row>
    <row r="5" spans="1:5" ht="15" customHeight="1" x14ac:dyDescent="0.25">
      <c r="A5" s="1179" t="s">
        <v>1003</v>
      </c>
      <c r="B5" s="1179"/>
      <c r="C5" s="1179"/>
      <c r="D5" s="1179"/>
      <c r="E5" s="1179"/>
    </row>
    <row r="6" spans="1:5" ht="15" customHeight="1" x14ac:dyDescent="0.25">
      <c r="A6" s="1179" t="s">
        <v>562</v>
      </c>
      <c r="B6" s="1179"/>
      <c r="C6" s="1179"/>
      <c r="D6" s="1179"/>
      <c r="E6" s="1179"/>
    </row>
    <row r="7" spans="1:5" ht="15" customHeight="1" x14ac:dyDescent="0.25">
      <c r="B7" s="1179"/>
      <c r="C7" s="1179"/>
    </row>
    <row r="8" spans="1:5" s="19" customFormat="1" ht="20.100000000000001" customHeight="1" x14ac:dyDescent="0.25">
      <c r="A8" s="1180" t="s">
        <v>327</v>
      </c>
      <c r="B8" s="1181"/>
      <c r="C8" s="1181"/>
      <c r="D8" s="1181"/>
      <c r="E8" s="1181"/>
    </row>
    <row r="9" spans="1:5" s="19" customFormat="1" ht="20.100000000000001" customHeight="1" x14ac:dyDescent="0.25">
      <c r="A9" s="1184" t="s">
        <v>77</v>
      </c>
      <c r="B9" s="518" t="s">
        <v>57</v>
      </c>
      <c r="C9" s="1183" t="s">
        <v>58</v>
      </c>
      <c r="D9" s="1183"/>
      <c r="E9" s="1183"/>
    </row>
    <row r="10" spans="1:5" ht="46.5" customHeight="1" x14ac:dyDescent="0.25">
      <c r="A10" s="1184"/>
      <c r="B10" s="1176" t="s">
        <v>86</v>
      </c>
      <c r="C10" s="1182" t="s">
        <v>1004</v>
      </c>
      <c r="D10" s="1182"/>
      <c r="E10" s="1182"/>
    </row>
    <row r="11" spans="1:5" ht="20.100000000000001" customHeight="1" x14ac:dyDescent="0.25">
      <c r="A11" s="1184"/>
      <c r="B11" s="1176"/>
      <c r="C11" s="517" t="s">
        <v>191</v>
      </c>
      <c r="D11" s="519" t="s">
        <v>192</v>
      </c>
      <c r="E11" s="520" t="s">
        <v>193</v>
      </c>
    </row>
    <row r="12" spans="1:5" ht="20.100000000000001" customHeight="1" x14ac:dyDescent="0.25">
      <c r="A12" s="21"/>
      <c r="B12" s="22" t="s">
        <v>563</v>
      </c>
      <c r="C12" s="647"/>
      <c r="D12" s="648"/>
      <c r="E12" s="649"/>
    </row>
    <row r="13" spans="1:5" ht="20.100000000000001" customHeight="1" x14ac:dyDescent="0.25">
      <c r="A13" s="21"/>
      <c r="B13" s="23" t="s">
        <v>681</v>
      </c>
      <c r="C13" s="650"/>
      <c r="D13" s="651"/>
      <c r="E13" s="652"/>
    </row>
    <row r="14" spans="1:5" ht="30.75" customHeight="1" x14ac:dyDescent="0.25">
      <c r="A14" s="21">
        <v>1</v>
      </c>
      <c r="B14" s="24" t="s">
        <v>329</v>
      </c>
      <c r="C14" s="650"/>
      <c r="D14" s="653">
        <v>0</v>
      </c>
      <c r="E14" s="654">
        <f>C14+D14</f>
        <v>0</v>
      </c>
    </row>
    <row r="15" spans="1:5" ht="24.6" customHeight="1" x14ac:dyDescent="0.25">
      <c r="A15" s="21">
        <f>A14+1</f>
        <v>2</v>
      </c>
      <c r="B15" s="24" t="s">
        <v>690</v>
      </c>
      <c r="C15" s="650">
        <v>41442</v>
      </c>
      <c r="D15" s="653">
        <v>850</v>
      </c>
      <c r="E15" s="654">
        <f>C15+D15</f>
        <v>42292</v>
      </c>
    </row>
    <row r="16" spans="1:5" ht="36" customHeight="1" x14ac:dyDescent="0.25">
      <c r="A16" s="21">
        <v>3</v>
      </c>
      <c r="B16" s="28" t="s">
        <v>1170</v>
      </c>
      <c r="C16" s="650">
        <v>0</v>
      </c>
      <c r="D16" s="655"/>
      <c r="E16" s="654">
        <f>C16+D16</f>
        <v>0</v>
      </c>
    </row>
    <row r="17" spans="1:5" s="15" customFormat="1" ht="19.5" customHeight="1" x14ac:dyDescent="0.25">
      <c r="A17" s="21">
        <v>4</v>
      </c>
      <c r="B17" s="26" t="s">
        <v>49</v>
      </c>
      <c r="C17" s="656">
        <f>SUM(C14:C16)</f>
        <v>41442</v>
      </c>
      <c r="D17" s="657">
        <f>SUM(D14:D16)</f>
        <v>850</v>
      </c>
      <c r="E17" s="654">
        <f>C17+D17</f>
        <v>42292</v>
      </c>
    </row>
    <row r="18" spans="1:5" s="15" customFormat="1" ht="19.5" customHeight="1" x14ac:dyDescent="0.25">
      <c r="A18" s="21">
        <v>5</v>
      </c>
      <c r="B18" s="26"/>
      <c r="C18" s="656"/>
      <c r="D18" s="658"/>
      <c r="E18" s="659"/>
    </row>
    <row r="19" spans="1:5" ht="19.5" customHeight="1" x14ac:dyDescent="0.25">
      <c r="A19" s="21">
        <v>6</v>
      </c>
      <c r="B19" s="26" t="s">
        <v>682</v>
      </c>
      <c r="C19" s="650"/>
      <c r="D19" s="651"/>
      <c r="E19" s="660"/>
    </row>
    <row r="20" spans="1:5" ht="21" customHeight="1" x14ac:dyDescent="0.25">
      <c r="A20" s="21">
        <v>7</v>
      </c>
      <c r="B20" s="17" t="s">
        <v>564</v>
      </c>
      <c r="C20" s="650"/>
      <c r="D20" s="653">
        <v>0</v>
      </c>
      <c r="E20" s="654">
        <f>C20+D20</f>
        <v>0</v>
      </c>
    </row>
    <row r="21" spans="1:5" ht="21.75" customHeight="1" x14ac:dyDescent="0.25">
      <c r="A21" s="21">
        <v>8</v>
      </c>
      <c r="B21" s="24" t="s">
        <v>565</v>
      </c>
      <c r="C21" s="650"/>
      <c r="D21" s="653">
        <v>950</v>
      </c>
      <c r="E21" s="654">
        <f>C21+D21</f>
        <v>950</v>
      </c>
    </row>
    <row r="22" spans="1:5" ht="41.25" customHeight="1" x14ac:dyDescent="0.25">
      <c r="A22" s="825">
        <f>A21+1</f>
        <v>9</v>
      </c>
      <c r="B22" s="1033" t="s">
        <v>1171</v>
      </c>
      <c r="C22" s="1030"/>
      <c r="D22" s="1031">
        <v>88</v>
      </c>
      <c r="E22" s="1032">
        <f>C22+D22</f>
        <v>88</v>
      </c>
    </row>
    <row r="23" spans="1:5" s="15" customFormat="1" ht="21" customHeight="1" x14ac:dyDescent="0.25">
      <c r="A23" s="21">
        <f t="shared" ref="A23:A31" si="0">A22+1</f>
        <v>10</v>
      </c>
      <c r="B23" s="26" t="s">
        <v>683</v>
      </c>
      <c r="C23" s="656">
        <f>SUM(C20:C21)</f>
        <v>0</v>
      </c>
      <c r="D23" s="657">
        <f>SUM(D20:D22)</f>
        <v>1038</v>
      </c>
      <c r="E23" s="654">
        <f>C23+D23</f>
        <v>1038</v>
      </c>
    </row>
    <row r="24" spans="1:5" s="15" customFormat="1" ht="22.5" customHeight="1" x14ac:dyDescent="0.25">
      <c r="A24" s="21">
        <f t="shared" si="0"/>
        <v>11</v>
      </c>
      <c r="B24" s="28" t="s">
        <v>566</v>
      </c>
      <c r="C24" s="1010">
        <f>C17+C23</f>
        <v>41442</v>
      </c>
      <c r="D24" s="37">
        <f>D17+D23</f>
        <v>1888</v>
      </c>
      <c r="E24" s="654">
        <f>C24+D24</f>
        <v>43330</v>
      </c>
    </row>
    <row r="25" spans="1:5" ht="20.100000000000001" customHeight="1" x14ac:dyDescent="0.25">
      <c r="A25" s="21">
        <f t="shared" si="0"/>
        <v>12</v>
      </c>
      <c r="B25" s="24"/>
      <c r="C25" s="1011"/>
      <c r="D25" s="655"/>
      <c r="E25" s="660"/>
    </row>
    <row r="26" spans="1:5" ht="20.100000000000001" customHeight="1" x14ac:dyDescent="0.25">
      <c r="A26" s="21">
        <f t="shared" si="0"/>
        <v>13</v>
      </c>
      <c r="B26" s="22" t="s">
        <v>567</v>
      </c>
      <c r="C26" s="1011"/>
      <c r="D26" s="655"/>
      <c r="E26" s="660"/>
    </row>
    <row r="27" spans="1:5" ht="20.100000000000001" customHeight="1" x14ac:dyDescent="0.25">
      <c r="A27" s="21">
        <f t="shared" si="0"/>
        <v>14</v>
      </c>
      <c r="B27" s="17" t="s">
        <v>568</v>
      </c>
      <c r="C27" s="1011">
        <v>22722</v>
      </c>
      <c r="D27" s="655">
        <v>54940</v>
      </c>
      <c r="E27" s="661">
        <f>C27+D27</f>
        <v>77662</v>
      </c>
    </row>
    <row r="28" spans="1:5" ht="20.100000000000001" customHeight="1" x14ac:dyDescent="0.25">
      <c r="A28" s="21">
        <f t="shared" si="0"/>
        <v>15</v>
      </c>
      <c r="B28" s="28" t="s">
        <v>203</v>
      </c>
      <c r="C28" s="1011"/>
      <c r="D28" s="655"/>
      <c r="E28" s="661"/>
    </row>
    <row r="29" spans="1:5" ht="32.25" customHeight="1" x14ac:dyDescent="0.25">
      <c r="A29" s="825">
        <f t="shared" si="0"/>
        <v>16</v>
      </c>
      <c r="B29" s="826" t="s">
        <v>317</v>
      </c>
      <c r="C29" s="1012">
        <v>0</v>
      </c>
      <c r="D29" s="662"/>
      <c r="E29" s="663">
        <f>SUM(C29:D29)</f>
        <v>0</v>
      </c>
    </row>
    <row r="30" spans="1:5" s="15" customFormat="1" ht="20.100000000000001" customHeight="1" x14ac:dyDescent="0.25">
      <c r="A30" s="21">
        <f t="shared" si="0"/>
        <v>17</v>
      </c>
      <c r="B30" s="29" t="s">
        <v>569</v>
      </c>
      <c r="C30" s="1010">
        <f>C27</f>
        <v>22722</v>
      </c>
      <c r="D30" s="37">
        <f t="shared" ref="D30:E30" si="1">D27</f>
        <v>54940</v>
      </c>
      <c r="E30" s="654">
        <f t="shared" si="1"/>
        <v>77662</v>
      </c>
    </row>
    <row r="31" spans="1:5" s="15" customFormat="1" ht="20.100000000000001" customHeight="1" x14ac:dyDescent="0.25">
      <c r="A31" s="21">
        <f t="shared" si="0"/>
        <v>18</v>
      </c>
      <c r="B31" s="29" t="s">
        <v>330</v>
      </c>
      <c r="C31" s="1013">
        <f>C24+C30</f>
        <v>64164</v>
      </c>
      <c r="D31" s="1014">
        <f>D24+D30</f>
        <v>56828</v>
      </c>
      <c r="E31" s="1015">
        <f>E24+E30</f>
        <v>120992</v>
      </c>
    </row>
    <row r="32" spans="1:5" s="15" customFormat="1" ht="20.100000000000001" customHeight="1" x14ac:dyDescent="0.25">
      <c r="A32" s="16"/>
      <c r="B32" s="29"/>
      <c r="C32" s="27"/>
      <c r="D32" s="381"/>
    </row>
    <row r="33" spans="2:3" ht="19.5" customHeight="1" x14ac:dyDescent="0.25">
      <c r="B33" s="30"/>
      <c r="C33" s="25"/>
    </row>
    <row r="34" spans="2:3" ht="15" customHeight="1" x14ac:dyDescent="0.25">
      <c r="B34" s="17"/>
      <c r="C34" s="25"/>
    </row>
    <row r="35" spans="2:3" x14ac:dyDescent="0.25">
      <c r="B35" s="17"/>
      <c r="C35" s="25"/>
    </row>
    <row r="36" spans="2:3" x14ac:dyDescent="0.25">
      <c r="B36" s="17"/>
      <c r="C36" s="25"/>
    </row>
    <row r="37" spans="2:3" x14ac:dyDescent="0.25">
      <c r="B37" s="17"/>
      <c r="C37" s="25"/>
    </row>
  </sheetData>
  <sheetProtection selectLockedCells="1" selectUnlockedCells="1"/>
  <mergeCells count="10">
    <mergeCell ref="B10:B11"/>
    <mergeCell ref="A2:E2"/>
    <mergeCell ref="A4:E4"/>
    <mergeCell ref="A5:E5"/>
    <mergeCell ref="A6:E6"/>
    <mergeCell ref="A8:E8"/>
    <mergeCell ref="B7:C7"/>
    <mergeCell ref="C10:E10"/>
    <mergeCell ref="C9:E9"/>
    <mergeCell ref="A9:A11"/>
  </mergeCells>
  <phoneticPr fontId="34" type="noConversion"/>
  <pageMargins left="0.74803149606299213" right="0.74803149606299213" top="0.98425196850393704" bottom="0.98425196850393704" header="0.51181102362204722" footer="0.51181102362204722"/>
  <pageSetup paperSize="9" scale="80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60"/>
  <sheetViews>
    <sheetView zoomScale="120" workbookViewId="0">
      <selection activeCell="N55" sqref="N54:N55"/>
    </sheetView>
  </sheetViews>
  <sheetFormatPr defaultColWidth="9.140625" defaultRowHeight="11.25" x14ac:dyDescent="0.2"/>
  <cols>
    <col min="1" max="1" width="3.7109375" style="158" customWidth="1"/>
    <col min="2" max="2" width="37.28515625" style="158" customWidth="1"/>
    <col min="3" max="3" width="12" style="159" customWidth="1"/>
    <col min="4" max="4" width="11.140625" style="159" customWidth="1"/>
    <col min="5" max="5" width="12.140625" style="159" customWidth="1"/>
    <col min="6" max="6" width="38.7109375" style="159" customWidth="1"/>
    <col min="7" max="7" width="11.5703125" style="159" customWidth="1"/>
    <col min="8" max="8" width="11.7109375" style="159" customWidth="1"/>
    <col min="9" max="9" width="14.5703125" style="159" customWidth="1"/>
    <col min="10" max="10" width="7.7109375" style="338" hidden="1" customWidth="1"/>
    <col min="11" max="11" width="7.140625" style="338" hidden="1" customWidth="1"/>
    <col min="12" max="12" width="7.85546875" style="338" hidden="1" customWidth="1"/>
    <col min="13" max="16384" width="9.140625" style="10"/>
  </cols>
  <sheetData>
    <row r="1" spans="1:13" ht="12.75" x14ac:dyDescent="0.2">
      <c r="C1" s="1087" t="s">
        <v>1353</v>
      </c>
      <c r="D1" s="1135"/>
      <c r="E1" s="1135"/>
      <c r="F1" s="1135"/>
      <c r="G1" s="1135"/>
      <c r="H1" s="1135"/>
      <c r="I1" s="1135"/>
      <c r="J1" s="1135"/>
      <c r="K1" s="1135"/>
      <c r="L1" s="1135"/>
    </row>
    <row r="2" spans="1:13" x14ac:dyDescent="0.2">
      <c r="I2" s="160"/>
    </row>
    <row r="3" spans="1:13" s="123" customFormat="1" ht="12.75" x14ac:dyDescent="0.2">
      <c r="A3" s="161"/>
      <c r="B3" s="1090" t="s">
        <v>78</v>
      </c>
      <c r="C3" s="1090"/>
      <c r="D3" s="1090"/>
      <c r="E3" s="1090"/>
      <c r="F3" s="1090"/>
      <c r="G3" s="1090"/>
      <c r="H3" s="1090"/>
      <c r="I3" s="1090"/>
      <c r="J3" s="1135"/>
      <c r="K3" s="1135"/>
      <c r="L3" s="1135"/>
    </row>
    <row r="4" spans="1:13" s="123" customFormat="1" x14ac:dyDescent="0.2">
      <c r="A4" s="161"/>
      <c r="B4" s="1185" t="s">
        <v>1005</v>
      </c>
      <c r="C4" s="1185"/>
      <c r="D4" s="1185"/>
      <c r="E4" s="1185"/>
      <c r="F4" s="1185"/>
      <c r="G4" s="1185"/>
      <c r="H4" s="1185"/>
      <c r="I4" s="1185"/>
    </row>
    <row r="5" spans="1:13" s="123" customFormat="1" ht="12.75" x14ac:dyDescent="0.2">
      <c r="A5" s="1091" t="s">
        <v>327</v>
      </c>
      <c r="B5" s="1137"/>
      <c r="C5" s="1137"/>
      <c r="D5" s="1137"/>
      <c r="E5" s="1137"/>
      <c r="F5" s="1137"/>
      <c r="G5" s="1137"/>
      <c r="H5" s="1137"/>
      <c r="I5" s="1137"/>
      <c r="J5" s="1137"/>
      <c r="K5" s="1137"/>
      <c r="L5" s="1137"/>
    </row>
    <row r="6" spans="1:13" s="123" customFormat="1" ht="12.75" customHeight="1" x14ac:dyDescent="0.2">
      <c r="A6" s="1095" t="s">
        <v>56</v>
      </c>
      <c r="B6" s="1096" t="s">
        <v>57</v>
      </c>
      <c r="C6" s="1111" t="s">
        <v>58</v>
      </c>
      <c r="D6" s="1111"/>
      <c r="E6" s="1112"/>
      <c r="F6" s="1187" t="s">
        <v>59</v>
      </c>
      <c r="G6" s="1093" t="s">
        <v>60</v>
      </c>
      <c r="H6" s="1094"/>
      <c r="I6" s="1186"/>
      <c r="M6" s="634"/>
    </row>
    <row r="7" spans="1:13" s="123" customFormat="1" ht="12.75" customHeight="1" x14ac:dyDescent="0.2">
      <c r="A7" s="1095"/>
      <c r="B7" s="1096"/>
      <c r="C7" s="1088" t="s">
        <v>994</v>
      </c>
      <c r="D7" s="1088"/>
      <c r="E7" s="1089"/>
      <c r="F7" s="1187"/>
      <c r="G7" s="1088" t="s">
        <v>994</v>
      </c>
      <c r="H7" s="1088"/>
      <c r="I7" s="1088"/>
      <c r="M7" s="634"/>
    </row>
    <row r="8" spans="1:13" s="124" customFormat="1" ht="36.6" customHeight="1" x14ac:dyDescent="0.2">
      <c r="A8" s="1095"/>
      <c r="B8" s="162" t="s">
        <v>61</v>
      </c>
      <c r="C8" s="136" t="s">
        <v>62</v>
      </c>
      <c r="D8" s="136" t="s">
        <v>63</v>
      </c>
      <c r="E8" s="163" t="s">
        <v>64</v>
      </c>
      <c r="F8" s="164" t="s">
        <v>65</v>
      </c>
      <c r="G8" s="136" t="s">
        <v>62</v>
      </c>
      <c r="H8" s="136" t="s">
        <v>63</v>
      </c>
      <c r="I8" s="136" t="s">
        <v>64</v>
      </c>
      <c r="M8" s="635"/>
    </row>
    <row r="9" spans="1:13" ht="11.45" customHeight="1" x14ac:dyDescent="0.2">
      <c r="A9" s="165">
        <v>1</v>
      </c>
      <c r="B9" s="166" t="s">
        <v>24</v>
      </c>
      <c r="C9" s="167"/>
      <c r="D9" s="167"/>
      <c r="E9" s="167"/>
      <c r="F9" s="139" t="s">
        <v>25</v>
      </c>
      <c r="G9" s="167"/>
      <c r="H9" s="167"/>
      <c r="I9" s="469"/>
      <c r="J9" s="10"/>
      <c r="K9" s="10"/>
      <c r="L9" s="10"/>
      <c r="M9" s="194"/>
    </row>
    <row r="10" spans="1:13" x14ac:dyDescent="0.2">
      <c r="A10" s="165">
        <f t="shared" ref="A10:A53" si="0">A9+1</f>
        <v>2</v>
      </c>
      <c r="B10" s="168" t="s">
        <v>35</v>
      </c>
      <c r="C10" s="304"/>
      <c r="D10" s="304"/>
      <c r="E10" s="292">
        <f>SUM(C10:D10)</f>
        <v>0</v>
      </c>
      <c r="F10" s="523" t="s">
        <v>233</v>
      </c>
      <c r="G10" s="292">
        <f>'műk. kiad. szakf Önkorm. '!D80</f>
        <v>64697</v>
      </c>
      <c r="H10" s="292">
        <f>'műk. kiad. szakf Önkorm. '!E80</f>
        <v>48036</v>
      </c>
      <c r="I10" s="490">
        <f>SUM(G10:H10)</f>
        <v>112733</v>
      </c>
      <c r="J10" s="10"/>
      <c r="K10" s="10"/>
      <c r="L10" s="10"/>
      <c r="M10" s="194"/>
    </row>
    <row r="11" spans="1:13" x14ac:dyDescent="0.2">
      <c r="A11" s="165">
        <f t="shared" si="0"/>
        <v>3</v>
      </c>
      <c r="B11" s="168" t="s">
        <v>208</v>
      </c>
      <c r="C11" s="304">
        <f>'tám, végl. pe.átv  '!C11+'tám, végl. pe.átv  '!C19+'tám, végl. pe.átv  '!C20</f>
        <v>672462</v>
      </c>
      <c r="D11" s="304">
        <f>'tám, végl. pe.átv  '!D11+'tám, végl. pe.átv  '!D19+'tám, végl. pe.átv  '!D20</f>
        <v>85863</v>
      </c>
      <c r="E11" s="304">
        <f>'tám, végl. pe.átv  '!E11+'tám, végl. pe.átv  '!E19+'tám, végl. pe.átv  '!E20</f>
        <v>758325</v>
      </c>
      <c r="F11" s="523" t="s">
        <v>234</v>
      </c>
      <c r="G11" s="292">
        <f>'műk. kiad. szakf Önkorm. '!F80</f>
        <v>18143</v>
      </c>
      <c r="H11" s="292">
        <f>'műk. kiad. szakf Önkorm. '!G80</f>
        <v>17424</v>
      </c>
      <c r="I11" s="490">
        <f>SUM(G11:H11)</f>
        <v>35567</v>
      </c>
      <c r="J11" s="10"/>
      <c r="K11" s="10"/>
      <c r="L11" s="10"/>
      <c r="M11" s="194"/>
    </row>
    <row r="12" spans="1:13" x14ac:dyDescent="0.2">
      <c r="A12" s="165">
        <f t="shared" si="0"/>
        <v>4</v>
      </c>
      <c r="B12" s="168" t="s">
        <v>205</v>
      </c>
      <c r="C12" s="304"/>
      <c r="D12" s="304">
        <v>36</v>
      </c>
      <c r="E12" s="304">
        <f>C12+D12</f>
        <v>36</v>
      </c>
      <c r="F12" s="523" t="s">
        <v>235</v>
      </c>
      <c r="G12" s="292">
        <f>'műk. kiad. szakf Önkorm. '!H80</f>
        <v>232403</v>
      </c>
      <c r="H12" s="292">
        <f>'műk. kiad. szakf Önkorm. '!I80</f>
        <v>196616</v>
      </c>
      <c r="I12" s="490">
        <f>SUM(G12:H12)</f>
        <v>429019</v>
      </c>
      <c r="J12" s="10"/>
      <c r="K12" s="10"/>
      <c r="L12" s="10"/>
      <c r="M12" s="194"/>
    </row>
    <row r="13" spans="1:13" ht="12" customHeight="1" x14ac:dyDescent="0.2">
      <c r="A13" s="165">
        <f t="shared" si="0"/>
        <v>5</v>
      </c>
      <c r="B13" s="562" t="s">
        <v>209</v>
      </c>
      <c r="C13" s="304">
        <f>'tám, végl. pe.átv  '!C47</f>
        <v>65224</v>
      </c>
      <c r="D13" s="304">
        <f>'tám, végl. pe.átv  '!D47</f>
        <v>4825</v>
      </c>
      <c r="E13" s="304">
        <f>'tám, végl. pe.átv  '!E47</f>
        <v>70049</v>
      </c>
      <c r="F13" s="523"/>
      <c r="G13" s="304"/>
      <c r="H13" s="304"/>
      <c r="I13" s="490"/>
      <c r="J13" s="10"/>
      <c r="K13" s="10"/>
      <c r="L13" s="10"/>
      <c r="M13" s="194"/>
    </row>
    <row r="14" spans="1:13" x14ac:dyDescent="0.2">
      <c r="A14" s="165">
        <f t="shared" si="0"/>
        <v>6</v>
      </c>
      <c r="B14" s="168" t="s">
        <v>210</v>
      </c>
      <c r="C14" s="304">
        <f>'felh. bev.  '!D29</f>
        <v>604811</v>
      </c>
      <c r="D14" s="304">
        <f>'felh. bev.  '!E29</f>
        <v>78232</v>
      </c>
      <c r="E14" s="292">
        <f>SUM(C14:D14)</f>
        <v>683043</v>
      </c>
      <c r="F14" s="523" t="s">
        <v>236</v>
      </c>
      <c r="G14" s="299">
        <f>'műk. kiad. szakf Önkorm. '!P80</f>
        <v>500</v>
      </c>
      <c r="H14" s="299">
        <f>'ellátottak önk.'!F32</f>
        <v>13250</v>
      </c>
      <c r="I14" s="490">
        <f>SUM(G14:H14)</f>
        <v>13750</v>
      </c>
      <c r="J14" s="10"/>
      <c r="K14" s="10"/>
      <c r="L14" s="10"/>
      <c r="M14" s="194"/>
    </row>
    <row r="15" spans="1:13" x14ac:dyDescent="0.2">
      <c r="A15" s="165">
        <f t="shared" si="0"/>
        <v>7</v>
      </c>
      <c r="B15" s="168"/>
      <c r="C15" s="304"/>
      <c r="D15" s="304"/>
      <c r="E15" s="292"/>
      <c r="F15" s="523" t="s">
        <v>237</v>
      </c>
      <c r="G15" s="299"/>
      <c r="H15" s="299"/>
      <c r="I15" s="490"/>
      <c r="J15" s="10"/>
      <c r="K15" s="10"/>
      <c r="L15" s="10"/>
      <c r="M15" s="194"/>
    </row>
    <row r="16" spans="1:13" x14ac:dyDescent="0.2">
      <c r="A16" s="165">
        <f t="shared" si="0"/>
        <v>8</v>
      </c>
      <c r="B16" s="168" t="s">
        <v>211</v>
      </c>
      <c r="C16" s="304">
        <f>'közhatalmi bevételek'!D32</f>
        <v>326477</v>
      </c>
      <c r="D16" s="304">
        <f>'közhatalmi bevételek'!E32</f>
        <v>977378</v>
      </c>
      <c r="E16" s="304">
        <f>'közhatalmi bevételek'!F32</f>
        <v>1303855</v>
      </c>
      <c r="F16" s="523" t="s">
        <v>238</v>
      </c>
      <c r="G16" s="299">
        <f>mc.pe.átad!D22</f>
        <v>5750</v>
      </c>
      <c r="H16" s="299">
        <f>mc.pe.átad!E22</f>
        <v>55249</v>
      </c>
      <c r="I16" s="299">
        <f>mc.pe.átad!F22</f>
        <v>60999</v>
      </c>
      <c r="J16" s="10"/>
      <c r="K16" s="10"/>
      <c r="L16" s="10"/>
      <c r="M16" s="194"/>
    </row>
    <row r="17" spans="1:14" x14ac:dyDescent="0.2">
      <c r="A17" s="165">
        <f t="shared" si="0"/>
        <v>9</v>
      </c>
      <c r="B17" s="171" t="s">
        <v>40</v>
      </c>
      <c r="C17" s="374"/>
      <c r="D17" s="374"/>
      <c r="E17" s="374"/>
      <c r="F17" s="523" t="s">
        <v>239</v>
      </c>
      <c r="G17" s="299">
        <f>mc.pe.átad!D60</f>
        <v>202527</v>
      </c>
      <c r="H17" s="299">
        <f>mc.pe.átad!E60</f>
        <v>239004</v>
      </c>
      <c r="I17" s="299">
        <f>mc.pe.átad!F60</f>
        <v>441531</v>
      </c>
      <c r="J17" s="10"/>
      <c r="K17" s="10"/>
      <c r="L17" s="10"/>
      <c r="M17" s="194"/>
    </row>
    <row r="18" spans="1:14" x14ac:dyDescent="0.2">
      <c r="A18" s="165">
        <f t="shared" si="0"/>
        <v>10</v>
      </c>
      <c r="B18" s="171"/>
      <c r="C18" s="374"/>
      <c r="D18" s="374"/>
      <c r="E18" s="374"/>
      <c r="F18" s="523" t="s">
        <v>287</v>
      </c>
      <c r="G18" s="299">
        <f>'műk. kiad. szakf Önkorm. '!N80</f>
        <v>451</v>
      </c>
      <c r="H18" s="299">
        <f>'műk. kiad. szakf Önkorm. '!O80</f>
        <v>0</v>
      </c>
      <c r="I18" s="299">
        <f>G18+H18</f>
        <v>451</v>
      </c>
      <c r="J18" s="10"/>
      <c r="K18" s="10"/>
      <c r="L18" s="10"/>
      <c r="M18" s="194"/>
    </row>
    <row r="19" spans="1:14" x14ac:dyDescent="0.2">
      <c r="A19" s="165">
        <f t="shared" si="0"/>
        <v>11</v>
      </c>
      <c r="B19" s="117" t="s">
        <v>212</v>
      </c>
      <c r="C19" s="374">
        <v>50828</v>
      </c>
      <c r="D19" s="374">
        <v>44433</v>
      </c>
      <c r="E19" s="374">
        <f>SUM(C19:D19)</f>
        <v>95261</v>
      </c>
      <c r="F19" s="523" t="s">
        <v>241</v>
      </c>
      <c r="G19" s="299">
        <f>tartalék!C23</f>
        <v>0</v>
      </c>
      <c r="H19" s="299">
        <f>tartalék!D23</f>
        <v>1038</v>
      </c>
      <c r="I19" s="1016">
        <f>SUM(G19:H19)</f>
        <v>1038</v>
      </c>
      <c r="J19" s="10"/>
      <c r="K19" s="10"/>
      <c r="L19" s="10"/>
      <c r="M19" s="194"/>
    </row>
    <row r="20" spans="1:14" x14ac:dyDescent="0.2">
      <c r="A20" s="165">
        <f t="shared" si="0"/>
        <v>12</v>
      </c>
      <c r="C20" s="374"/>
      <c r="D20" s="374"/>
      <c r="E20" s="374"/>
      <c r="F20" s="523" t="s">
        <v>288</v>
      </c>
      <c r="G20" s="299">
        <f>tartalék!C30</f>
        <v>22722</v>
      </c>
      <c r="H20" s="299">
        <f>tartalék!D30</f>
        <v>54940</v>
      </c>
      <c r="I20" s="299">
        <f>tartalék!E30</f>
        <v>77662</v>
      </c>
      <c r="J20" s="10"/>
      <c r="K20" s="10"/>
      <c r="L20" s="10"/>
      <c r="M20" s="194"/>
    </row>
    <row r="21" spans="1:14" s="125" customFormat="1" x14ac:dyDescent="0.2">
      <c r="A21" s="165">
        <f t="shared" si="0"/>
        <v>13</v>
      </c>
      <c r="B21" s="158" t="s">
        <v>42</v>
      </c>
      <c r="C21" s="374"/>
      <c r="D21" s="374"/>
      <c r="E21" s="374"/>
      <c r="F21" s="633"/>
      <c r="G21" s="299"/>
      <c r="H21" s="299"/>
      <c r="I21" s="492"/>
      <c r="M21" s="636"/>
    </row>
    <row r="22" spans="1:14" s="125" customFormat="1" x14ac:dyDescent="0.2">
      <c r="A22" s="165">
        <f t="shared" si="0"/>
        <v>14</v>
      </c>
      <c r="B22" s="158" t="s">
        <v>1060</v>
      </c>
      <c r="C22" s="374"/>
      <c r="D22" s="374"/>
      <c r="E22" s="374"/>
      <c r="F22" s="633"/>
      <c r="G22" s="299"/>
      <c r="H22" s="299"/>
      <c r="I22" s="492"/>
      <c r="M22" s="636"/>
    </row>
    <row r="23" spans="1:14" x14ac:dyDescent="0.2">
      <c r="A23" s="165">
        <f t="shared" si="0"/>
        <v>15</v>
      </c>
      <c r="B23" s="168" t="s">
        <v>1059</v>
      </c>
      <c r="C23" s="960"/>
      <c r="D23" s="292">
        <f>'felh. bev.  '!E13</f>
        <v>1070</v>
      </c>
      <c r="E23" s="374">
        <f>SUM(C23:D23)</f>
        <v>1070</v>
      </c>
      <c r="F23" s="961" t="s">
        <v>66</v>
      </c>
      <c r="G23" s="375">
        <f t="shared" ref="G23:L23" si="1">SUM(G10:G21)</f>
        <v>547193</v>
      </c>
      <c r="H23" s="375">
        <f t="shared" si="1"/>
        <v>625557</v>
      </c>
      <c r="I23" s="493">
        <f t="shared" si="1"/>
        <v>1172750</v>
      </c>
      <c r="J23" s="126">
        <f t="shared" si="1"/>
        <v>0</v>
      </c>
      <c r="K23" s="126">
        <f t="shared" si="1"/>
        <v>0</v>
      </c>
      <c r="L23" s="463">
        <f t="shared" si="1"/>
        <v>0</v>
      </c>
      <c r="M23" s="194"/>
    </row>
    <row r="24" spans="1:14" x14ac:dyDescent="0.2">
      <c r="A24" s="165">
        <f t="shared" si="0"/>
        <v>16</v>
      </c>
      <c r="B24" s="168" t="s">
        <v>217</v>
      </c>
      <c r="C24" s="374">
        <f>'felh. bev.  '!D14+'felh. bev.  '!D15</f>
        <v>0</v>
      </c>
      <c r="D24" s="374">
        <f>'felh. bev.  '!E14+'felh. bev.  '!E15</f>
        <v>12</v>
      </c>
      <c r="E24" s="374">
        <f>SUM(C24:D24)</f>
        <v>12</v>
      </c>
      <c r="F24" s="633"/>
      <c r="G24" s="299"/>
      <c r="H24" s="299"/>
      <c r="I24" s="492"/>
      <c r="J24" s="10"/>
      <c r="K24" s="10"/>
      <c r="L24" s="10"/>
      <c r="M24" s="194"/>
    </row>
    <row r="25" spans="1:14" x14ac:dyDescent="0.2">
      <c r="A25" s="165">
        <f t="shared" si="0"/>
        <v>17</v>
      </c>
      <c r="B25" s="117" t="s">
        <v>218</v>
      </c>
      <c r="C25" s="292">
        <f>'felh. bev.  '!D21</f>
        <v>0</v>
      </c>
      <c r="D25" s="292">
        <f>'felh. bev.  '!E21</f>
        <v>2270</v>
      </c>
      <c r="E25" s="292">
        <f>'felh. bev.  '!F21</f>
        <v>2270</v>
      </c>
      <c r="F25" s="962" t="s">
        <v>34</v>
      </c>
      <c r="G25" s="377"/>
      <c r="H25" s="377"/>
      <c r="I25" s="492"/>
      <c r="J25" s="10"/>
      <c r="K25" s="10"/>
      <c r="L25" s="10"/>
      <c r="M25" s="194"/>
    </row>
    <row r="26" spans="1:14" x14ac:dyDescent="0.2">
      <c r="A26" s="165">
        <f t="shared" si="0"/>
        <v>18</v>
      </c>
      <c r="B26" s="168" t="s">
        <v>219</v>
      </c>
      <c r="C26" s="292"/>
      <c r="D26" s="292"/>
      <c r="E26" s="292"/>
      <c r="F26" s="523" t="s">
        <v>290</v>
      </c>
      <c r="G26" s="299">
        <f>'felhalm. kiad.  '!G20+'felhalm. kiad.  '!G62+'felhalm. kiad.  '!G78+'felhalm. kiad.  '!G83+'felhalm. kiad.  '!G96+'felhalm. kiad.  '!G176+'felhalm. kiad.  '!L24</f>
        <v>2089835</v>
      </c>
      <c r="H26" s="299">
        <f>'felhalm. kiad.  '!H20+'felhalm. kiad.  '!H62+'felhalm. kiad.  '!H78+'felhalm. kiad.  '!H83+'felhalm. kiad.  '!H96+'felhalm. kiad.  '!H176</f>
        <v>112242</v>
      </c>
      <c r="I26" s="492">
        <f>SUM(G26:H26)</f>
        <v>2202077</v>
      </c>
      <c r="J26" s="10"/>
      <c r="K26" s="10"/>
      <c r="L26" s="10"/>
      <c r="M26" s="633"/>
      <c r="N26" s="958"/>
    </row>
    <row r="27" spans="1:14" x14ac:dyDescent="0.2">
      <c r="A27" s="165">
        <f t="shared" si="0"/>
        <v>19</v>
      </c>
      <c r="B27" s="168"/>
      <c r="C27" s="292"/>
      <c r="D27" s="292"/>
      <c r="E27" s="292"/>
      <c r="F27" s="523" t="s">
        <v>245</v>
      </c>
      <c r="G27" s="299">
        <f>'felhalm. kiad.  '!G28</f>
        <v>27542</v>
      </c>
      <c r="H27" s="299">
        <f>'felhalm. kiad.  '!H28</f>
        <v>3756</v>
      </c>
      <c r="I27" s="492">
        <f>SUM(G27:H27)</f>
        <v>31298</v>
      </c>
      <c r="J27" s="10"/>
      <c r="K27" s="10"/>
      <c r="L27" s="10"/>
      <c r="M27" s="194"/>
    </row>
    <row r="28" spans="1:14" x14ac:dyDescent="0.2">
      <c r="A28" s="165">
        <f t="shared" si="0"/>
        <v>20</v>
      </c>
      <c r="B28" s="158" t="s">
        <v>220</v>
      </c>
      <c r="C28" s="292">
        <f>'tám, végl. pe.átv  '!C54</f>
        <v>0</v>
      </c>
      <c r="D28" s="292">
        <f>'tám, végl. pe.átv  '!D54</f>
        <v>2117</v>
      </c>
      <c r="E28" s="292">
        <f>'tám, végl. pe.átv  '!E54</f>
        <v>2117</v>
      </c>
      <c r="F28" s="523" t="s">
        <v>246</v>
      </c>
      <c r="G28" s="299"/>
      <c r="H28" s="299"/>
      <c r="I28" s="492">
        <f>SUM(G28:H28)</f>
        <v>0</v>
      </c>
      <c r="J28" s="10"/>
      <c r="K28" s="10"/>
      <c r="L28" s="10"/>
      <c r="M28" s="194"/>
    </row>
    <row r="29" spans="1:14" s="125" customFormat="1" x14ac:dyDescent="0.2">
      <c r="A29" s="165">
        <f t="shared" si="0"/>
        <v>21</v>
      </c>
      <c r="B29" s="158" t="s">
        <v>286</v>
      </c>
      <c r="C29" s="292">
        <f>'felh. bev.  '!D33+'felh. bev.  '!D39</f>
        <v>0</v>
      </c>
      <c r="D29" s="292">
        <f>'felh. bev.  '!E33+'felh. bev.  '!E39</f>
        <v>4000</v>
      </c>
      <c r="E29" s="292">
        <f>'felh. bev.  '!F33+'felh. bev.  '!F39</f>
        <v>4000</v>
      </c>
      <c r="F29" s="523" t="s">
        <v>248</v>
      </c>
      <c r="G29" s="299">
        <f>'felhalm. kiad.  '!G101</f>
        <v>0</v>
      </c>
      <c r="H29" s="299">
        <f>'felhalm. kiad.  '!H101</f>
        <v>50</v>
      </c>
      <c r="I29" s="492">
        <f>SUM(G29:H29)</f>
        <v>50</v>
      </c>
      <c r="M29" s="636"/>
    </row>
    <row r="30" spans="1:14" x14ac:dyDescent="0.2">
      <c r="A30" s="165">
        <f t="shared" si="0"/>
        <v>22</v>
      </c>
      <c r="C30" s="292"/>
      <c r="D30" s="292"/>
      <c r="E30" s="292"/>
      <c r="F30" s="523" t="s">
        <v>247</v>
      </c>
      <c r="G30" s="299">
        <f>'felhalm. kiad.  '!G112+'felhalm. kiad.  '!G117</f>
        <v>63788</v>
      </c>
      <c r="H30" s="299">
        <f>'felhalm. kiad.  '!H112+'felhalm. kiad.  '!H117</f>
        <v>31232</v>
      </c>
      <c r="I30" s="492">
        <f>SUM(G30:H30)</f>
        <v>95020</v>
      </c>
      <c r="J30" s="10"/>
      <c r="K30" s="10"/>
      <c r="L30" s="10"/>
      <c r="M30" s="194"/>
    </row>
    <row r="31" spans="1:14" s="11" customFormat="1" x14ac:dyDescent="0.2">
      <c r="A31" s="165">
        <f t="shared" si="0"/>
        <v>23</v>
      </c>
      <c r="B31" s="175" t="s">
        <v>52</v>
      </c>
      <c r="C31" s="1017">
        <f>C12+C19+C11+C16+C13</f>
        <v>1114991</v>
      </c>
      <c r="D31" s="1017">
        <f>D12+D19+D11+D16+D13+D28</f>
        <v>1114652</v>
      </c>
      <c r="E31" s="1017">
        <f>E12+E19+E11+E16+E13+E28</f>
        <v>2229643</v>
      </c>
      <c r="F31" s="523" t="s">
        <v>289</v>
      </c>
      <c r="G31" s="297">
        <f>tartalék!C17</f>
        <v>41442</v>
      </c>
      <c r="H31" s="297">
        <f>tartalék!D17</f>
        <v>850</v>
      </c>
      <c r="I31" s="297">
        <f>tartalék!E17</f>
        <v>42292</v>
      </c>
      <c r="M31" s="536"/>
    </row>
    <row r="32" spans="1:14" x14ac:dyDescent="0.2">
      <c r="A32" s="165">
        <f t="shared" si="0"/>
        <v>24</v>
      </c>
      <c r="B32" s="176" t="s">
        <v>67</v>
      </c>
      <c r="C32" s="375">
        <f>C14+C22+C23+C24+C25+C26+C29</f>
        <v>604811</v>
      </c>
      <c r="D32" s="375">
        <f>D14+D22+D23+D24+D25+D26+D29</f>
        <v>85584</v>
      </c>
      <c r="E32" s="375">
        <f>E14+E22+E23+E24+E25+E26+E29</f>
        <v>690395</v>
      </c>
      <c r="F32" s="931" t="s">
        <v>68</v>
      </c>
      <c r="G32" s="375">
        <f>SUM(G26:G31)</f>
        <v>2222607</v>
      </c>
      <c r="H32" s="375">
        <f>SUM(H26:H31)</f>
        <v>148130</v>
      </c>
      <c r="I32" s="493">
        <f>SUM(I26:I31)</f>
        <v>2370737</v>
      </c>
      <c r="J32" s="10"/>
      <c r="K32" s="10"/>
      <c r="L32" s="10"/>
      <c r="M32" s="194"/>
    </row>
    <row r="33" spans="1:13" x14ac:dyDescent="0.2">
      <c r="A33" s="165">
        <f t="shared" si="0"/>
        <v>25</v>
      </c>
      <c r="B33" s="179" t="s">
        <v>51</v>
      </c>
      <c r="C33" s="377">
        <f>SUM(C31:C32)</f>
        <v>1719802</v>
      </c>
      <c r="D33" s="377">
        <f>SUM(D31:D32)</f>
        <v>1200236</v>
      </c>
      <c r="E33" s="377">
        <f>SUM(C33:D33)</f>
        <v>2920038</v>
      </c>
      <c r="F33" s="964" t="s">
        <v>69</v>
      </c>
      <c r="G33" s="377">
        <f t="shared" ref="G33:L33" si="2">G23+G32</f>
        <v>2769800</v>
      </c>
      <c r="H33" s="377">
        <f t="shared" si="2"/>
        <v>773687</v>
      </c>
      <c r="I33" s="465">
        <f t="shared" si="2"/>
        <v>3543487</v>
      </c>
      <c r="J33" s="174">
        <f t="shared" si="2"/>
        <v>0</v>
      </c>
      <c r="K33" s="174">
        <f t="shared" si="2"/>
        <v>0</v>
      </c>
      <c r="L33" s="467">
        <f t="shared" si="2"/>
        <v>0</v>
      </c>
      <c r="M33" s="194"/>
    </row>
    <row r="34" spans="1:13" x14ac:dyDescent="0.2">
      <c r="A34" s="165">
        <f t="shared" si="0"/>
        <v>26</v>
      </c>
      <c r="B34" s="181"/>
      <c r="C34" s="299"/>
      <c r="D34" s="299"/>
      <c r="E34" s="299"/>
      <c r="F34" s="633"/>
      <c r="G34" s="299"/>
      <c r="H34" s="299"/>
      <c r="I34" s="492"/>
      <c r="J34" s="10"/>
      <c r="K34" s="10"/>
      <c r="L34" s="10"/>
      <c r="M34" s="194"/>
    </row>
    <row r="35" spans="1:13" x14ac:dyDescent="0.2">
      <c r="A35" s="165">
        <f t="shared" si="0"/>
        <v>27</v>
      </c>
      <c r="B35" s="179" t="s">
        <v>23</v>
      </c>
      <c r="C35" s="377">
        <f>C33-G33</f>
        <v>-1049998</v>
      </c>
      <c r="D35" s="377">
        <f t="shared" ref="D35:E35" si="3">D33-H33</f>
        <v>426549</v>
      </c>
      <c r="E35" s="377">
        <f t="shared" si="3"/>
        <v>-623449</v>
      </c>
      <c r="F35" s="961"/>
      <c r="G35" s="375"/>
      <c r="H35" s="375"/>
      <c r="I35" s="493"/>
      <c r="J35" s="10"/>
      <c r="K35" s="10"/>
      <c r="L35" s="10"/>
      <c r="M35" s="194"/>
    </row>
    <row r="36" spans="1:13" s="11" customFormat="1" x14ac:dyDescent="0.2">
      <c r="A36" s="165">
        <f t="shared" si="0"/>
        <v>28</v>
      </c>
      <c r="B36" s="181"/>
      <c r="C36" s="299"/>
      <c r="D36" s="299"/>
      <c r="E36" s="492"/>
      <c r="F36" s="633"/>
      <c r="G36" s="299"/>
      <c r="H36" s="299"/>
      <c r="I36" s="492"/>
      <c r="M36" s="536"/>
    </row>
    <row r="37" spans="1:13" s="11" customFormat="1" x14ac:dyDescent="0.2">
      <c r="A37" s="820">
        <f t="shared" si="0"/>
        <v>29</v>
      </c>
      <c r="B37" s="127" t="s">
        <v>53</v>
      </c>
      <c r="C37" s="668"/>
      <c r="D37" s="668"/>
      <c r="E37" s="668"/>
      <c r="F37" s="962" t="s">
        <v>33</v>
      </c>
      <c r="G37" s="377"/>
      <c r="H37" s="377"/>
      <c r="I37" s="465"/>
      <c r="M37" s="536"/>
    </row>
    <row r="38" spans="1:13" s="11" customFormat="1" x14ac:dyDescent="0.2">
      <c r="A38" s="165">
        <f t="shared" si="0"/>
        <v>30</v>
      </c>
      <c r="B38" s="137" t="s">
        <v>738</v>
      </c>
      <c r="C38" s="668"/>
      <c r="D38" s="668"/>
      <c r="E38" s="668"/>
      <c r="F38" s="965" t="s">
        <v>4</v>
      </c>
      <c r="G38" s="193"/>
      <c r="I38" s="495"/>
      <c r="M38" s="536"/>
    </row>
    <row r="39" spans="1:13" s="11" customFormat="1" ht="22.5" customHeight="1" x14ac:dyDescent="0.2">
      <c r="A39" s="165">
        <f t="shared" si="0"/>
        <v>31</v>
      </c>
      <c r="B39" s="14" t="s">
        <v>1242</v>
      </c>
      <c r="C39" s="292">
        <v>1243160</v>
      </c>
      <c r="D39" s="668"/>
      <c r="E39" s="967">
        <f>SUM(C39:D39)</f>
        <v>1243160</v>
      </c>
      <c r="F39" s="1018" t="s">
        <v>3</v>
      </c>
      <c r="G39" s="377"/>
      <c r="H39" s="377"/>
      <c r="I39" s="465"/>
      <c r="M39" s="536"/>
    </row>
    <row r="40" spans="1:13" x14ac:dyDescent="0.2">
      <c r="A40" s="165">
        <f t="shared" si="0"/>
        <v>32</v>
      </c>
      <c r="B40" s="119" t="s">
        <v>740</v>
      </c>
      <c r="C40" s="966"/>
      <c r="D40" s="967"/>
      <c r="E40" s="967">
        <f>SUM(C40:D40)</f>
        <v>0</v>
      </c>
      <c r="F40" s="523" t="s">
        <v>5</v>
      </c>
      <c r="G40" s="377"/>
      <c r="H40" s="377"/>
      <c r="I40" s="465"/>
      <c r="J40" s="10"/>
      <c r="K40" s="10"/>
      <c r="L40" s="10"/>
      <c r="M40" s="194"/>
    </row>
    <row r="41" spans="1:13" x14ac:dyDescent="0.2">
      <c r="A41" s="165">
        <f t="shared" si="0"/>
        <v>33</v>
      </c>
      <c r="B41" s="119" t="s">
        <v>225</v>
      </c>
      <c r="C41" s="292"/>
      <c r="D41" s="292"/>
      <c r="E41" s="292"/>
      <c r="F41" s="523" t="s">
        <v>6</v>
      </c>
      <c r="G41" s="193"/>
      <c r="H41" s="193"/>
      <c r="I41" s="465"/>
      <c r="J41" s="10"/>
      <c r="K41" s="10"/>
      <c r="L41" s="10"/>
      <c r="M41" s="194"/>
    </row>
    <row r="42" spans="1:13" x14ac:dyDescent="0.2">
      <c r="A42" s="165">
        <f t="shared" si="0"/>
        <v>34</v>
      </c>
      <c r="B42" s="559" t="s">
        <v>226</v>
      </c>
      <c r="C42" s="292">
        <v>646688</v>
      </c>
      <c r="D42" s="292">
        <v>96213</v>
      </c>
      <c r="E42" s="292">
        <f>SUM(C42:D42)</f>
        <v>742901</v>
      </c>
      <c r="F42" s="523" t="s">
        <v>7</v>
      </c>
      <c r="G42" s="193"/>
      <c r="H42" s="193"/>
      <c r="I42" s="465"/>
      <c r="J42" s="10"/>
      <c r="K42" s="10"/>
      <c r="L42" s="10"/>
      <c r="M42" s="194"/>
    </row>
    <row r="43" spans="1:13" x14ac:dyDescent="0.2">
      <c r="A43" s="165">
        <f t="shared" si="0"/>
        <v>35</v>
      </c>
      <c r="B43" s="559" t="s">
        <v>1142</v>
      </c>
      <c r="C43" s="292"/>
      <c r="D43" s="292"/>
      <c r="E43" s="292"/>
      <c r="F43" s="523"/>
      <c r="G43" s="193"/>
      <c r="H43" s="193"/>
      <c r="I43" s="465"/>
      <c r="J43" s="10"/>
      <c r="K43" s="10"/>
      <c r="L43" s="10"/>
      <c r="M43" s="194"/>
    </row>
    <row r="44" spans="1:13" x14ac:dyDescent="0.2">
      <c r="A44" s="165">
        <f t="shared" si="0"/>
        <v>36</v>
      </c>
      <c r="B44" s="120" t="s">
        <v>741</v>
      </c>
      <c r="C44" s="292">
        <v>27693</v>
      </c>
      <c r="D44" s="292">
        <v>8645</v>
      </c>
      <c r="E44" s="292">
        <f>C44+D44</f>
        <v>36338</v>
      </c>
      <c r="F44" s="523" t="s">
        <v>8</v>
      </c>
      <c r="G44" s="377"/>
      <c r="H44" s="377"/>
      <c r="I44" s="492"/>
      <c r="J44" s="10"/>
      <c r="K44" s="10"/>
      <c r="L44" s="10"/>
      <c r="M44" s="194"/>
    </row>
    <row r="45" spans="1:13" x14ac:dyDescent="0.2">
      <c r="A45" s="165">
        <f t="shared" si="0"/>
        <v>37</v>
      </c>
      <c r="B45" s="120" t="s">
        <v>742</v>
      </c>
      <c r="C45" s="668"/>
      <c r="D45" s="668"/>
      <c r="E45" s="668"/>
      <c r="F45" s="523" t="s">
        <v>291</v>
      </c>
      <c r="G45" s="299">
        <v>24026</v>
      </c>
      <c r="H45" s="299">
        <v>7956</v>
      </c>
      <c r="I45" s="492">
        <f>SUM(G45:H45)</f>
        <v>31982</v>
      </c>
      <c r="J45" s="10"/>
      <c r="K45" s="10"/>
      <c r="L45" s="10"/>
      <c r="M45" s="194"/>
    </row>
    <row r="46" spans="1:13" x14ac:dyDescent="0.2">
      <c r="A46" s="165">
        <f t="shared" si="0"/>
        <v>38</v>
      </c>
      <c r="B46" s="119" t="s">
        <v>743</v>
      </c>
      <c r="C46" s="292"/>
      <c r="D46" s="292"/>
      <c r="E46" s="292"/>
      <c r="F46" s="523" t="s">
        <v>256</v>
      </c>
      <c r="G46" s="299"/>
      <c r="H46" s="299"/>
      <c r="I46" s="492"/>
      <c r="J46" s="10"/>
      <c r="K46" s="10"/>
      <c r="L46" s="10"/>
      <c r="M46" s="194"/>
    </row>
    <row r="47" spans="1:13" x14ac:dyDescent="0.2">
      <c r="A47" s="165">
        <f t="shared" si="0"/>
        <v>39</v>
      </c>
      <c r="B47" s="119" t="s">
        <v>744</v>
      </c>
      <c r="C47" s="292"/>
      <c r="D47" s="292"/>
      <c r="E47" s="292"/>
      <c r="F47" s="959" t="s">
        <v>257</v>
      </c>
      <c r="G47" s="299">
        <f>'pü.mérleg Hivatal'!D48+'püm. GAMESZ. '!C48+'püm-TASZII.'!C48+püm.Brunszvik!C48+'püm Festetics'!C48</f>
        <v>805377</v>
      </c>
      <c r="H47" s="299">
        <f>'pü.mérleg Hivatal'!E48+'püm. GAMESZ. '!D48+'püm-TASZII.'!D48+püm.Brunszvik!D48+'püm Festetics'!D48</f>
        <v>501945</v>
      </c>
      <c r="I47" s="492">
        <f>SUM(G47:H47)</f>
        <v>1307322</v>
      </c>
      <c r="J47" s="10"/>
      <c r="K47" s="10"/>
      <c r="L47" s="10"/>
      <c r="M47" s="194"/>
    </row>
    <row r="48" spans="1:13" x14ac:dyDescent="0.2">
      <c r="A48" s="165">
        <f t="shared" si="0"/>
        <v>40</v>
      </c>
      <c r="B48" s="119" t="s">
        <v>0</v>
      </c>
      <c r="C48" s="292"/>
      <c r="D48" s="292"/>
      <c r="E48" s="292"/>
      <c r="F48" s="959" t="s">
        <v>258</v>
      </c>
      <c r="G48" s="299">
        <f>'pü.mérleg Hivatal'!D49+'püm. GAMESZ. '!C49+'püm-TASZII.'!C49+püm.Brunszvik!C49+'püm Festetics'!C49</f>
        <v>38140</v>
      </c>
      <c r="H48" s="299">
        <f>'pü.mérleg Hivatal'!E49+'püm. GAMESZ. '!D49+püm.Brunszvik!D49+'püm Festetics'!D49+'püm-TASZII.'!D49</f>
        <v>21506</v>
      </c>
      <c r="I48" s="299">
        <f>'pü.mérleg Hivatal'!F49+'püm. GAMESZ. '!E49+'püm-TASZII.'!E49+püm.Brunszvik!E49+'püm Festetics'!E49</f>
        <v>59646</v>
      </c>
      <c r="J48" s="10"/>
      <c r="K48" s="10"/>
      <c r="L48" s="10"/>
      <c r="M48" s="194"/>
    </row>
    <row r="49" spans="1:13" x14ac:dyDescent="0.2">
      <c r="A49" s="165">
        <f t="shared" si="0"/>
        <v>41</v>
      </c>
      <c r="B49" s="119" t="s">
        <v>1</v>
      </c>
      <c r="C49" s="292"/>
      <c r="D49" s="292"/>
      <c r="E49" s="292">
        <f>SUM(C49:D49)</f>
        <v>0</v>
      </c>
      <c r="F49" s="523" t="s">
        <v>13</v>
      </c>
      <c r="G49" s="299"/>
      <c r="H49" s="299"/>
      <c r="I49" s="492"/>
      <c r="J49" s="10"/>
      <c r="K49" s="10"/>
      <c r="L49" s="10"/>
      <c r="M49" s="194"/>
    </row>
    <row r="50" spans="1:13" x14ac:dyDescent="0.2">
      <c r="A50" s="165">
        <f t="shared" si="0"/>
        <v>42</v>
      </c>
      <c r="B50" s="119"/>
      <c r="C50" s="292"/>
      <c r="D50" s="292"/>
      <c r="E50" s="292"/>
      <c r="F50" s="523" t="s">
        <v>14</v>
      </c>
      <c r="G50" s="299"/>
      <c r="H50" s="299"/>
      <c r="I50" s="492"/>
      <c r="J50" s="10"/>
      <c r="K50" s="10"/>
      <c r="L50" s="10"/>
      <c r="M50" s="194"/>
    </row>
    <row r="51" spans="1:13" x14ac:dyDescent="0.2">
      <c r="A51" s="165">
        <f t="shared" si="0"/>
        <v>43</v>
      </c>
      <c r="B51" s="119"/>
      <c r="C51" s="292"/>
      <c r="D51" s="292"/>
      <c r="E51" s="292"/>
      <c r="F51" s="523" t="s">
        <v>15</v>
      </c>
      <c r="G51" s="299"/>
      <c r="H51" s="299"/>
      <c r="I51" s="492"/>
      <c r="J51" s="10"/>
      <c r="K51" s="10"/>
      <c r="L51" s="10"/>
      <c r="M51" s="194"/>
    </row>
    <row r="52" spans="1:13" ht="12" thickBot="1" x14ac:dyDescent="0.25">
      <c r="A52" s="165">
        <f t="shared" si="0"/>
        <v>44</v>
      </c>
      <c r="B52" s="179" t="s">
        <v>482</v>
      </c>
      <c r="C52" s="668">
        <f>SUM(C38:C50)</f>
        <v>1917541</v>
      </c>
      <c r="D52" s="668">
        <f>SUM(D38:D50)</f>
        <v>104858</v>
      </c>
      <c r="E52" s="668">
        <f>SUM(E38:E50)</f>
        <v>2022399</v>
      </c>
      <c r="F52" s="962" t="s">
        <v>475</v>
      </c>
      <c r="G52" s="377">
        <f t="shared" ref="G52:L52" si="4">SUM(G38:G51)</f>
        <v>867543</v>
      </c>
      <c r="H52" s="377">
        <f t="shared" si="4"/>
        <v>531407</v>
      </c>
      <c r="I52" s="465">
        <f t="shared" si="4"/>
        <v>1398950</v>
      </c>
      <c r="J52" s="174">
        <f t="shared" si="4"/>
        <v>0</v>
      </c>
      <c r="K52" s="174">
        <f t="shared" si="4"/>
        <v>0</v>
      </c>
      <c r="L52" s="467">
        <f t="shared" si="4"/>
        <v>0</v>
      </c>
      <c r="M52" s="194"/>
    </row>
    <row r="53" spans="1:13" ht="12" thickBot="1" x14ac:dyDescent="0.25">
      <c r="A53" s="165">
        <f t="shared" si="0"/>
        <v>45</v>
      </c>
      <c r="B53" s="312" t="s">
        <v>477</v>
      </c>
      <c r="C53" s="1019">
        <f>C33+C52</f>
        <v>3637343</v>
      </c>
      <c r="D53" s="1019">
        <f>D33+D52</f>
        <v>1305094</v>
      </c>
      <c r="E53" s="1020">
        <f>E33+E52</f>
        <v>4942437</v>
      </c>
      <c r="F53" s="1021" t="s">
        <v>476</v>
      </c>
      <c r="G53" s="530">
        <f t="shared" ref="G53:L53" si="5">G33+G52</f>
        <v>3637343</v>
      </c>
      <c r="H53" s="379">
        <f t="shared" si="5"/>
        <v>1305094</v>
      </c>
      <c r="I53" s="1022">
        <f t="shared" si="5"/>
        <v>4942437</v>
      </c>
      <c r="J53" s="476">
        <f t="shared" si="5"/>
        <v>0</v>
      </c>
      <c r="K53" s="528">
        <f t="shared" si="5"/>
        <v>0</v>
      </c>
      <c r="L53" s="585">
        <f t="shared" si="5"/>
        <v>0</v>
      </c>
      <c r="M53" s="298"/>
    </row>
    <row r="54" spans="1:13" x14ac:dyDescent="0.2">
      <c r="B54" s="184"/>
      <c r="C54" s="183"/>
      <c r="D54" s="183"/>
      <c r="E54" s="183"/>
      <c r="F54" s="174"/>
      <c r="G54" s="183"/>
      <c r="H54" s="183"/>
      <c r="I54" s="183"/>
      <c r="J54" s="10"/>
      <c r="K54" s="10"/>
      <c r="L54" s="10"/>
    </row>
    <row r="60" spans="1:13" x14ac:dyDescent="0.2">
      <c r="H60" s="170"/>
    </row>
  </sheetData>
  <sheetProtection selectLockedCells="1" selectUnlockedCells="1"/>
  <mergeCells count="11">
    <mergeCell ref="A5:L5"/>
    <mergeCell ref="A6:A8"/>
    <mergeCell ref="C1:L1"/>
    <mergeCell ref="G7:I7"/>
    <mergeCell ref="B4:I4"/>
    <mergeCell ref="G6:I6"/>
    <mergeCell ref="B6:B7"/>
    <mergeCell ref="F6:F7"/>
    <mergeCell ref="C7:E7"/>
    <mergeCell ref="C6:E6"/>
    <mergeCell ref="B3:L3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K55"/>
  <sheetViews>
    <sheetView zoomScale="120" workbookViewId="0">
      <selection activeCell="N19" sqref="N19"/>
    </sheetView>
  </sheetViews>
  <sheetFormatPr defaultColWidth="9.140625" defaultRowHeight="11.25" x14ac:dyDescent="0.2"/>
  <cols>
    <col min="1" max="1" width="9.140625" style="10"/>
    <col min="2" max="2" width="3.7109375" style="158" customWidth="1"/>
    <col min="3" max="3" width="36.140625" style="158" customWidth="1"/>
    <col min="4" max="5" width="10.28515625" style="159" customWidth="1"/>
    <col min="6" max="6" width="9" style="159" customWidth="1"/>
    <col min="7" max="7" width="36.140625" style="159" customWidth="1"/>
    <col min="8" max="8" width="7.85546875" style="159" customWidth="1"/>
    <col min="9" max="9" width="10.140625" style="159" customWidth="1"/>
    <col min="10" max="10" width="10" style="159" customWidth="1"/>
    <col min="11" max="16384" width="9.140625" style="10"/>
  </cols>
  <sheetData>
    <row r="1" spans="2:11" ht="12.75" x14ac:dyDescent="0.2">
      <c r="D1" s="1087" t="s">
        <v>1354</v>
      </c>
      <c r="E1" s="1135"/>
      <c r="F1" s="1135"/>
      <c r="G1" s="1135"/>
      <c r="H1" s="1135"/>
      <c r="I1" s="1135"/>
      <c r="J1" s="1135"/>
    </row>
    <row r="2" spans="2:11" x14ac:dyDescent="0.2">
      <c r="G2" s="160"/>
      <c r="H2" s="160"/>
      <c r="I2" s="160"/>
      <c r="J2" s="160"/>
    </row>
    <row r="3" spans="2:11" x14ac:dyDescent="0.2">
      <c r="G3" s="160"/>
      <c r="H3" s="160"/>
      <c r="I3" s="160"/>
      <c r="J3" s="160"/>
    </row>
    <row r="4" spans="2:11" s="123" customFormat="1" x14ac:dyDescent="0.2">
      <c r="B4" s="161"/>
      <c r="C4" s="1090" t="s">
        <v>78</v>
      </c>
      <c r="D4" s="1090"/>
      <c r="E4" s="1090"/>
      <c r="F4" s="1090"/>
      <c r="G4" s="1090"/>
      <c r="H4" s="1090"/>
      <c r="I4" s="1090"/>
      <c r="J4" s="1090"/>
    </row>
    <row r="5" spans="2:11" s="123" customFormat="1" x14ac:dyDescent="0.2">
      <c r="B5" s="161"/>
      <c r="C5" s="1188" t="s">
        <v>197</v>
      </c>
      <c r="D5" s="1188"/>
      <c r="E5" s="1188"/>
      <c r="F5" s="1188"/>
      <c r="G5" s="1188"/>
      <c r="H5" s="1188"/>
      <c r="I5" s="1188"/>
      <c r="J5" s="1188"/>
    </row>
    <row r="6" spans="2:11" s="123" customFormat="1" x14ac:dyDescent="0.2">
      <c r="B6" s="161"/>
      <c r="C6" s="1090" t="s">
        <v>1006</v>
      </c>
      <c r="D6" s="1090"/>
      <c r="E6" s="1090"/>
      <c r="F6" s="1090"/>
      <c r="G6" s="1090"/>
      <c r="H6" s="1090"/>
      <c r="I6" s="1090"/>
      <c r="J6" s="1090"/>
    </row>
    <row r="7" spans="2:11" s="123" customFormat="1" ht="12.75" x14ac:dyDescent="0.2">
      <c r="B7" s="1091" t="s">
        <v>327</v>
      </c>
      <c r="C7" s="1137"/>
      <c r="D7" s="1137"/>
      <c r="E7" s="1137"/>
      <c r="F7" s="1137"/>
      <c r="G7" s="1137"/>
      <c r="H7" s="1137"/>
      <c r="I7" s="1137"/>
      <c r="J7" s="1137"/>
    </row>
    <row r="8" spans="2:11" s="123" customFormat="1" ht="12.75" customHeight="1" x14ac:dyDescent="0.2">
      <c r="B8" s="1095" t="s">
        <v>56</v>
      </c>
      <c r="C8" s="1096" t="s">
        <v>57</v>
      </c>
      <c r="D8" s="1111" t="s">
        <v>58</v>
      </c>
      <c r="E8" s="1111"/>
      <c r="F8" s="1112"/>
      <c r="G8" s="1187" t="s">
        <v>59</v>
      </c>
      <c r="H8" s="1093" t="s">
        <v>60</v>
      </c>
      <c r="I8" s="1094"/>
      <c r="J8" s="1094"/>
      <c r="K8" s="634"/>
    </row>
    <row r="9" spans="2:11" s="123" customFormat="1" ht="12.75" customHeight="1" x14ac:dyDescent="0.2">
      <c r="B9" s="1095"/>
      <c r="C9" s="1096"/>
      <c r="D9" s="1088" t="s">
        <v>994</v>
      </c>
      <c r="E9" s="1088"/>
      <c r="F9" s="1089"/>
      <c r="G9" s="1187"/>
      <c r="H9" s="1088" t="s">
        <v>994</v>
      </c>
      <c r="I9" s="1088"/>
      <c r="J9" s="1088"/>
      <c r="K9" s="634"/>
    </row>
    <row r="10" spans="2:11" s="124" customFormat="1" ht="36.6" customHeight="1" x14ac:dyDescent="0.2">
      <c r="B10" s="1095"/>
      <c r="C10" s="162" t="s">
        <v>61</v>
      </c>
      <c r="D10" s="136" t="s">
        <v>62</v>
      </c>
      <c r="E10" s="136" t="s">
        <v>63</v>
      </c>
      <c r="F10" s="163" t="s">
        <v>64</v>
      </c>
      <c r="G10" s="164" t="s">
        <v>65</v>
      </c>
      <c r="H10" s="136" t="s">
        <v>62</v>
      </c>
      <c r="I10" s="136" t="s">
        <v>63</v>
      </c>
      <c r="J10" s="136" t="s">
        <v>64</v>
      </c>
      <c r="K10" s="635"/>
    </row>
    <row r="11" spans="2:11" ht="11.45" customHeight="1" x14ac:dyDescent="0.2">
      <c r="B11" s="165">
        <v>1</v>
      </c>
      <c r="C11" s="166" t="s">
        <v>24</v>
      </c>
      <c r="D11" s="167"/>
      <c r="E11" s="167"/>
      <c r="F11" s="167"/>
      <c r="G11" s="139" t="s">
        <v>25</v>
      </c>
      <c r="H11" s="167"/>
      <c r="I11" s="167"/>
      <c r="J11" s="469"/>
      <c r="K11" s="194"/>
    </row>
    <row r="12" spans="2:11" x14ac:dyDescent="0.2">
      <c r="B12" s="165">
        <f t="shared" ref="B12:B54" si="0">B11+1</f>
        <v>2</v>
      </c>
      <c r="C12" s="168" t="s">
        <v>35</v>
      </c>
      <c r="D12" s="119"/>
      <c r="E12" s="119"/>
      <c r="F12" s="120">
        <f>SUM(D12:E12)</f>
        <v>0</v>
      </c>
      <c r="G12" s="140" t="s">
        <v>233</v>
      </c>
      <c r="H12" s="120">
        <v>100027</v>
      </c>
      <c r="I12" s="120">
        <v>75144</v>
      </c>
      <c r="J12" s="462">
        <f>SUM(H12:I12)</f>
        <v>175171</v>
      </c>
      <c r="K12" s="194"/>
    </row>
    <row r="13" spans="2:11" x14ac:dyDescent="0.2">
      <c r="B13" s="165">
        <f t="shared" si="0"/>
        <v>3</v>
      </c>
      <c r="C13" s="168" t="s">
        <v>36</v>
      </c>
      <c r="D13" s="119"/>
      <c r="E13" s="119"/>
      <c r="F13" s="120">
        <f>SUM(D13:E13)</f>
        <v>0</v>
      </c>
      <c r="G13" s="560" t="s">
        <v>234</v>
      </c>
      <c r="H13" s="120">
        <v>28067</v>
      </c>
      <c r="I13" s="120">
        <v>17750</v>
      </c>
      <c r="J13" s="462">
        <f>SUM(H13:I13)</f>
        <v>45817</v>
      </c>
      <c r="K13" s="194"/>
    </row>
    <row r="14" spans="2:11" x14ac:dyDescent="0.2">
      <c r="B14" s="165">
        <f t="shared" si="0"/>
        <v>4</v>
      </c>
      <c r="C14" s="168" t="s">
        <v>37</v>
      </c>
      <c r="D14" s="119"/>
      <c r="E14" s="119">
        <v>35</v>
      </c>
      <c r="F14" s="120">
        <f>SUM(D14:E14)</f>
        <v>35</v>
      </c>
      <c r="G14" s="140" t="s">
        <v>235</v>
      </c>
      <c r="H14" s="120">
        <f>5780+431</f>
        <v>6211</v>
      </c>
      <c r="I14" s="120">
        <v>59962</v>
      </c>
      <c r="J14" s="462">
        <f>SUM(H14:I14)</f>
        <v>66173</v>
      </c>
      <c r="K14" s="194"/>
    </row>
    <row r="15" spans="2:11" ht="12" customHeight="1" x14ac:dyDescent="0.2">
      <c r="B15" s="165">
        <f t="shared" si="0"/>
        <v>5</v>
      </c>
      <c r="C15" s="128"/>
      <c r="D15" s="119"/>
      <c r="E15" s="119"/>
      <c r="F15" s="120"/>
      <c r="G15" s="140"/>
      <c r="H15" s="119"/>
      <c r="I15" s="119"/>
      <c r="J15" s="462"/>
      <c r="K15" s="194"/>
    </row>
    <row r="16" spans="2:11" x14ac:dyDescent="0.2">
      <c r="B16" s="165">
        <f t="shared" si="0"/>
        <v>6</v>
      </c>
      <c r="C16" s="168" t="s">
        <v>38</v>
      </c>
      <c r="D16" s="119"/>
      <c r="E16" s="119"/>
      <c r="F16" s="120">
        <f>SUM(D16:E16)</f>
        <v>0</v>
      </c>
      <c r="G16" s="140" t="s">
        <v>28</v>
      </c>
      <c r="H16" s="170">
        <f>'ellátottak hivatal'!E17</f>
        <v>262</v>
      </c>
      <c r="I16" s="170">
        <f>'ellátottak hivatal'!F17</f>
        <v>0</v>
      </c>
      <c r="J16" s="462">
        <f>SUM(H16:I16)</f>
        <v>262</v>
      </c>
      <c r="K16" s="194"/>
    </row>
    <row r="17" spans="2:11" x14ac:dyDescent="0.2">
      <c r="B17" s="165">
        <f t="shared" si="0"/>
        <v>7</v>
      </c>
      <c r="C17" s="168"/>
      <c r="D17" s="119"/>
      <c r="E17" s="119"/>
      <c r="F17" s="120"/>
      <c r="G17" s="140" t="s">
        <v>30</v>
      </c>
      <c r="H17" s="170"/>
      <c r="I17" s="170"/>
      <c r="J17" s="462"/>
      <c r="K17" s="194"/>
    </row>
    <row r="18" spans="2:11" x14ac:dyDescent="0.2">
      <c r="B18" s="165">
        <f t="shared" si="0"/>
        <v>8</v>
      </c>
      <c r="C18" s="168" t="s">
        <v>39</v>
      </c>
      <c r="D18" s="119"/>
      <c r="E18" s="119"/>
      <c r="F18" s="120">
        <f>SUM(D18:E18)</f>
        <v>0</v>
      </c>
      <c r="G18" s="140" t="s">
        <v>480</v>
      </c>
      <c r="H18" s="170"/>
      <c r="I18" s="170">
        <v>0</v>
      </c>
      <c r="J18" s="462">
        <v>0</v>
      </c>
      <c r="K18" s="194"/>
    </row>
    <row r="19" spans="2:11" x14ac:dyDescent="0.2">
      <c r="B19" s="165">
        <f t="shared" si="0"/>
        <v>9</v>
      </c>
      <c r="C19" s="171" t="s">
        <v>40</v>
      </c>
      <c r="D19" s="169"/>
      <c r="E19" s="169"/>
      <c r="F19" s="169"/>
      <c r="G19" s="140" t="s">
        <v>479</v>
      </c>
      <c r="H19" s="170"/>
      <c r="I19" s="170"/>
      <c r="J19" s="464"/>
      <c r="K19" s="194"/>
    </row>
    <row r="20" spans="2:11" x14ac:dyDescent="0.2">
      <c r="B20" s="165">
        <f t="shared" si="0"/>
        <v>10</v>
      </c>
      <c r="C20" s="117" t="s">
        <v>212</v>
      </c>
      <c r="D20" s="374">
        <v>522</v>
      </c>
      <c r="E20" s="374">
        <f>'mük. bev.Önkor és Hivatal '!D80</f>
        <v>402</v>
      </c>
      <c r="F20" s="374">
        <f>SUM(D20:E20)</f>
        <v>924</v>
      </c>
      <c r="G20" s="140" t="s">
        <v>240</v>
      </c>
      <c r="H20" s="170"/>
      <c r="I20" s="170">
        <v>0</v>
      </c>
      <c r="J20" s="464">
        <f>I20+H20</f>
        <v>0</v>
      </c>
      <c r="K20" s="194"/>
    </row>
    <row r="21" spans="2:11" x14ac:dyDescent="0.2">
      <c r="B21" s="165">
        <f t="shared" si="0"/>
        <v>11</v>
      </c>
      <c r="D21" s="169"/>
      <c r="E21" s="169"/>
      <c r="F21" s="169"/>
      <c r="G21" s="140" t="s">
        <v>472</v>
      </c>
      <c r="H21" s="170"/>
      <c r="I21" s="170"/>
      <c r="J21" s="464"/>
      <c r="K21" s="194"/>
    </row>
    <row r="22" spans="2:11" s="125" customFormat="1" x14ac:dyDescent="0.2">
      <c r="B22" s="165">
        <f t="shared" si="0"/>
        <v>12</v>
      </c>
      <c r="C22" s="158" t="s">
        <v>42</v>
      </c>
      <c r="D22" s="169"/>
      <c r="E22" s="169"/>
      <c r="F22" s="169"/>
      <c r="G22" s="140" t="s">
        <v>473</v>
      </c>
      <c r="H22" s="170"/>
      <c r="I22" s="170"/>
      <c r="J22" s="464"/>
      <c r="K22" s="636"/>
    </row>
    <row r="23" spans="2:11" s="125" customFormat="1" x14ac:dyDescent="0.2">
      <c r="B23" s="165">
        <f t="shared" si="0"/>
        <v>13</v>
      </c>
      <c r="C23" s="158" t="s">
        <v>43</v>
      </c>
      <c r="D23" s="169"/>
      <c r="E23" s="169"/>
      <c r="F23" s="169"/>
      <c r="G23" s="172"/>
      <c r="H23" s="170"/>
      <c r="I23" s="170"/>
      <c r="J23" s="464"/>
      <c r="K23" s="636"/>
    </row>
    <row r="24" spans="2:11" x14ac:dyDescent="0.2">
      <c r="B24" s="165">
        <f t="shared" si="0"/>
        <v>14</v>
      </c>
      <c r="C24" s="168" t="s">
        <v>44</v>
      </c>
      <c r="D24" s="130"/>
      <c r="E24" s="130"/>
      <c r="F24" s="130"/>
      <c r="G24" s="173" t="s">
        <v>66</v>
      </c>
      <c r="H24" s="126">
        <f>SUM(H12:H22)</f>
        <v>134567</v>
      </c>
      <c r="I24" s="126">
        <f>SUM(I12:I22)</f>
        <v>152856</v>
      </c>
      <c r="J24" s="463">
        <f>SUM(J12:J22)</f>
        <v>287423</v>
      </c>
      <c r="K24" s="194"/>
    </row>
    <row r="25" spans="2:11" x14ac:dyDescent="0.2">
      <c r="B25" s="165">
        <f t="shared" si="0"/>
        <v>15</v>
      </c>
      <c r="C25" s="168" t="s">
        <v>45</v>
      </c>
      <c r="D25" s="169"/>
      <c r="E25" s="169"/>
      <c r="F25" s="169"/>
      <c r="G25" s="172"/>
      <c r="H25" s="170"/>
      <c r="I25" s="170"/>
      <c r="J25" s="464"/>
      <c r="K25" s="194"/>
    </row>
    <row r="26" spans="2:11" x14ac:dyDescent="0.2">
      <c r="B26" s="165">
        <f t="shared" si="0"/>
        <v>16</v>
      </c>
      <c r="C26" s="117" t="s">
        <v>46</v>
      </c>
      <c r="D26" s="127"/>
      <c r="E26" s="127"/>
      <c r="F26" s="127"/>
      <c r="G26" s="141" t="s">
        <v>34</v>
      </c>
      <c r="H26" s="174"/>
      <c r="I26" s="174"/>
      <c r="J26" s="464"/>
      <c r="K26" s="194"/>
    </row>
    <row r="27" spans="2:11" x14ac:dyDescent="0.2">
      <c r="B27" s="165">
        <f t="shared" si="0"/>
        <v>17</v>
      </c>
      <c r="C27" s="168" t="s">
        <v>47</v>
      </c>
      <c r="D27" s="120"/>
      <c r="E27" s="120"/>
      <c r="F27" s="120"/>
      <c r="G27" s="140" t="s">
        <v>244</v>
      </c>
      <c r="H27" s="170">
        <v>3554</v>
      </c>
      <c r="I27" s="170">
        <v>2919</v>
      </c>
      <c r="J27" s="464">
        <f>SUM(H27:I27)</f>
        <v>6473</v>
      </c>
      <c r="K27" s="194"/>
    </row>
    <row r="28" spans="2:11" x14ac:dyDescent="0.2">
      <c r="B28" s="165">
        <f t="shared" si="0"/>
        <v>18</v>
      </c>
      <c r="C28" s="168"/>
      <c r="D28" s="120"/>
      <c r="E28" s="120"/>
      <c r="F28" s="120"/>
      <c r="G28" s="140" t="s">
        <v>31</v>
      </c>
      <c r="H28" s="170"/>
      <c r="I28" s="170"/>
      <c r="J28" s="464"/>
      <c r="K28" s="194"/>
    </row>
    <row r="29" spans="2:11" x14ac:dyDescent="0.2">
      <c r="B29" s="165">
        <f t="shared" si="0"/>
        <v>19</v>
      </c>
      <c r="C29" s="158" t="s">
        <v>50</v>
      </c>
      <c r="D29" s="120"/>
      <c r="E29" s="120"/>
      <c r="F29" s="120"/>
      <c r="G29" s="140" t="s">
        <v>32</v>
      </c>
      <c r="H29" s="170"/>
      <c r="I29" s="170"/>
      <c r="J29" s="464"/>
      <c r="K29" s="194"/>
    </row>
    <row r="30" spans="2:11" s="125" customFormat="1" x14ac:dyDescent="0.2">
      <c r="B30" s="165">
        <f t="shared" si="0"/>
        <v>20</v>
      </c>
      <c r="C30" s="158" t="s">
        <v>48</v>
      </c>
      <c r="D30" s="120"/>
      <c r="E30" s="120"/>
      <c r="F30" s="120"/>
      <c r="G30" s="140" t="s">
        <v>481</v>
      </c>
      <c r="H30" s="170"/>
      <c r="I30" s="170"/>
      <c r="J30" s="464"/>
      <c r="K30" s="636"/>
    </row>
    <row r="31" spans="2:11" x14ac:dyDescent="0.2">
      <c r="B31" s="165">
        <f t="shared" si="0"/>
        <v>21</v>
      </c>
      <c r="D31" s="120"/>
      <c r="E31" s="120"/>
      <c r="F31" s="120"/>
      <c r="G31" s="140" t="s">
        <v>478</v>
      </c>
      <c r="H31" s="170"/>
      <c r="I31" s="170"/>
      <c r="J31" s="464"/>
      <c r="K31" s="194"/>
    </row>
    <row r="32" spans="2:11" s="11" customFormat="1" x14ac:dyDescent="0.2">
      <c r="B32" s="165">
        <f t="shared" si="0"/>
        <v>22</v>
      </c>
      <c r="C32" s="175" t="s">
        <v>52</v>
      </c>
      <c r="D32" s="374">
        <f>D13+D14+D16+D18+D20+D23+D24+D25+D26+D27+D29+D30</f>
        <v>522</v>
      </c>
      <c r="E32" s="374">
        <f>E13+E14+E16+E18+E20+E23+E24+E25+E26+E27+E29+E30</f>
        <v>437</v>
      </c>
      <c r="F32" s="374">
        <f>F13+F14+F16+F18+F20+F23+F24+F25+F26+F27+F29+F30</f>
        <v>959</v>
      </c>
      <c r="G32" s="140" t="s">
        <v>474</v>
      </c>
      <c r="H32" s="159"/>
      <c r="I32" s="159"/>
      <c r="J32" s="464"/>
      <c r="K32" s="536"/>
    </row>
    <row r="33" spans="2:11" x14ac:dyDescent="0.2">
      <c r="B33" s="165">
        <f t="shared" si="0"/>
        <v>23</v>
      </c>
      <c r="C33" s="176" t="s">
        <v>67</v>
      </c>
      <c r="D33" s="376"/>
      <c r="E33" s="376"/>
      <c r="F33" s="376"/>
      <c r="G33" s="177" t="s">
        <v>68</v>
      </c>
      <c r="H33" s="178">
        <f>SUM(H27:H32)</f>
        <v>3554</v>
      </c>
      <c r="I33" s="178">
        <f>SUM(I27:I32)</f>
        <v>2919</v>
      </c>
      <c r="J33" s="466">
        <f>SUM(J27:J31)</f>
        <v>6473</v>
      </c>
      <c r="K33" s="194"/>
    </row>
    <row r="34" spans="2:11" x14ac:dyDescent="0.2">
      <c r="B34" s="165">
        <f t="shared" si="0"/>
        <v>24</v>
      </c>
      <c r="C34" s="179" t="s">
        <v>51</v>
      </c>
      <c r="D34" s="377">
        <f>SUM(D32:D33)</f>
        <v>522</v>
      </c>
      <c r="E34" s="377">
        <f>SUM(E32:E33)</f>
        <v>437</v>
      </c>
      <c r="F34" s="377">
        <f>SUM(F32:F33)</f>
        <v>959</v>
      </c>
      <c r="G34" s="180" t="s">
        <v>69</v>
      </c>
      <c r="H34" s="174">
        <f>H24+H33</f>
        <v>138121</v>
      </c>
      <c r="I34" s="174">
        <f>I24+I33</f>
        <v>155775</v>
      </c>
      <c r="J34" s="467">
        <f>J24+J33</f>
        <v>293896</v>
      </c>
      <c r="K34" s="194"/>
    </row>
    <row r="35" spans="2:11" x14ac:dyDescent="0.2">
      <c r="B35" s="165">
        <f t="shared" si="0"/>
        <v>25</v>
      </c>
      <c r="C35" s="181"/>
      <c r="D35" s="170"/>
      <c r="E35" s="170"/>
      <c r="F35" s="170"/>
      <c r="G35" s="172"/>
      <c r="H35" s="170"/>
      <c r="I35" s="170"/>
      <c r="J35" s="464"/>
      <c r="K35" s="194"/>
    </row>
    <row r="36" spans="2:11" x14ac:dyDescent="0.2">
      <c r="B36" s="165">
        <f t="shared" si="0"/>
        <v>26</v>
      </c>
      <c r="C36" s="181"/>
      <c r="D36" s="170"/>
      <c r="E36" s="170"/>
      <c r="F36" s="170"/>
      <c r="G36" s="173"/>
      <c r="H36" s="126"/>
      <c r="I36" s="126"/>
      <c r="J36" s="463"/>
      <c r="K36" s="194"/>
    </row>
    <row r="37" spans="2:11" s="11" customFormat="1" x14ac:dyDescent="0.2">
      <c r="B37" s="165">
        <f t="shared" si="0"/>
        <v>27</v>
      </c>
      <c r="C37" s="181"/>
      <c r="D37" s="170"/>
      <c r="E37" s="170"/>
      <c r="F37" s="170"/>
      <c r="G37" s="172"/>
      <c r="H37" s="170"/>
      <c r="I37" s="170"/>
      <c r="J37" s="464"/>
      <c r="K37" s="536"/>
    </row>
    <row r="38" spans="2:11" s="11" customFormat="1" x14ac:dyDescent="0.2">
      <c r="B38" s="820">
        <f t="shared" si="0"/>
        <v>28</v>
      </c>
      <c r="C38" s="127" t="s">
        <v>53</v>
      </c>
      <c r="D38" s="127"/>
      <c r="E38" s="127"/>
      <c r="F38" s="127"/>
      <c r="G38" s="141" t="s">
        <v>33</v>
      </c>
      <c r="H38" s="174"/>
      <c r="I38" s="174"/>
      <c r="J38" s="467"/>
      <c r="K38" s="536"/>
    </row>
    <row r="39" spans="2:11" s="11" customFormat="1" x14ac:dyDescent="0.2">
      <c r="B39" s="165">
        <f t="shared" si="0"/>
        <v>29</v>
      </c>
      <c r="C39" s="137" t="s">
        <v>738</v>
      </c>
      <c r="D39" s="127"/>
      <c r="E39" s="127"/>
      <c r="F39" s="127"/>
      <c r="G39" s="182" t="s">
        <v>4</v>
      </c>
      <c r="H39" s="183"/>
      <c r="I39" s="184"/>
      <c r="J39" s="468"/>
      <c r="K39" s="536"/>
    </row>
    <row r="40" spans="2:11" s="11" customFormat="1" x14ac:dyDescent="0.2">
      <c r="B40" s="165">
        <f t="shared" si="0"/>
        <v>30</v>
      </c>
      <c r="C40" s="158" t="s">
        <v>1146</v>
      </c>
      <c r="D40" s="127"/>
      <c r="E40" s="127"/>
      <c r="F40" s="127"/>
      <c r="G40" s="561" t="s">
        <v>3</v>
      </c>
      <c r="H40" s="174"/>
      <c r="I40" s="174"/>
      <c r="J40" s="467"/>
      <c r="K40" s="536"/>
    </row>
    <row r="41" spans="2:11" x14ac:dyDescent="0.2">
      <c r="B41" s="165">
        <f t="shared" si="0"/>
        <v>31</v>
      </c>
      <c r="C41" s="119" t="s">
        <v>740</v>
      </c>
      <c r="D41" s="186"/>
      <c r="E41" s="186"/>
      <c r="F41" s="186"/>
      <c r="G41" s="140" t="s">
        <v>5</v>
      </c>
      <c r="H41" s="174"/>
      <c r="I41" s="174"/>
      <c r="J41" s="467"/>
      <c r="K41" s="194"/>
    </row>
    <row r="42" spans="2:11" x14ac:dyDescent="0.2">
      <c r="B42" s="165">
        <f t="shared" si="0"/>
        <v>32</v>
      </c>
      <c r="C42" s="119" t="s">
        <v>225</v>
      </c>
      <c r="D42" s="120"/>
      <c r="E42" s="120"/>
      <c r="F42" s="120"/>
      <c r="G42" s="140" t="s">
        <v>6</v>
      </c>
      <c r="H42" s="183"/>
      <c r="I42" s="183"/>
      <c r="J42" s="467"/>
      <c r="K42" s="194"/>
    </row>
    <row r="43" spans="2:11" x14ac:dyDescent="0.2">
      <c r="B43" s="165">
        <f t="shared" si="0"/>
        <v>33</v>
      </c>
      <c r="C43" s="559" t="s">
        <v>226</v>
      </c>
      <c r="D43" s="120"/>
      <c r="E43" s="120">
        <v>16697</v>
      </c>
      <c r="F43" s="120">
        <f>D43+E43</f>
        <v>16697</v>
      </c>
      <c r="G43" s="140" t="s">
        <v>7</v>
      </c>
      <c r="H43" s="183"/>
      <c r="I43" s="183"/>
      <c r="J43" s="467"/>
      <c r="K43" s="194"/>
    </row>
    <row r="44" spans="2:11" x14ac:dyDescent="0.2">
      <c r="B44" s="165">
        <f t="shared" si="0"/>
        <v>34</v>
      </c>
      <c r="C44" s="559" t="s">
        <v>1142</v>
      </c>
      <c r="D44" s="120"/>
      <c r="E44" s="120"/>
      <c r="F44" s="120"/>
      <c r="G44" s="140"/>
      <c r="H44" s="183"/>
      <c r="I44" s="183"/>
      <c r="J44" s="467"/>
      <c r="K44" s="194"/>
    </row>
    <row r="45" spans="2:11" x14ac:dyDescent="0.2">
      <c r="B45" s="165">
        <f t="shared" si="0"/>
        <v>35</v>
      </c>
      <c r="C45" s="120" t="s">
        <v>741</v>
      </c>
      <c r="D45" s="120"/>
      <c r="E45" s="120"/>
      <c r="F45" s="120"/>
      <c r="G45" s="140" t="s">
        <v>8</v>
      </c>
      <c r="H45" s="174"/>
      <c r="I45" s="174"/>
      <c r="J45" s="464"/>
      <c r="K45" s="194"/>
    </row>
    <row r="46" spans="2:11" x14ac:dyDescent="0.2">
      <c r="B46" s="165">
        <f t="shared" si="0"/>
        <v>36</v>
      </c>
      <c r="C46" s="120" t="s">
        <v>742</v>
      </c>
      <c r="D46" s="127"/>
      <c r="E46" s="127"/>
      <c r="F46" s="127"/>
      <c r="G46" s="140" t="s">
        <v>9</v>
      </c>
      <c r="H46" s="174"/>
      <c r="I46" s="174"/>
      <c r="J46" s="464"/>
      <c r="K46" s="194"/>
    </row>
    <row r="47" spans="2:11" x14ac:dyDescent="0.2">
      <c r="B47" s="165">
        <f t="shared" si="0"/>
        <v>37</v>
      </c>
      <c r="C47" s="119" t="s">
        <v>229</v>
      </c>
      <c r="D47" s="120"/>
      <c r="E47" s="120"/>
      <c r="F47" s="120"/>
      <c r="G47" s="140" t="s">
        <v>10</v>
      </c>
      <c r="H47" s="170"/>
      <c r="I47" s="170"/>
      <c r="J47" s="464"/>
      <c r="K47" s="194"/>
    </row>
    <row r="48" spans="2:11" x14ac:dyDescent="0.2">
      <c r="B48" s="165">
        <f t="shared" si="0"/>
        <v>38</v>
      </c>
      <c r="C48" s="559" t="s">
        <v>230</v>
      </c>
      <c r="D48" s="292">
        <f>H24-(D34+D43)</f>
        <v>134045</v>
      </c>
      <c r="E48" s="292">
        <f>I24-(E34+E43)</f>
        <v>135722</v>
      </c>
      <c r="F48" s="292">
        <f>J24-(F34+F43)</f>
        <v>269767</v>
      </c>
      <c r="G48" s="140" t="s">
        <v>11</v>
      </c>
      <c r="H48" s="170"/>
      <c r="I48" s="170"/>
      <c r="J48" s="464"/>
      <c r="K48" s="194"/>
    </row>
    <row r="49" spans="2:11" x14ac:dyDescent="0.2">
      <c r="B49" s="165">
        <f t="shared" si="0"/>
        <v>39</v>
      </c>
      <c r="C49" s="559" t="s">
        <v>231</v>
      </c>
      <c r="D49" s="120">
        <f>H33-D33</f>
        <v>3554</v>
      </c>
      <c r="E49" s="120">
        <f>I33-E33</f>
        <v>2919</v>
      </c>
      <c r="F49" s="120">
        <f>J33-F33</f>
        <v>6473</v>
      </c>
      <c r="G49" s="140" t="s">
        <v>12</v>
      </c>
      <c r="H49" s="170"/>
      <c r="I49" s="170"/>
      <c r="J49" s="464"/>
      <c r="K49" s="194"/>
    </row>
    <row r="50" spans="2:11" x14ac:dyDescent="0.2">
      <c r="B50" s="165">
        <f t="shared" si="0"/>
        <v>40</v>
      </c>
      <c r="C50" s="119" t="s">
        <v>1</v>
      </c>
      <c r="D50" s="120"/>
      <c r="E50" s="120"/>
      <c r="F50" s="120"/>
      <c r="G50" s="140" t="s">
        <v>13</v>
      </c>
      <c r="H50" s="170"/>
      <c r="I50" s="170"/>
      <c r="J50" s="464"/>
      <c r="K50" s="194"/>
    </row>
    <row r="51" spans="2:11" x14ac:dyDescent="0.2">
      <c r="B51" s="165">
        <f t="shared" si="0"/>
        <v>41</v>
      </c>
      <c r="C51" s="119"/>
      <c r="D51" s="120"/>
      <c r="E51" s="120"/>
      <c r="F51" s="120"/>
      <c r="G51" s="140" t="s">
        <v>14</v>
      </c>
      <c r="H51" s="170"/>
      <c r="I51" s="170"/>
      <c r="J51" s="464"/>
      <c r="K51" s="194"/>
    </row>
    <row r="52" spans="2:11" x14ac:dyDescent="0.2">
      <c r="B52" s="165">
        <f t="shared" si="0"/>
        <v>42</v>
      </c>
      <c r="C52" s="119"/>
      <c r="D52" s="120"/>
      <c r="E52" s="120"/>
      <c r="F52" s="120"/>
      <c r="G52" s="140" t="s">
        <v>15</v>
      </c>
      <c r="H52" s="170"/>
      <c r="I52" s="170"/>
      <c r="J52" s="464"/>
      <c r="K52" s="194"/>
    </row>
    <row r="53" spans="2:11" ht="12" thickBot="1" x14ac:dyDescent="0.25">
      <c r="B53" s="165">
        <f t="shared" si="0"/>
        <v>43</v>
      </c>
      <c r="C53" s="347" t="s">
        <v>482</v>
      </c>
      <c r="D53" s="344">
        <f>SUM(D39:D51)</f>
        <v>137599</v>
      </c>
      <c r="E53" s="344">
        <f>SUM(E39:E51)</f>
        <v>155338</v>
      </c>
      <c r="F53" s="344">
        <f>SUM(F39:F51)</f>
        <v>292937</v>
      </c>
      <c r="G53" s="141" t="s">
        <v>475</v>
      </c>
      <c r="H53" s="174">
        <f>SUM(H39:H52)</f>
        <v>0</v>
      </c>
      <c r="I53" s="174">
        <f>SUM(I39:I52)</f>
        <v>0</v>
      </c>
      <c r="J53" s="467">
        <f>SUM(J39:J52)</f>
        <v>0</v>
      </c>
      <c r="K53" s="194"/>
    </row>
    <row r="54" spans="2:11" ht="12" thickBot="1" x14ac:dyDescent="0.25">
      <c r="B54" s="165">
        <f t="shared" si="0"/>
        <v>44</v>
      </c>
      <c r="C54" s="346" t="s">
        <v>477</v>
      </c>
      <c r="D54" s="340">
        <f>D34+D53</f>
        <v>138121</v>
      </c>
      <c r="E54" s="340">
        <f>E34+E53</f>
        <v>155775</v>
      </c>
      <c r="F54" s="1041">
        <f>F34+F53</f>
        <v>293896</v>
      </c>
      <c r="G54" s="529" t="s">
        <v>476</v>
      </c>
      <c r="H54" s="189">
        <f>H34+H53</f>
        <v>138121</v>
      </c>
      <c r="I54" s="528">
        <f>I34+I53</f>
        <v>155775</v>
      </c>
      <c r="J54" s="476">
        <f>J34+J53</f>
        <v>293896</v>
      </c>
      <c r="K54" s="194"/>
    </row>
    <row r="55" spans="2:11" x14ac:dyDescent="0.2">
      <c r="C55" s="184"/>
      <c r="D55" s="183"/>
      <c r="E55" s="183"/>
      <c r="F55" s="183"/>
      <c r="G55" s="183"/>
      <c r="H55" s="183"/>
      <c r="I55" s="183"/>
      <c r="J55" s="183"/>
    </row>
  </sheetData>
  <sheetProtection selectLockedCells="1" selectUnlockedCells="1"/>
  <mergeCells count="12">
    <mergeCell ref="C4:J4"/>
    <mergeCell ref="C5:J5"/>
    <mergeCell ref="C6:J6"/>
    <mergeCell ref="B8:B10"/>
    <mergeCell ref="D1:J1"/>
    <mergeCell ref="C8:C9"/>
    <mergeCell ref="D9:F9"/>
    <mergeCell ref="H9:J9"/>
    <mergeCell ref="H8:J8"/>
    <mergeCell ref="G8:G9"/>
    <mergeCell ref="D8:F8"/>
    <mergeCell ref="B7:J7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X80"/>
  <sheetViews>
    <sheetView zoomScale="150" zoomScaleNormal="150" workbookViewId="0">
      <selection activeCell="F26" sqref="F26"/>
    </sheetView>
  </sheetViews>
  <sheetFormatPr defaultColWidth="9.140625" defaultRowHeight="17.25" customHeight="1" x14ac:dyDescent="0.2"/>
  <cols>
    <col min="1" max="1" width="3.140625" style="217" customWidth="1"/>
    <col min="2" max="2" width="33" style="117" customWidth="1"/>
    <col min="3" max="3" width="10.7109375" style="119" customWidth="1"/>
    <col min="4" max="4" width="12.28515625" style="119" customWidth="1"/>
    <col min="5" max="5" width="9.140625" style="119"/>
    <col min="6" max="6" width="11.28515625" style="119" customWidth="1"/>
    <col min="7" max="7" width="11.140625" style="119" customWidth="1"/>
    <col min="8" max="10" width="10" style="119" customWidth="1"/>
    <col min="11" max="11" width="11.28515625" style="119" customWidth="1"/>
    <col min="12" max="12" width="7.28515625" style="304" hidden="1" customWidth="1"/>
    <col min="13" max="13" width="8.5703125" style="304" hidden="1" customWidth="1"/>
    <col min="14" max="14" width="7.5703125" style="304" hidden="1" customWidth="1"/>
    <col min="15" max="15" width="8.28515625" style="304" hidden="1" customWidth="1"/>
    <col min="16" max="16" width="5.7109375" style="304" hidden="1" customWidth="1"/>
    <col min="17" max="17" width="8" style="304" hidden="1" customWidth="1"/>
    <col min="18" max="18" width="6.140625" style="304" hidden="1" customWidth="1"/>
    <col min="19" max="19" width="4.42578125" style="593" customWidth="1"/>
    <col min="20" max="16384" width="9.140625" style="80"/>
  </cols>
  <sheetData>
    <row r="1" spans="1:19" ht="17.25" customHeight="1" x14ac:dyDescent="0.2">
      <c r="B1" s="1194" t="s">
        <v>316</v>
      </c>
      <c r="C1" s="1194"/>
      <c r="D1" s="1194"/>
      <c r="E1" s="1194"/>
      <c r="F1" s="1194"/>
      <c r="G1" s="1194"/>
      <c r="H1" s="1194"/>
      <c r="I1" s="1194"/>
      <c r="J1" s="1194"/>
      <c r="K1" s="1195"/>
      <c r="L1" s="1135"/>
      <c r="M1" s="1135"/>
      <c r="N1" s="1135"/>
      <c r="O1" s="1135"/>
      <c r="P1" s="1135"/>
      <c r="Q1" s="1135"/>
      <c r="R1" s="1135"/>
    </row>
    <row r="2" spans="1:19" ht="13.5" customHeight="1" x14ac:dyDescent="0.2">
      <c r="A2" s="1198" t="s">
        <v>87</v>
      </c>
      <c r="B2" s="1198"/>
      <c r="C2" s="1198"/>
      <c r="D2" s="1198"/>
      <c r="E2" s="1198"/>
      <c r="F2" s="1198"/>
      <c r="G2" s="1198"/>
      <c r="H2" s="1198"/>
      <c r="I2" s="1198"/>
      <c r="J2" s="1198"/>
      <c r="K2" s="1198"/>
      <c r="L2" s="80"/>
      <c r="M2" s="80"/>
      <c r="N2" s="80"/>
      <c r="O2" s="80"/>
      <c r="P2" s="80"/>
      <c r="Q2" s="80"/>
      <c r="R2" s="80"/>
      <c r="S2" s="580"/>
    </row>
    <row r="3" spans="1:19" s="82" customFormat="1" ht="12" customHeight="1" x14ac:dyDescent="0.2">
      <c r="A3" s="1090" t="s">
        <v>314</v>
      </c>
      <c r="B3" s="1196"/>
      <c r="C3" s="1196"/>
      <c r="D3" s="1196"/>
      <c r="E3" s="1196"/>
      <c r="F3" s="1196"/>
      <c r="G3" s="1196"/>
      <c r="H3" s="1196"/>
      <c r="I3" s="1196"/>
      <c r="J3" s="1196"/>
      <c r="K3" s="1196"/>
      <c r="L3" s="1135"/>
      <c r="M3" s="1135"/>
      <c r="N3" s="1135"/>
      <c r="O3" s="1135"/>
      <c r="P3" s="1135"/>
      <c r="Q3" s="1135"/>
      <c r="R3" s="1135"/>
      <c r="S3" s="594"/>
    </row>
    <row r="4" spans="1:19" s="82" customFormat="1" ht="23.25" customHeight="1" thickBot="1" x14ac:dyDescent="0.25">
      <c r="A4" s="218"/>
      <c r="B4" s="219"/>
      <c r="C4" s="220"/>
      <c r="D4" s="220"/>
      <c r="E4" s="220"/>
      <c r="F4" s="220"/>
      <c r="G4" s="1199" t="s">
        <v>327</v>
      </c>
      <c r="H4" s="1199"/>
      <c r="I4" s="1199"/>
      <c r="J4" s="1199"/>
      <c r="K4" s="1199"/>
      <c r="L4" s="357"/>
      <c r="M4" s="357"/>
      <c r="N4" s="357"/>
      <c r="O4" s="357"/>
      <c r="P4" s="357"/>
      <c r="Q4" s="357"/>
      <c r="R4" s="357"/>
      <c r="S4" s="594"/>
    </row>
    <row r="5" spans="1:19" s="118" customFormat="1" ht="17.25" customHeight="1" thickBot="1" x14ac:dyDescent="0.25">
      <c r="A5" s="1204" t="s">
        <v>506</v>
      </c>
      <c r="B5" s="1201" t="s">
        <v>571</v>
      </c>
      <c r="C5" s="1197" t="s">
        <v>57</v>
      </c>
      <c r="D5" s="1197"/>
      <c r="E5" s="1197" t="s">
        <v>58</v>
      </c>
      <c r="F5" s="1197"/>
      <c r="G5" s="1197" t="s">
        <v>59</v>
      </c>
      <c r="H5" s="1197"/>
      <c r="I5" s="1205" t="s">
        <v>60</v>
      </c>
      <c r="J5" s="1206"/>
      <c r="K5" s="221" t="s">
        <v>507</v>
      </c>
      <c r="L5" s="303"/>
      <c r="S5" s="580"/>
    </row>
    <row r="6" spans="1:19" s="118" customFormat="1" ht="17.25" customHeight="1" thickBot="1" x14ac:dyDescent="0.25">
      <c r="A6" s="1204"/>
      <c r="B6" s="1201"/>
      <c r="C6" s="1089" t="s">
        <v>313</v>
      </c>
      <c r="D6" s="1202"/>
      <c r="E6" s="1202"/>
      <c r="F6" s="1202"/>
      <c r="G6" s="1202"/>
      <c r="H6" s="1202"/>
      <c r="I6" s="1202"/>
      <c r="J6" s="1202"/>
      <c r="K6" s="1203"/>
      <c r="L6" s="303"/>
      <c r="S6" s="580"/>
    </row>
    <row r="7" spans="1:19" ht="40.15" customHeight="1" thickBot="1" x14ac:dyDescent="0.25">
      <c r="A7" s="1204"/>
      <c r="B7" s="1201"/>
      <c r="C7" s="1189" t="s">
        <v>486</v>
      </c>
      <c r="D7" s="1189"/>
      <c r="E7" s="1189" t="s">
        <v>487</v>
      </c>
      <c r="F7" s="1189"/>
      <c r="G7" s="1189" t="s">
        <v>22</v>
      </c>
      <c r="H7" s="1189"/>
      <c r="I7" s="1190" t="s">
        <v>272</v>
      </c>
      <c r="J7" s="1191"/>
      <c r="K7" s="1200" t="s">
        <v>572</v>
      </c>
      <c r="M7" s="80"/>
      <c r="N7" s="80"/>
      <c r="O7" s="80"/>
      <c r="P7" s="80"/>
      <c r="Q7" s="80"/>
      <c r="R7" s="80"/>
      <c r="S7" s="580"/>
    </row>
    <row r="8" spans="1:19" ht="50.25" customHeight="1" thickBot="1" x14ac:dyDescent="0.25">
      <c r="A8" s="1204"/>
      <c r="B8" s="1201"/>
      <c r="C8" s="1189"/>
      <c r="D8" s="1189"/>
      <c r="E8" s="1189"/>
      <c r="F8" s="1189"/>
      <c r="G8" s="1189"/>
      <c r="H8" s="1189"/>
      <c r="I8" s="1192"/>
      <c r="J8" s="1193"/>
      <c r="K8" s="1200"/>
      <c r="M8" s="80"/>
      <c r="N8" s="80"/>
      <c r="O8" s="80"/>
      <c r="P8" s="80"/>
      <c r="Q8" s="80"/>
      <c r="R8" s="80"/>
      <c r="S8" s="580"/>
    </row>
    <row r="9" spans="1:19" ht="33" customHeight="1" thickBot="1" x14ac:dyDescent="0.25">
      <c r="A9" s="1204"/>
      <c r="B9" s="1201"/>
      <c r="C9" s="222" t="s">
        <v>62</v>
      </c>
      <c r="D9" s="223" t="s">
        <v>63</v>
      </c>
      <c r="E9" s="222" t="s">
        <v>62</v>
      </c>
      <c r="F9" s="222" t="s">
        <v>63</v>
      </c>
      <c r="G9" s="222" t="s">
        <v>62</v>
      </c>
      <c r="H9" s="222" t="s">
        <v>63</v>
      </c>
      <c r="I9" s="222" t="s">
        <v>62</v>
      </c>
      <c r="J9" s="222" t="s">
        <v>63</v>
      </c>
      <c r="K9" s="1200"/>
      <c r="M9" s="80"/>
      <c r="N9" s="80"/>
      <c r="O9" s="80"/>
      <c r="P9" s="80"/>
      <c r="Q9" s="80"/>
      <c r="R9" s="80"/>
      <c r="S9" s="580"/>
    </row>
    <row r="10" spans="1:19" ht="17.25" customHeight="1" x14ac:dyDescent="0.2">
      <c r="A10" s="224" t="s">
        <v>516</v>
      </c>
      <c r="B10" s="225" t="s">
        <v>262</v>
      </c>
      <c r="C10" s="226">
        <v>1600</v>
      </c>
      <c r="E10" s="227"/>
      <c r="F10" s="228"/>
      <c r="G10" s="227"/>
      <c r="H10" s="543"/>
      <c r="I10" s="228"/>
      <c r="J10" s="228"/>
      <c r="K10" s="229">
        <f t="shared" ref="K10:K39" si="0">SUM(C10:J10)</f>
        <v>1600</v>
      </c>
      <c r="M10" s="80"/>
      <c r="N10" s="80"/>
      <c r="O10" s="80"/>
      <c r="P10" s="80"/>
      <c r="Q10" s="80"/>
      <c r="R10" s="80"/>
      <c r="S10" s="580"/>
    </row>
    <row r="11" spans="1:19" s="81" customFormat="1" ht="17.25" customHeight="1" x14ac:dyDescent="0.2">
      <c r="A11" s="224" t="s">
        <v>524</v>
      </c>
      <c r="B11" s="539" t="s">
        <v>263</v>
      </c>
      <c r="C11" s="540">
        <v>33533</v>
      </c>
      <c r="D11" s="541"/>
      <c r="E11" s="609">
        <f>'közhatalmi bevételek'!D26</f>
        <v>4300</v>
      </c>
      <c r="F11" s="230"/>
      <c r="G11" s="231"/>
      <c r="H11" s="544"/>
      <c r="I11" s="230"/>
      <c r="J11" s="230"/>
      <c r="K11" s="229">
        <f t="shared" si="0"/>
        <v>37833</v>
      </c>
      <c r="L11" s="292"/>
      <c r="S11" s="595"/>
    </row>
    <row r="12" spans="1:19" ht="17.25" customHeight="1" x14ac:dyDescent="0.2">
      <c r="A12" s="224" t="s">
        <v>525</v>
      </c>
      <c r="B12" s="168" t="s">
        <v>264</v>
      </c>
      <c r="C12" s="140"/>
      <c r="D12" s="120">
        <v>53</v>
      </c>
      <c r="E12" s="121"/>
      <c r="F12" s="120"/>
      <c r="G12" s="121"/>
      <c r="H12" s="470"/>
      <c r="I12" s="120"/>
      <c r="J12" s="120"/>
      <c r="K12" s="229">
        <f t="shared" si="0"/>
        <v>53</v>
      </c>
      <c r="M12" s="80"/>
      <c r="N12" s="80"/>
      <c r="O12" s="80"/>
      <c r="P12" s="80"/>
      <c r="Q12" s="80"/>
      <c r="R12" s="80"/>
      <c r="S12" s="580"/>
    </row>
    <row r="13" spans="1:19" ht="17.25" customHeight="1" x14ac:dyDescent="0.2">
      <c r="A13" s="224" t="s">
        <v>526</v>
      </c>
      <c r="B13" s="168" t="s">
        <v>265</v>
      </c>
      <c r="C13" s="140"/>
      <c r="D13" s="120">
        <v>391</v>
      </c>
      <c r="E13" s="121"/>
      <c r="F13" s="120"/>
      <c r="G13" s="121"/>
      <c r="H13" s="545"/>
      <c r="I13" s="232"/>
      <c r="J13" s="232"/>
      <c r="K13" s="229">
        <f t="shared" si="0"/>
        <v>391</v>
      </c>
      <c r="M13" s="80"/>
      <c r="N13" s="80"/>
      <c r="O13" s="80"/>
      <c r="P13" s="80"/>
      <c r="Q13" s="80"/>
      <c r="R13" s="80"/>
      <c r="S13" s="580"/>
    </row>
    <row r="14" spans="1:19" ht="17.25" customHeight="1" x14ac:dyDescent="0.2">
      <c r="A14" s="224" t="s">
        <v>527</v>
      </c>
      <c r="B14" s="168" t="s">
        <v>266</v>
      </c>
      <c r="C14" s="140"/>
      <c r="D14" s="120"/>
      <c r="E14" s="121"/>
      <c r="F14" s="120"/>
      <c r="G14" s="121"/>
      <c r="H14" s="545"/>
      <c r="I14" s="232"/>
      <c r="J14" s="232"/>
      <c r="K14" s="229">
        <f t="shared" si="0"/>
        <v>0</v>
      </c>
      <c r="M14" s="80"/>
      <c r="N14" s="80"/>
      <c r="O14" s="80"/>
      <c r="P14" s="80"/>
      <c r="Q14" s="80"/>
      <c r="R14" s="80"/>
      <c r="S14" s="580"/>
    </row>
    <row r="15" spans="1:19" ht="17.25" customHeight="1" x14ac:dyDescent="0.2">
      <c r="A15" s="224" t="s">
        <v>528</v>
      </c>
      <c r="B15" s="168" t="s">
        <v>267</v>
      </c>
      <c r="C15" s="140"/>
      <c r="D15" s="120">
        <v>20031</v>
      </c>
      <c r="E15" s="121"/>
      <c r="F15" s="120"/>
      <c r="G15" s="121"/>
      <c r="H15" s="545"/>
      <c r="I15" s="232"/>
      <c r="J15" s="232"/>
      <c r="K15" s="229">
        <f t="shared" si="0"/>
        <v>20031</v>
      </c>
      <c r="M15" s="80"/>
      <c r="N15" s="80"/>
      <c r="O15" s="80"/>
      <c r="P15" s="80"/>
      <c r="Q15" s="80"/>
      <c r="R15" s="80"/>
      <c r="S15" s="580"/>
    </row>
    <row r="16" spans="1:19" ht="17.25" customHeight="1" x14ac:dyDescent="0.2">
      <c r="A16" s="224" t="s">
        <v>529</v>
      </c>
      <c r="B16" s="168" t="s">
        <v>268</v>
      </c>
      <c r="C16" s="140">
        <v>3600</v>
      </c>
      <c r="D16" s="120">
        <v>8084</v>
      </c>
      <c r="E16" s="121"/>
      <c r="F16" s="120"/>
      <c r="G16" s="121"/>
      <c r="H16" s="545"/>
      <c r="I16" s="232"/>
      <c r="J16" s="232"/>
      <c r="K16" s="229">
        <f t="shared" si="0"/>
        <v>11684</v>
      </c>
      <c r="M16" s="80"/>
      <c r="N16" s="80"/>
      <c r="O16" s="80"/>
      <c r="P16" s="80"/>
      <c r="Q16" s="80"/>
      <c r="R16" s="80"/>
      <c r="S16" s="580"/>
    </row>
    <row r="17" spans="1:19" ht="17.25" customHeight="1" x14ac:dyDescent="0.2">
      <c r="A17" s="224" t="s">
        <v>530</v>
      </c>
      <c r="B17" s="168" t="s">
        <v>269</v>
      </c>
      <c r="C17" s="140"/>
      <c r="D17" s="120">
        <v>10160</v>
      </c>
      <c r="E17" s="121"/>
      <c r="F17" s="120"/>
      <c r="G17" s="121"/>
      <c r="H17" s="545"/>
      <c r="I17" s="232"/>
      <c r="J17" s="232"/>
      <c r="K17" s="229">
        <f t="shared" si="0"/>
        <v>10160</v>
      </c>
      <c r="M17" s="80"/>
      <c r="N17" s="80"/>
      <c r="O17" s="80"/>
      <c r="P17" s="80"/>
      <c r="Q17" s="80"/>
      <c r="R17" s="80"/>
      <c r="S17" s="580"/>
    </row>
    <row r="18" spans="1:19" ht="17.25" customHeight="1" x14ac:dyDescent="0.2">
      <c r="A18" s="224" t="s">
        <v>531</v>
      </c>
      <c r="B18" s="168" t="s">
        <v>270</v>
      </c>
      <c r="C18" s="140">
        <v>183</v>
      </c>
      <c r="D18" s="120"/>
      <c r="E18" s="121"/>
      <c r="F18" s="120"/>
      <c r="G18" s="121"/>
      <c r="H18" s="545"/>
      <c r="I18" s="232"/>
      <c r="J18" s="232"/>
      <c r="K18" s="229">
        <f t="shared" si="0"/>
        <v>183</v>
      </c>
      <c r="M18" s="80"/>
      <c r="N18" s="80"/>
      <c r="O18" s="80"/>
      <c r="P18" s="80"/>
      <c r="Q18" s="80"/>
      <c r="R18" s="80"/>
      <c r="S18" s="580"/>
    </row>
    <row r="19" spans="1:19" ht="17.25" customHeight="1" x14ac:dyDescent="0.2">
      <c r="A19" s="224" t="s">
        <v>573</v>
      </c>
      <c r="B19" s="171" t="s">
        <v>271</v>
      </c>
      <c r="C19" s="140">
        <v>1288</v>
      </c>
      <c r="D19" s="120">
        <v>2062</v>
      </c>
      <c r="E19" s="121"/>
      <c r="F19" s="120"/>
      <c r="G19" s="121">
        <f>'tám, végl. pe.átv  '!C44</f>
        <v>0</v>
      </c>
      <c r="H19" s="470"/>
      <c r="J19" s="119">
        <v>0</v>
      </c>
      <c r="K19" s="229">
        <f>SUM(C19:J19)</f>
        <v>3350</v>
      </c>
      <c r="M19" s="80"/>
      <c r="N19" s="80"/>
      <c r="O19" s="80"/>
      <c r="P19" s="80"/>
      <c r="Q19" s="80"/>
      <c r="R19" s="80"/>
      <c r="S19" s="580"/>
    </row>
    <row r="20" spans="1:19" ht="17.25" customHeight="1" x14ac:dyDescent="0.2">
      <c r="A20" s="224" t="s">
        <v>574</v>
      </c>
      <c r="B20" s="168" t="s">
        <v>294</v>
      </c>
      <c r="C20" s="140">
        <v>25</v>
      </c>
      <c r="D20" s="120"/>
      <c r="E20" s="121"/>
      <c r="F20" s="120"/>
      <c r="G20" s="521">
        <v>447</v>
      </c>
      <c r="H20" s="546"/>
      <c r="I20" s="305"/>
      <c r="J20" s="305"/>
      <c r="K20" s="229">
        <f t="shared" si="0"/>
        <v>472</v>
      </c>
      <c r="M20" s="80"/>
      <c r="N20" s="80"/>
      <c r="O20" s="80"/>
      <c r="P20" s="80"/>
      <c r="Q20" s="80"/>
      <c r="R20" s="80"/>
      <c r="S20" s="580"/>
    </row>
    <row r="21" spans="1:19" s="82" customFormat="1" ht="17.25" customHeight="1" x14ac:dyDescent="0.2">
      <c r="A21" s="224" t="s">
        <v>575</v>
      </c>
      <c r="B21" s="168" t="s">
        <v>295</v>
      </c>
      <c r="C21" s="140"/>
      <c r="D21" s="120"/>
      <c r="E21" s="121"/>
      <c r="F21" s="120"/>
      <c r="G21" s="521">
        <f>'tám, végl. pe.átv  '!C11</f>
        <v>662118</v>
      </c>
      <c r="H21" s="491">
        <f>'tám, végl. pe.átv  '!D11</f>
        <v>83393</v>
      </c>
      <c r="I21" s="292"/>
      <c r="J21" s="292"/>
      <c r="K21" s="229">
        <f t="shared" si="0"/>
        <v>745511</v>
      </c>
      <c r="L21" s="305"/>
      <c r="S21" s="596"/>
    </row>
    <row r="22" spans="1:19" ht="17.25" customHeight="1" x14ac:dyDescent="0.2">
      <c r="A22" s="224" t="s">
        <v>576</v>
      </c>
      <c r="B22" s="168" t="s">
        <v>296</v>
      </c>
      <c r="C22" s="140"/>
      <c r="D22" s="120"/>
      <c r="E22" s="121"/>
      <c r="F22" s="120"/>
      <c r="G22" s="521">
        <f>'tám, végl. pe.átv  '!C19</f>
        <v>8855</v>
      </c>
      <c r="H22" s="546"/>
      <c r="I22" s="305"/>
      <c r="J22" s="305"/>
      <c r="K22" s="229">
        <f t="shared" si="0"/>
        <v>8855</v>
      </c>
      <c r="M22" s="80"/>
      <c r="N22" s="80"/>
      <c r="O22" s="80"/>
      <c r="P22" s="80"/>
      <c r="Q22" s="80"/>
      <c r="R22" s="80"/>
      <c r="S22" s="580"/>
    </row>
    <row r="23" spans="1:19" ht="17.25" customHeight="1" x14ac:dyDescent="0.2">
      <c r="A23" s="224" t="s">
        <v>577</v>
      </c>
      <c r="B23" s="168" t="s">
        <v>309</v>
      </c>
      <c r="C23" s="140"/>
      <c r="D23" s="120"/>
      <c r="E23" s="121"/>
      <c r="F23" s="120"/>
      <c r="G23" s="521"/>
      <c r="H23" s="491">
        <f>'tám, végl. pe.átv  '!D20</f>
        <v>2470</v>
      </c>
      <c r="I23" s="305"/>
      <c r="J23" s="305"/>
      <c r="K23" s="229">
        <f t="shared" si="0"/>
        <v>2470</v>
      </c>
      <c r="M23" s="80"/>
      <c r="N23" s="80"/>
      <c r="O23" s="80"/>
      <c r="P23" s="80"/>
      <c r="Q23" s="80"/>
      <c r="R23" s="80"/>
      <c r="S23" s="580"/>
    </row>
    <row r="24" spans="1:19" ht="17.25" customHeight="1" x14ac:dyDescent="0.2">
      <c r="A24" s="224" t="s">
        <v>578</v>
      </c>
      <c r="B24" s="168" t="s">
        <v>310</v>
      </c>
      <c r="C24" s="140"/>
      <c r="D24" s="120"/>
      <c r="E24" s="121"/>
      <c r="F24" s="120"/>
      <c r="G24" s="521">
        <v>1300</v>
      </c>
      <c r="H24" s="546"/>
      <c r="I24" s="305"/>
      <c r="J24" s="305"/>
      <c r="K24" s="229">
        <f t="shared" si="0"/>
        <v>1300</v>
      </c>
      <c r="M24" s="80"/>
      <c r="N24" s="80"/>
      <c r="O24" s="80"/>
      <c r="P24" s="80"/>
      <c r="Q24" s="80"/>
      <c r="R24" s="80"/>
      <c r="S24" s="580"/>
    </row>
    <row r="25" spans="1:19" ht="17.25" customHeight="1" x14ac:dyDescent="0.2">
      <c r="A25" s="224" t="s">
        <v>579</v>
      </c>
      <c r="B25" s="168" t="s">
        <v>297</v>
      </c>
      <c r="C25" s="140"/>
      <c r="D25" s="120"/>
      <c r="E25" s="121"/>
      <c r="F25" s="120"/>
      <c r="G25" s="521">
        <v>14203</v>
      </c>
      <c r="H25" s="491"/>
      <c r="I25" s="292"/>
      <c r="J25" s="292"/>
      <c r="K25" s="229">
        <f t="shared" si="0"/>
        <v>14203</v>
      </c>
      <c r="M25" s="80"/>
      <c r="N25" s="80"/>
      <c r="O25" s="80"/>
      <c r="P25" s="80"/>
      <c r="Q25" s="80"/>
      <c r="R25" s="80"/>
      <c r="S25" s="580"/>
    </row>
    <row r="26" spans="1:19" ht="17.25" customHeight="1" x14ac:dyDescent="0.2">
      <c r="A26" s="224" t="s">
        <v>580</v>
      </c>
      <c r="B26" s="168" t="s">
        <v>273</v>
      </c>
      <c r="C26" s="140"/>
      <c r="E26" s="121">
        <f>'közhatalmi bevételek'!D13</f>
        <v>299622</v>
      </c>
      <c r="F26" s="120">
        <f>'közhatalmi bevételek'!E13</f>
        <v>977378</v>
      </c>
      <c r="G26" s="121"/>
      <c r="H26" s="545"/>
      <c r="I26" s="232"/>
      <c r="J26" s="232"/>
      <c r="K26" s="229">
        <f t="shared" si="0"/>
        <v>1277000</v>
      </c>
      <c r="M26" s="80"/>
      <c r="N26" s="80"/>
      <c r="O26" s="80"/>
      <c r="P26" s="80"/>
      <c r="Q26" s="80"/>
      <c r="R26" s="80"/>
      <c r="S26" s="580"/>
    </row>
    <row r="27" spans="1:19" ht="17.25" customHeight="1" x14ac:dyDescent="0.2">
      <c r="A27" s="224" t="s">
        <v>582</v>
      </c>
      <c r="B27" s="171" t="s">
        <v>581</v>
      </c>
      <c r="C27" s="140"/>
      <c r="E27" s="121"/>
      <c r="F27" s="120"/>
      <c r="G27" s="121"/>
      <c r="H27" s="545"/>
      <c r="I27" s="232"/>
      <c r="J27" s="232"/>
      <c r="K27" s="229">
        <f t="shared" si="0"/>
        <v>0</v>
      </c>
      <c r="M27" s="80"/>
      <c r="N27" s="80"/>
      <c r="O27" s="80"/>
      <c r="P27" s="80"/>
      <c r="Q27" s="80"/>
      <c r="R27" s="80"/>
      <c r="S27" s="580"/>
    </row>
    <row r="28" spans="1:19" ht="17.25" customHeight="1" x14ac:dyDescent="0.2">
      <c r="A28" s="224" t="s">
        <v>583</v>
      </c>
      <c r="B28" s="168" t="s">
        <v>298</v>
      </c>
      <c r="C28" s="140"/>
      <c r="E28" s="121">
        <f>'közhatalmi bevételek'!D20</f>
        <v>17000</v>
      </c>
      <c r="F28" s="120"/>
      <c r="G28" s="121"/>
      <c r="H28" s="545"/>
      <c r="I28" s="232"/>
      <c r="J28" s="232"/>
      <c r="K28" s="229">
        <f t="shared" si="0"/>
        <v>17000</v>
      </c>
      <c r="M28" s="80"/>
      <c r="N28" s="80"/>
      <c r="O28" s="80"/>
      <c r="P28" s="80"/>
      <c r="Q28" s="80"/>
      <c r="R28" s="80"/>
      <c r="S28" s="580"/>
    </row>
    <row r="29" spans="1:19" s="82" customFormat="1" ht="17.25" customHeight="1" x14ac:dyDescent="0.2">
      <c r="A29" s="224" t="s">
        <v>584</v>
      </c>
      <c r="B29" s="168" t="s">
        <v>274</v>
      </c>
      <c r="C29" s="140"/>
      <c r="D29" s="122"/>
      <c r="E29" s="521">
        <f>'közhatalmi bevételek'!D15</f>
        <v>5400</v>
      </c>
      <c r="F29" s="120">
        <f>'közhatalmi bevételek'!E15</f>
        <v>0</v>
      </c>
      <c r="G29" s="140"/>
      <c r="H29" s="545"/>
      <c r="I29" s="232"/>
      <c r="J29" s="232"/>
      <c r="K29" s="229">
        <f t="shared" si="0"/>
        <v>5400</v>
      </c>
      <c r="L29" s="305"/>
      <c r="S29" s="596"/>
    </row>
    <row r="30" spans="1:19" ht="17.25" customHeight="1" x14ac:dyDescent="0.2">
      <c r="A30" s="224" t="s">
        <v>585</v>
      </c>
      <c r="B30" s="168" t="s">
        <v>275</v>
      </c>
      <c r="C30" s="140"/>
      <c r="D30" s="120"/>
      <c r="E30" s="521">
        <f>'közhatalmi bevételek'!D25</f>
        <v>120</v>
      </c>
      <c r="F30" s="120"/>
      <c r="G30" s="121"/>
      <c r="H30" s="545"/>
      <c r="I30" s="232"/>
      <c r="J30" s="232"/>
      <c r="K30" s="229">
        <f t="shared" si="0"/>
        <v>120</v>
      </c>
      <c r="M30" s="80"/>
      <c r="N30" s="80"/>
      <c r="O30" s="80"/>
      <c r="P30" s="80"/>
      <c r="Q30" s="80"/>
      <c r="R30" s="80"/>
      <c r="S30" s="580"/>
    </row>
    <row r="31" spans="1:19" ht="17.25" customHeight="1" x14ac:dyDescent="0.2">
      <c r="A31" s="224" t="s">
        <v>586</v>
      </c>
      <c r="B31" s="168" t="s">
        <v>276</v>
      </c>
      <c r="C31" s="140"/>
      <c r="D31" s="120"/>
      <c r="E31" s="121"/>
      <c r="F31" s="120"/>
      <c r="G31" s="121"/>
      <c r="H31" s="545"/>
      <c r="I31" s="232"/>
      <c r="J31" s="232"/>
      <c r="K31" s="229">
        <f t="shared" si="0"/>
        <v>0</v>
      </c>
      <c r="M31" s="80"/>
      <c r="N31" s="80"/>
      <c r="O31" s="80"/>
      <c r="P31" s="80"/>
      <c r="Q31" s="80"/>
      <c r="R31" s="80"/>
      <c r="S31" s="580"/>
    </row>
    <row r="32" spans="1:19" ht="17.25" customHeight="1" x14ac:dyDescent="0.2">
      <c r="A32" s="224" t="s">
        <v>588</v>
      </c>
      <c r="B32" s="168" t="s">
        <v>277</v>
      </c>
      <c r="C32" s="140">
        <v>140</v>
      </c>
      <c r="D32" s="120">
        <v>46</v>
      </c>
      <c r="E32" s="121"/>
      <c r="F32" s="120"/>
      <c r="G32" s="121"/>
      <c r="H32" s="545"/>
      <c r="I32" s="232"/>
      <c r="J32" s="232"/>
      <c r="K32" s="229">
        <f t="shared" si="0"/>
        <v>186</v>
      </c>
      <c r="M32" s="80"/>
      <c r="N32" s="80"/>
      <c r="O32" s="80"/>
      <c r="P32" s="80"/>
      <c r="Q32" s="80"/>
      <c r="R32" s="80"/>
      <c r="S32" s="580"/>
    </row>
    <row r="33" spans="1:19" ht="17.25" customHeight="1" x14ac:dyDescent="0.2">
      <c r="A33" s="224" t="s">
        <v>589</v>
      </c>
      <c r="B33" s="225" t="s">
        <v>278</v>
      </c>
      <c r="C33" s="233"/>
      <c r="D33" s="228"/>
      <c r="E33" s="227"/>
      <c r="F33" s="228"/>
      <c r="G33" s="522">
        <v>5065</v>
      </c>
      <c r="H33" s="545"/>
      <c r="I33" s="232"/>
      <c r="J33" s="232"/>
      <c r="K33" s="229">
        <f t="shared" si="0"/>
        <v>5065</v>
      </c>
      <c r="M33" s="80"/>
      <c r="N33" s="80"/>
      <c r="O33" s="80"/>
      <c r="P33" s="80"/>
      <c r="Q33" s="80"/>
      <c r="R33" s="80"/>
      <c r="S33" s="580"/>
    </row>
    <row r="34" spans="1:19" ht="17.25" customHeight="1" x14ac:dyDescent="0.2">
      <c r="A34" s="224" t="s">
        <v>611</v>
      </c>
      <c r="B34" s="225" t="s">
        <v>279</v>
      </c>
      <c r="C34" s="233"/>
      <c r="D34" s="228"/>
      <c r="E34" s="227"/>
      <c r="F34" s="228"/>
      <c r="G34" s="522">
        <v>0</v>
      </c>
      <c r="H34" s="545"/>
      <c r="I34" s="232"/>
      <c r="J34" s="232"/>
      <c r="K34" s="229">
        <f t="shared" si="0"/>
        <v>0</v>
      </c>
      <c r="M34" s="80"/>
      <c r="N34" s="80"/>
      <c r="O34" s="80"/>
      <c r="P34" s="80"/>
      <c r="Q34" s="80"/>
      <c r="R34" s="80"/>
      <c r="S34" s="580"/>
    </row>
    <row r="35" spans="1:19" ht="17.25" customHeight="1" x14ac:dyDescent="0.2">
      <c r="A35" s="224" t="s">
        <v>612</v>
      </c>
      <c r="B35" s="225" t="s">
        <v>280</v>
      </c>
      <c r="C35" s="233"/>
      <c r="D35" s="228"/>
      <c r="E35" s="227"/>
      <c r="F35" s="228"/>
      <c r="G35" s="522">
        <v>455</v>
      </c>
      <c r="H35" s="545"/>
      <c r="I35" s="232"/>
      <c r="J35" s="232"/>
      <c r="K35" s="229">
        <f t="shared" si="0"/>
        <v>455</v>
      </c>
      <c r="M35" s="80"/>
      <c r="N35" s="80"/>
      <c r="O35" s="80"/>
      <c r="P35" s="80"/>
      <c r="Q35" s="80"/>
      <c r="R35" s="80"/>
      <c r="S35" s="580"/>
    </row>
    <row r="36" spans="1:19" ht="17.25" customHeight="1" x14ac:dyDescent="0.2">
      <c r="A36" s="224" t="s">
        <v>613</v>
      </c>
      <c r="B36" s="225" t="s">
        <v>595</v>
      </c>
      <c r="C36" s="233"/>
      <c r="D36" s="228"/>
      <c r="E36" s="227"/>
      <c r="F36" s="228"/>
      <c r="G36" s="522">
        <v>500</v>
      </c>
      <c r="H36" s="545"/>
      <c r="I36" s="232"/>
      <c r="J36" s="232"/>
      <c r="K36" s="229">
        <f t="shared" si="0"/>
        <v>500</v>
      </c>
      <c r="M36" s="80"/>
      <c r="N36" s="80"/>
      <c r="O36" s="80"/>
      <c r="P36" s="80"/>
      <c r="Q36" s="80"/>
      <c r="R36" s="80"/>
      <c r="S36" s="580"/>
    </row>
    <row r="37" spans="1:19" ht="17.25" customHeight="1" x14ac:dyDescent="0.2">
      <c r="A37" s="224" t="s">
        <v>614</v>
      </c>
      <c r="B37" s="225" t="s">
        <v>281</v>
      </c>
      <c r="C37" s="233"/>
      <c r="D37" s="228"/>
      <c r="E37" s="227"/>
      <c r="F37" s="228"/>
      <c r="G37" s="522">
        <v>2032</v>
      </c>
      <c r="H37" s="545"/>
      <c r="I37" s="232"/>
      <c r="J37" s="232"/>
      <c r="K37" s="229">
        <f t="shared" si="0"/>
        <v>2032</v>
      </c>
      <c r="M37" s="80"/>
      <c r="N37" s="80"/>
      <c r="O37" s="80"/>
      <c r="P37" s="80"/>
      <c r="Q37" s="80"/>
      <c r="R37" s="80"/>
      <c r="S37" s="580"/>
    </row>
    <row r="38" spans="1:19" ht="17.25" customHeight="1" x14ac:dyDescent="0.2">
      <c r="A38" s="224" t="s">
        <v>615</v>
      </c>
      <c r="B38" s="225" t="s">
        <v>282</v>
      </c>
      <c r="C38" s="233"/>
      <c r="D38" s="524">
        <v>2286</v>
      </c>
      <c r="E38" s="233"/>
      <c r="F38" s="228"/>
      <c r="G38" s="523"/>
      <c r="H38" s="470"/>
      <c r="K38" s="229">
        <f t="shared" si="0"/>
        <v>2286</v>
      </c>
      <c r="M38" s="80"/>
      <c r="N38" s="80"/>
      <c r="O38" s="80"/>
      <c r="P38" s="80"/>
      <c r="Q38" s="80"/>
      <c r="R38" s="80"/>
      <c r="S38" s="580"/>
    </row>
    <row r="39" spans="1:19" ht="17.25" customHeight="1" thickBot="1" x14ac:dyDescent="0.25">
      <c r="A39" s="224" t="s">
        <v>616</v>
      </c>
      <c r="B39" s="225" t="s">
        <v>283</v>
      </c>
      <c r="C39" s="233"/>
      <c r="D39" s="228"/>
      <c r="E39" s="227"/>
      <c r="F39" s="228"/>
      <c r="G39" s="227"/>
      <c r="H39" s="545"/>
      <c r="I39" s="232"/>
      <c r="J39" s="232"/>
      <c r="K39" s="229">
        <f t="shared" si="0"/>
        <v>0</v>
      </c>
      <c r="M39" s="80"/>
      <c r="N39" s="80"/>
      <c r="O39" s="80"/>
      <c r="P39" s="80"/>
      <c r="Q39" s="80"/>
      <c r="R39" s="80"/>
      <c r="S39" s="580"/>
    </row>
    <row r="40" spans="1:19" ht="17.25" customHeight="1" thickBot="1" x14ac:dyDescent="0.25">
      <c r="A40" s="1216" t="s">
        <v>620</v>
      </c>
      <c r="B40" s="1217"/>
      <c r="C40" s="370">
        <f>SUM(C10:C39)</f>
        <v>40369</v>
      </c>
      <c r="D40" s="370">
        <f>SUM(D10:D39)</f>
        <v>43113</v>
      </c>
      <c r="E40" s="567">
        <f>SUM(E10:E39)</f>
        <v>326442</v>
      </c>
      <c r="F40" s="568">
        <f>SUM(F10:F39)</f>
        <v>977378</v>
      </c>
      <c r="G40" s="370">
        <f>SUM(G10:G39)</f>
        <v>694975</v>
      </c>
      <c r="H40" s="547">
        <f>SUM(H12:H39)</f>
        <v>85863</v>
      </c>
      <c r="I40" s="547">
        <f>SUM(I12:I39)</f>
        <v>0</v>
      </c>
      <c r="J40" s="547">
        <f>SUM(J12:J39)</f>
        <v>0</v>
      </c>
      <c r="K40" s="371">
        <f>SUM(C40:J40)</f>
        <v>2168140</v>
      </c>
      <c r="M40" s="80"/>
      <c r="N40" s="80"/>
      <c r="O40" s="80"/>
      <c r="P40" s="80"/>
      <c r="Q40" s="80"/>
      <c r="R40" s="80"/>
      <c r="S40" s="580"/>
    </row>
    <row r="41" spans="1:19" ht="17.25" customHeight="1" x14ac:dyDescent="0.2">
      <c r="M41" s="80"/>
      <c r="N41" s="80"/>
      <c r="O41" s="80"/>
      <c r="P41" s="80"/>
      <c r="Q41" s="80"/>
      <c r="R41" s="80"/>
      <c r="S41" s="580"/>
    </row>
    <row r="42" spans="1:19" ht="17.25" customHeight="1" x14ac:dyDescent="0.2">
      <c r="M42" s="80"/>
      <c r="N42" s="80"/>
      <c r="O42" s="80"/>
      <c r="P42" s="80"/>
      <c r="Q42" s="80"/>
      <c r="R42" s="80"/>
      <c r="S42" s="580"/>
    </row>
    <row r="43" spans="1:19" ht="17.25" customHeight="1" x14ac:dyDescent="0.2">
      <c r="M43" s="80"/>
      <c r="N43" s="80"/>
      <c r="O43" s="80"/>
      <c r="P43" s="80"/>
      <c r="Q43" s="80"/>
      <c r="R43" s="80"/>
      <c r="S43" s="580"/>
    </row>
    <row r="44" spans="1:19" ht="17.25" customHeight="1" x14ac:dyDescent="0.2">
      <c r="M44" s="80"/>
      <c r="N44" s="80"/>
      <c r="O44" s="80"/>
      <c r="P44" s="80"/>
      <c r="Q44" s="80"/>
      <c r="R44" s="80"/>
      <c r="S44" s="580"/>
    </row>
    <row r="45" spans="1:19" ht="17.25" customHeight="1" x14ac:dyDescent="0.2">
      <c r="M45" s="80"/>
      <c r="N45" s="80"/>
      <c r="O45" s="80"/>
      <c r="P45" s="80"/>
      <c r="Q45" s="80"/>
      <c r="R45" s="80"/>
      <c r="S45" s="580"/>
    </row>
    <row r="46" spans="1:19" ht="17.25" customHeight="1" x14ac:dyDescent="0.2">
      <c r="M46" s="80"/>
      <c r="N46" s="80"/>
      <c r="O46" s="80"/>
      <c r="P46" s="80"/>
      <c r="Q46" s="80"/>
      <c r="R46" s="80"/>
      <c r="S46" s="580"/>
    </row>
    <row r="47" spans="1:19" ht="17.25" customHeight="1" x14ac:dyDescent="0.2">
      <c r="M47" s="80"/>
      <c r="N47" s="80"/>
      <c r="O47" s="80"/>
      <c r="P47" s="80"/>
      <c r="Q47" s="80"/>
      <c r="R47" s="80"/>
      <c r="S47" s="580"/>
    </row>
    <row r="48" spans="1:19" ht="17.25" customHeight="1" x14ac:dyDescent="0.2">
      <c r="M48" s="80"/>
      <c r="N48" s="80"/>
      <c r="O48" s="80"/>
      <c r="P48" s="80"/>
      <c r="Q48" s="80"/>
      <c r="R48" s="80"/>
      <c r="S48" s="580"/>
    </row>
    <row r="49" spans="2:24" ht="17.25" customHeight="1" x14ac:dyDescent="0.2">
      <c r="M49" s="80"/>
      <c r="N49" s="80"/>
      <c r="O49" s="80"/>
      <c r="P49" s="80"/>
      <c r="Q49" s="80"/>
      <c r="R49" s="80"/>
      <c r="S49" s="580"/>
    </row>
    <row r="50" spans="2:24" ht="17.25" customHeight="1" x14ac:dyDescent="0.2">
      <c r="M50" s="80"/>
      <c r="N50" s="80"/>
      <c r="O50" s="80"/>
      <c r="P50" s="80"/>
      <c r="Q50" s="80"/>
      <c r="R50" s="80"/>
      <c r="S50" s="580"/>
    </row>
    <row r="51" spans="2:24" ht="17.25" customHeight="1" x14ac:dyDescent="0.2">
      <c r="M51" s="80"/>
      <c r="N51" s="80"/>
      <c r="O51" s="80"/>
      <c r="P51" s="80"/>
      <c r="Q51" s="80"/>
      <c r="R51" s="80"/>
      <c r="S51" s="580"/>
    </row>
    <row r="52" spans="2:24" ht="17.25" customHeight="1" x14ac:dyDescent="0.2">
      <c r="M52" s="80"/>
      <c r="N52" s="80"/>
      <c r="O52" s="80"/>
      <c r="P52" s="80"/>
      <c r="Q52" s="80"/>
      <c r="R52" s="80"/>
      <c r="S52" s="580"/>
    </row>
    <row r="53" spans="2:24" ht="17.25" customHeight="1" x14ac:dyDescent="0.2">
      <c r="M53" s="80"/>
      <c r="N53" s="80"/>
      <c r="O53" s="80"/>
      <c r="P53" s="80"/>
      <c r="Q53" s="80"/>
      <c r="R53" s="80"/>
      <c r="S53" s="580"/>
    </row>
    <row r="54" spans="2:24" ht="17.25" customHeight="1" x14ac:dyDescent="0.2">
      <c r="M54" s="80"/>
      <c r="N54" s="80"/>
      <c r="O54" s="80"/>
      <c r="P54" s="80"/>
      <c r="Q54" s="80"/>
      <c r="R54" s="80"/>
      <c r="S54" s="580"/>
    </row>
    <row r="55" spans="2:24" ht="17.25" customHeight="1" x14ac:dyDescent="0.2">
      <c r="M55" s="80"/>
      <c r="N55" s="80"/>
      <c r="O55" s="80"/>
      <c r="P55" s="80"/>
      <c r="Q55" s="80"/>
      <c r="R55" s="80"/>
      <c r="S55" s="580"/>
    </row>
    <row r="56" spans="2:24" ht="17.25" customHeight="1" x14ac:dyDescent="0.2">
      <c r="M56" s="80"/>
      <c r="N56" s="80"/>
      <c r="O56" s="80"/>
      <c r="P56" s="80"/>
      <c r="Q56" s="80"/>
      <c r="R56" s="80"/>
      <c r="S56" s="580"/>
    </row>
    <row r="57" spans="2:24" ht="17.25" customHeight="1" x14ac:dyDescent="0.2">
      <c r="M57" s="80"/>
      <c r="N57" s="80"/>
      <c r="O57" s="80"/>
      <c r="P57" s="80"/>
      <c r="Q57" s="80"/>
      <c r="R57" s="80"/>
      <c r="S57" s="580"/>
    </row>
    <row r="58" spans="2:24" ht="17.25" customHeight="1" x14ac:dyDescent="0.2">
      <c r="M58" s="80"/>
      <c r="N58" s="80"/>
      <c r="O58" s="80"/>
      <c r="P58" s="80"/>
      <c r="Q58" s="80"/>
      <c r="R58" s="80"/>
      <c r="S58" s="580"/>
    </row>
    <row r="64" spans="2:24" ht="17.25" customHeight="1" x14ac:dyDescent="0.2">
      <c r="B64" s="1194" t="s">
        <v>596</v>
      </c>
      <c r="C64" s="1135"/>
      <c r="D64" s="1135"/>
      <c r="E64" s="1135"/>
      <c r="F64" s="1135"/>
      <c r="G64" s="1135"/>
      <c r="H64" s="1135"/>
      <c r="I64" s="1135"/>
      <c r="J64" s="1135"/>
      <c r="K64" s="1135"/>
      <c r="L64" s="1135"/>
      <c r="M64" s="1135"/>
      <c r="N64" s="1135"/>
      <c r="O64" s="1135"/>
      <c r="P64" s="1135"/>
      <c r="Q64" s="1135"/>
      <c r="R64" s="1135"/>
      <c r="W64" s="81"/>
      <c r="X64" s="81"/>
    </row>
    <row r="65" spans="1:23" ht="17.25" customHeight="1" x14ac:dyDescent="0.2">
      <c r="D65" s="117"/>
      <c r="E65" s="117"/>
      <c r="F65" s="117"/>
      <c r="G65" s="117"/>
      <c r="H65" s="117"/>
      <c r="I65" s="117"/>
      <c r="J65" s="117"/>
      <c r="K65" s="117"/>
      <c r="W65" s="81"/>
    </row>
    <row r="66" spans="1:23" ht="17.25" customHeight="1" x14ac:dyDescent="0.2">
      <c r="A66" s="1090" t="s">
        <v>570</v>
      </c>
      <c r="B66" s="1135"/>
      <c r="C66" s="1135"/>
      <c r="D66" s="1135"/>
      <c r="E66" s="1135"/>
      <c r="F66" s="1135"/>
      <c r="G66" s="1135"/>
      <c r="H66" s="1135"/>
      <c r="I66" s="1135"/>
      <c r="J66" s="1135"/>
      <c r="K66" s="1135"/>
      <c r="L66" s="1135"/>
      <c r="M66" s="1135"/>
      <c r="N66" s="1135"/>
      <c r="O66" s="1135"/>
      <c r="P66" s="1135"/>
      <c r="Q66" s="1135"/>
      <c r="R66" s="1135"/>
    </row>
    <row r="67" spans="1:23" ht="17.25" customHeight="1" x14ac:dyDescent="0.2">
      <c r="A67" s="1090" t="s">
        <v>314</v>
      </c>
      <c r="B67" s="1135"/>
      <c r="C67" s="1135"/>
      <c r="D67" s="1135"/>
      <c r="E67" s="1135"/>
      <c r="F67" s="1135"/>
      <c r="G67" s="1135"/>
      <c r="H67" s="1135"/>
      <c r="I67" s="1135"/>
      <c r="J67" s="1135"/>
      <c r="K67" s="1135"/>
      <c r="L67" s="1135"/>
      <c r="M67" s="1135"/>
      <c r="N67" s="1135"/>
      <c r="O67" s="1135"/>
      <c r="P67" s="1135"/>
      <c r="Q67" s="1135"/>
      <c r="R67" s="1135"/>
    </row>
    <row r="68" spans="1:23" ht="17.25" customHeight="1" x14ac:dyDescent="0.2">
      <c r="B68" s="219"/>
      <c r="C68" s="220"/>
      <c r="D68" s="220"/>
      <c r="E68" s="220"/>
      <c r="F68" s="220"/>
      <c r="G68" s="220"/>
      <c r="H68" s="220"/>
      <c r="I68" s="220"/>
      <c r="J68" s="220"/>
      <c r="K68" s="220"/>
    </row>
    <row r="69" spans="1:23" ht="12.75" customHeight="1" thickBot="1" x14ac:dyDescent="0.25">
      <c r="A69" s="1214" t="s">
        <v>327</v>
      </c>
      <c r="B69" s="1215"/>
      <c r="C69" s="1215"/>
      <c r="D69" s="1215"/>
      <c r="E69" s="1215"/>
      <c r="F69" s="1215"/>
      <c r="G69" s="1215"/>
      <c r="H69" s="1215"/>
      <c r="I69" s="1215"/>
      <c r="J69" s="1215"/>
      <c r="K69" s="1215"/>
      <c r="L69" s="1164"/>
      <c r="M69" s="1164"/>
      <c r="N69" s="1164"/>
      <c r="O69" s="1164"/>
      <c r="P69" s="1164"/>
      <c r="Q69" s="1164"/>
      <c r="R69" s="1164"/>
    </row>
    <row r="70" spans="1:23" s="118" customFormat="1" ht="11.25" customHeight="1" x14ac:dyDescent="0.2">
      <c r="A70" s="1224" t="s">
        <v>506</v>
      </c>
      <c r="B70" s="1218" t="s">
        <v>86</v>
      </c>
      <c r="C70" s="1208" t="s">
        <v>57</v>
      </c>
      <c r="D70" s="1213"/>
      <c r="E70" s="1213" t="s">
        <v>58</v>
      </c>
      <c r="F70" s="1213"/>
      <c r="G70" s="1213" t="s">
        <v>59</v>
      </c>
      <c r="H70" s="1213"/>
      <c r="I70" s="1207"/>
      <c r="J70" s="1208"/>
      <c r="K70" s="322" t="s">
        <v>60</v>
      </c>
      <c r="L70" s="1206" t="s">
        <v>507</v>
      </c>
      <c r="M70" s="1197"/>
      <c r="N70" s="1197" t="s">
        <v>508</v>
      </c>
      <c r="O70" s="1197"/>
      <c r="P70" s="1197" t="s">
        <v>509</v>
      </c>
      <c r="Q70" s="1197"/>
      <c r="R70" s="318" t="s">
        <v>639</v>
      </c>
      <c r="S70" s="593"/>
    </row>
    <row r="71" spans="1:23" ht="31.5" customHeight="1" x14ac:dyDescent="0.2">
      <c r="A71" s="1225"/>
      <c r="B71" s="1219"/>
      <c r="C71" s="1209" t="s">
        <v>597</v>
      </c>
      <c r="D71" s="1202"/>
      <c r="E71" s="1202"/>
      <c r="F71" s="1202"/>
      <c r="G71" s="1202"/>
      <c r="H71" s="1202"/>
      <c r="I71" s="1202"/>
      <c r="J71" s="1202"/>
      <c r="K71" s="1212"/>
      <c r="L71" s="1209" t="s">
        <v>553</v>
      </c>
      <c r="M71" s="1210"/>
      <c r="N71" s="1210"/>
      <c r="O71" s="1210"/>
      <c r="P71" s="1210"/>
      <c r="Q71" s="1210"/>
      <c r="R71" s="1211"/>
    </row>
    <row r="72" spans="1:23" ht="36" customHeight="1" thickBot="1" x14ac:dyDescent="0.25">
      <c r="A72" s="1225"/>
      <c r="B72" s="1219"/>
      <c r="C72" s="1221" t="s">
        <v>486</v>
      </c>
      <c r="D72" s="1189"/>
      <c r="E72" s="1189" t="s">
        <v>487</v>
      </c>
      <c r="F72" s="1189"/>
      <c r="G72" s="1189" t="s">
        <v>22</v>
      </c>
      <c r="H72" s="1189"/>
      <c r="I72" s="1190"/>
      <c r="J72" s="1191"/>
      <c r="K72" s="1227" t="s">
        <v>572</v>
      </c>
      <c r="L72" s="1221" t="s">
        <v>486</v>
      </c>
      <c r="M72" s="1189"/>
      <c r="N72" s="1189" t="s">
        <v>487</v>
      </c>
      <c r="O72" s="1189"/>
      <c r="P72" s="1189" t="s">
        <v>22</v>
      </c>
      <c r="Q72" s="1189"/>
      <c r="R72" s="1222" t="s">
        <v>572</v>
      </c>
    </row>
    <row r="73" spans="1:23" ht="35.25" customHeight="1" thickBot="1" x14ac:dyDescent="0.25">
      <c r="A73" s="1225"/>
      <c r="B73" s="1219"/>
      <c r="C73" s="1221"/>
      <c r="D73" s="1189"/>
      <c r="E73" s="1189"/>
      <c r="F73" s="1189"/>
      <c r="G73" s="1189"/>
      <c r="H73" s="1189"/>
      <c r="I73" s="1192"/>
      <c r="J73" s="1193"/>
      <c r="K73" s="1227"/>
      <c r="L73" s="1221"/>
      <c r="M73" s="1189"/>
      <c r="N73" s="1189"/>
      <c r="O73" s="1189"/>
      <c r="P73" s="1189"/>
      <c r="Q73" s="1189"/>
      <c r="R73" s="1222"/>
    </row>
    <row r="74" spans="1:23" ht="32.25" customHeight="1" thickBot="1" x14ac:dyDescent="0.25">
      <c r="A74" s="1226"/>
      <c r="B74" s="1220"/>
      <c r="C74" s="527" t="s">
        <v>62</v>
      </c>
      <c r="D74" s="324" t="s">
        <v>63</v>
      </c>
      <c r="E74" s="323" t="s">
        <v>62</v>
      </c>
      <c r="F74" s="323" t="s">
        <v>63</v>
      </c>
      <c r="G74" s="323" t="s">
        <v>62</v>
      </c>
      <c r="H74" s="323" t="s">
        <v>63</v>
      </c>
      <c r="I74" s="323" t="s">
        <v>62</v>
      </c>
      <c r="J74" s="323" t="s">
        <v>63</v>
      </c>
      <c r="K74" s="1228"/>
      <c r="L74" s="326" t="s">
        <v>62</v>
      </c>
      <c r="M74" s="327" t="s">
        <v>63</v>
      </c>
      <c r="N74" s="321" t="s">
        <v>62</v>
      </c>
      <c r="O74" s="321" t="s">
        <v>63</v>
      </c>
      <c r="P74" s="321" t="s">
        <v>62</v>
      </c>
      <c r="Q74" s="321" t="s">
        <v>63</v>
      </c>
      <c r="R74" s="1223"/>
    </row>
    <row r="75" spans="1:23" ht="17.25" customHeight="1" x14ac:dyDescent="0.2">
      <c r="A75" s="234">
        <v>1</v>
      </c>
      <c r="B75" s="588" t="s">
        <v>600</v>
      </c>
      <c r="C75" s="254">
        <v>10</v>
      </c>
      <c r="D75" s="254">
        <v>0</v>
      </c>
      <c r="E75" s="254"/>
      <c r="F75" s="254"/>
      <c r="G75" s="254"/>
      <c r="H75" s="254"/>
      <c r="I75" s="254"/>
      <c r="J75" s="254"/>
      <c r="K75" s="526">
        <f>SUM(C75:H75)</f>
        <v>10</v>
      </c>
      <c r="L75" s="328">
        <v>20</v>
      </c>
      <c r="M75" s="328">
        <v>188</v>
      </c>
      <c r="N75" s="328"/>
      <c r="O75" s="328"/>
      <c r="P75" s="328"/>
      <c r="Q75" s="328"/>
      <c r="R75" s="329">
        <f>SUM(L75:Q75)</f>
        <v>208</v>
      </c>
    </row>
    <row r="76" spans="1:23" ht="17.25" customHeight="1" x14ac:dyDescent="0.2">
      <c r="A76" s="234">
        <v>2</v>
      </c>
      <c r="B76" s="589" t="s">
        <v>599</v>
      </c>
      <c r="C76" s="254"/>
      <c r="D76" s="254">
        <v>284</v>
      </c>
      <c r="E76" s="254"/>
      <c r="F76" s="254"/>
      <c r="G76" s="254"/>
      <c r="H76" s="254"/>
      <c r="I76" s="254"/>
      <c r="J76" s="254"/>
      <c r="K76" s="554">
        <f>SUM(C76:H76)</f>
        <v>284</v>
      </c>
      <c r="L76" s="254"/>
      <c r="M76" s="254"/>
      <c r="N76" s="254"/>
      <c r="O76" s="254"/>
      <c r="P76" s="254"/>
      <c r="Q76" s="254"/>
      <c r="R76" s="548"/>
    </row>
    <row r="77" spans="1:23" ht="17.25" customHeight="1" x14ac:dyDescent="0.2">
      <c r="A77" s="234">
        <v>3</v>
      </c>
      <c r="B77" s="589" t="s">
        <v>598</v>
      </c>
      <c r="C77" s="254">
        <v>3</v>
      </c>
      <c r="D77" s="254">
        <v>78</v>
      </c>
      <c r="E77" s="254"/>
      <c r="F77" s="254"/>
      <c r="G77" s="254"/>
      <c r="H77" s="254"/>
      <c r="I77" s="254"/>
      <c r="J77" s="254"/>
      <c r="K77" s="554">
        <f>SUM(C77:H77)</f>
        <v>81</v>
      </c>
      <c r="L77" s="254"/>
      <c r="M77" s="254"/>
      <c r="N77" s="254"/>
      <c r="O77" s="254"/>
      <c r="P77" s="254"/>
      <c r="Q77" s="254"/>
      <c r="R77" s="548"/>
    </row>
    <row r="78" spans="1:23" ht="17.25" customHeight="1" x14ac:dyDescent="0.2">
      <c r="A78" s="224">
        <v>4</v>
      </c>
      <c r="B78" s="589" t="s">
        <v>601</v>
      </c>
      <c r="C78" s="587">
        <v>2</v>
      </c>
      <c r="D78" s="325"/>
      <c r="E78" s="325"/>
      <c r="F78" s="325"/>
      <c r="G78" s="325"/>
      <c r="H78" s="325"/>
      <c r="I78" s="325"/>
      <c r="J78" s="325"/>
      <c r="K78" s="554">
        <f>SUM(C78:H78)</f>
        <v>2</v>
      </c>
      <c r="L78" s="330"/>
      <c r="M78" s="330"/>
      <c r="N78" s="330"/>
      <c r="O78" s="330"/>
      <c r="P78" s="330"/>
      <c r="Q78" s="330"/>
      <c r="R78" s="331"/>
    </row>
    <row r="79" spans="1:23" ht="17.25" customHeight="1" thickBot="1" x14ac:dyDescent="0.25">
      <c r="A79" s="555">
        <v>5</v>
      </c>
      <c r="B79" s="590" t="s">
        <v>602</v>
      </c>
      <c r="C79" s="587"/>
      <c r="D79" s="325">
        <v>40</v>
      </c>
      <c r="E79" s="325"/>
      <c r="F79" s="325"/>
      <c r="G79" s="325"/>
      <c r="H79" s="325"/>
      <c r="I79" s="325"/>
      <c r="J79" s="325"/>
      <c r="K79" s="591">
        <f>SUM(C79:J79)</f>
        <v>40</v>
      </c>
      <c r="L79" s="330"/>
      <c r="M79" s="330"/>
      <c r="N79" s="330"/>
      <c r="O79" s="330"/>
      <c r="P79" s="330"/>
      <c r="Q79" s="330"/>
      <c r="R79" s="331"/>
    </row>
    <row r="80" spans="1:23" ht="17.25" customHeight="1" thickBot="1" x14ac:dyDescent="0.25">
      <c r="A80" s="542" t="s">
        <v>284</v>
      </c>
      <c r="B80" s="549"/>
      <c r="C80" s="550">
        <f>SUM(C74:C78)</f>
        <v>15</v>
      </c>
      <c r="D80" s="550">
        <f>SUM(D74:D79)</f>
        <v>402</v>
      </c>
      <c r="E80" s="551">
        <f>SUM(E74)</f>
        <v>0</v>
      </c>
      <c r="F80" s="551">
        <f>SUM(F74)</f>
        <v>0</v>
      </c>
      <c r="G80" s="551">
        <f>SUM(G74)</f>
        <v>0</v>
      </c>
      <c r="H80" s="551">
        <f>SUM(H74:H78)</f>
        <v>0</v>
      </c>
      <c r="I80" s="552"/>
      <c r="J80" s="552"/>
      <c r="K80" s="553">
        <f>SUM(K74:K79)</f>
        <v>417</v>
      </c>
      <c r="L80" s="525">
        <f>SUM(L75:L78)</f>
        <v>20</v>
      </c>
      <c r="M80" s="319">
        <f>SUM(M75:M78)</f>
        <v>188</v>
      </c>
      <c r="N80" s="319"/>
      <c r="O80" s="319"/>
      <c r="P80" s="319"/>
      <c r="Q80" s="319"/>
      <c r="R80" s="332">
        <f>SUM(L80:Q80)</f>
        <v>208</v>
      </c>
      <c r="S80" s="594"/>
    </row>
  </sheetData>
  <sheetProtection selectLockedCells="1" selectUnlockedCells="1"/>
  <mergeCells count="41">
    <mergeCell ref="A40:B40"/>
    <mergeCell ref="B70:B74"/>
    <mergeCell ref="L72:M73"/>
    <mergeCell ref="A67:R67"/>
    <mergeCell ref="C72:D73"/>
    <mergeCell ref="P72:Q73"/>
    <mergeCell ref="I72:J73"/>
    <mergeCell ref="R72:R74"/>
    <mergeCell ref="A70:A74"/>
    <mergeCell ref="K72:K74"/>
    <mergeCell ref="G72:H73"/>
    <mergeCell ref="P70:Q70"/>
    <mergeCell ref="N70:O70"/>
    <mergeCell ref="E72:F73"/>
    <mergeCell ref="E70:F70"/>
    <mergeCell ref="C70:D70"/>
    <mergeCell ref="N72:O73"/>
    <mergeCell ref="I70:J70"/>
    <mergeCell ref="L70:M70"/>
    <mergeCell ref="B64:R64"/>
    <mergeCell ref="L71:R71"/>
    <mergeCell ref="C71:K71"/>
    <mergeCell ref="A66:R66"/>
    <mergeCell ref="G70:H70"/>
    <mergeCell ref="A69:R69"/>
    <mergeCell ref="G7:H8"/>
    <mergeCell ref="E7:F8"/>
    <mergeCell ref="I7:J8"/>
    <mergeCell ref="B1:R1"/>
    <mergeCell ref="A3:R3"/>
    <mergeCell ref="G5:H5"/>
    <mergeCell ref="A2:K2"/>
    <mergeCell ref="G4:K4"/>
    <mergeCell ref="C7:D8"/>
    <mergeCell ref="C5:D5"/>
    <mergeCell ref="K7:K9"/>
    <mergeCell ref="B5:B9"/>
    <mergeCell ref="E5:F5"/>
    <mergeCell ref="C6:K6"/>
    <mergeCell ref="A5:A9"/>
    <mergeCell ref="I5:J5"/>
  </mergeCells>
  <phoneticPr fontId="34" type="noConversion"/>
  <pageMargins left="0.35433070866141736" right="0.35433070866141736" top="0.98425196850393704" bottom="0.98425196850393704" header="0.51181102362204722" footer="0.51181102362204722"/>
  <pageSetup paperSize="9" scale="74" firstPageNumber="0" fitToHeight="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90"/>
  <sheetViews>
    <sheetView topLeftCell="B1" zoomScale="130" zoomScaleNormal="130" workbookViewId="0">
      <selection activeCell="S82" sqref="S82"/>
    </sheetView>
  </sheetViews>
  <sheetFormatPr defaultColWidth="9.140625" defaultRowHeight="10.5" x14ac:dyDescent="0.2"/>
  <cols>
    <col min="1" max="1" width="4.140625" style="80" customWidth="1"/>
    <col min="2" max="2" width="4.85546875" style="360" customWidth="1"/>
    <col min="3" max="3" width="26.7109375" style="367" customWidth="1"/>
    <col min="4" max="4" width="5.85546875" style="368" customWidth="1"/>
    <col min="5" max="5" width="6.7109375" style="369" customWidth="1"/>
    <col min="6" max="6" width="5.85546875" style="369" customWidth="1"/>
    <col min="7" max="7" width="6.42578125" style="369" customWidth="1"/>
    <col min="8" max="8" width="5.28515625" style="369" customWidth="1"/>
    <col min="9" max="9" width="6.42578125" style="369" customWidth="1"/>
    <col min="10" max="10" width="5.7109375" style="369" customWidth="1"/>
    <col min="11" max="11" width="5.5703125" style="369" customWidth="1"/>
    <col min="12" max="12" width="6" style="369" customWidth="1"/>
    <col min="13" max="15" width="5.85546875" style="369" customWidth="1"/>
    <col min="16" max="16" width="4.7109375" style="369" customWidth="1"/>
    <col min="17" max="17" width="5" style="369" customWidth="1"/>
    <col min="18" max="18" width="6.5703125" style="369" bestFit="1" customWidth="1"/>
    <col min="19" max="19" width="31.85546875" style="359" customWidth="1"/>
    <col min="20" max="22" width="9.140625" style="359"/>
    <col min="23" max="16384" width="9.140625" style="80"/>
  </cols>
  <sheetData>
    <row r="1" spans="1:22" ht="12.75" x14ac:dyDescent="0.2">
      <c r="B1" s="1194" t="s">
        <v>1355</v>
      </c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  <c r="O1" s="1231"/>
      <c r="P1" s="1231"/>
      <c r="Q1" s="1231"/>
      <c r="R1" s="1231"/>
    </row>
    <row r="2" spans="1:22" ht="12.75" x14ac:dyDescent="0.2">
      <c r="B2" s="1232" t="s">
        <v>78</v>
      </c>
      <c r="C2" s="1233"/>
      <c r="D2" s="1233"/>
      <c r="E2" s="1233"/>
      <c r="F2" s="1233"/>
      <c r="G2" s="1233"/>
      <c r="H2" s="1233"/>
      <c r="I2" s="1233"/>
      <c r="J2" s="1233"/>
      <c r="K2" s="1233"/>
      <c r="L2" s="1233"/>
      <c r="M2" s="1233"/>
      <c r="N2" s="1233"/>
      <c r="O2" s="1233"/>
      <c r="P2" s="1233"/>
      <c r="Q2" s="1233"/>
      <c r="R2" s="1233"/>
    </row>
    <row r="3" spans="1:22" ht="12.75" x14ac:dyDescent="0.2">
      <c r="A3" s="81"/>
      <c r="B3" s="1090" t="s">
        <v>1009</v>
      </c>
      <c r="C3" s="1231"/>
      <c r="D3" s="1231"/>
      <c r="E3" s="1231"/>
      <c r="F3" s="1231"/>
      <c r="G3" s="1231"/>
      <c r="H3" s="1231"/>
      <c r="I3" s="1231"/>
      <c r="J3" s="1231"/>
      <c r="K3" s="1231"/>
      <c r="L3" s="1231"/>
      <c r="M3" s="1231"/>
      <c r="N3" s="1231"/>
      <c r="O3" s="1231"/>
      <c r="P3" s="1231"/>
      <c r="Q3" s="1231"/>
      <c r="R3" s="1231"/>
    </row>
    <row r="4" spans="1:22" x14ac:dyDescent="0.2">
      <c r="A4" s="81"/>
      <c r="C4" s="1246" t="s">
        <v>327</v>
      </c>
      <c r="D4" s="1246"/>
      <c r="E4" s="1246"/>
      <c r="F4" s="1246"/>
      <c r="G4" s="1246"/>
      <c r="H4" s="1246"/>
      <c r="I4" s="1246"/>
      <c r="J4" s="1246"/>
      <c r="K4" s="1246"/>
      <c r="L4" s="1246"/>
      <c r="M4" s="1246"/>
      <c r="N4" s="1246"/>
      <c r="O4" s="1246"/>
      <c r="P4" s="1246"/>
      <c r="Q4" s="1246"/>
      <c r="R4" s="1246"/>
    </row>
    <row r="5" spans="1:22" x14ac:dyDescent="0.2">
      <c r="A5" s="937"/>
      <c r="B5" s="1234" t="s">
        <v>506</v>
      </c>
      <c r="C5" s="935" t="s">
        <v>57</v>
      </c>
      <c r="D5" s="1239" t="s">
        <v>58</v>
      </c>
      <c r="E5" s="1230"/>
      <c r="F5" s="1239" t="s">
        <v>59</v>
      </c>
      <c r="G5" s="1230"/>
      <c r="H5" s="1239" t="s">
        <v>638</v>
      </c>
      <c r="I5" s="1230"/>
      <c r="J5" s="1239" t="s">
        <v>507</v>
      </c>
      <c r="K5" s="1230"/>
      <c r="L5" s="1229" t="s">
        <v>508</v>
      </c>
      <c r="M5" s="1230"/>
      <c r="N5" s="1229" t="s">
        <v>509</v>
      </c>
      <c r="O5" s="1230"/>
      <c r="P5" s="1229" t="s">
        <v>639</v>
      </c>
      <c r="Q5" s="1230"/>
      <c r="R5" s="557" t="s">
        <v>650</v>
      </c>
    </row>
    <row r="6" spans="1:22" ht="12.75" x14ac:dyDescent="0.2">
      <c r="A6" s="937"/>
      <c r="B6" s="1235"/>
      <c r="C6" s="936"/>
      <c r="D6" s="1247" t="s">
        <v>994</v>
      </c>
      <c r="E6" s="1248"/>
      <c r="F6" s="1248"/>
      <c r="G6" s="1248"/>
      <c r="H6" s="1248"/>
      <c r="I6" s="1248"/>
      <c r="J6" s="1248"/>
      <c r="K6" s="1248"/>
      <c r="L6" s="1248"/>
      <c r="M6" s="1248"/>
      <c r="N6" s="1248"/>
      <c r="O6" s="1248"/>
      <c r="P6" s="1248"/>
      <c r="Q6" s="1248"/>
      <c r="R6" s="1249"/>
    </row>
    <row r="7" spans="1:22" ht="24.95" customHeight="1" x14ac:dyDescent="0.2">
      <c r="A7" s="937"/>
      <c r="B7" s="1235"/>
      <c r="C7" s="1251" t="s">
        <v>86</v>
      </c>
      <c r="D7" s="1237" t="s">
        <v>485</v>
      </c>
      <c r="E7" s="1238"/>
      <c r="F7" s="1250" t="s">
        <v>21</v>
      </c>
      <c r="G7" s="1250"/>
      <c r="H7" s="1250" t="s">
        <v>483</v>
      </c>
      <c r="I7" s="1250"/>
      <c r="J7" s="1238" t="s">
        <v>495</v>
      </c>
      <c r="K7" s="1238"/>
      <c r="L7" s="1238" t="s">
        <v>494</v>
      </c>
      <c r="M7" s="1238"/>
      <c r="N7" s="1190" t="s">
        <v>285</v>
      </c>
      <c r="O7" s="1240"/>
      <c r="P7" s="1238" t="s">
        <v>484</v>
      </c>
      <c r="Q7" s="1238"/>
      <c r="R7" s="1243" t="s">
        <v>572</v>
      </c>
    </row>
    <row r="8" spans="1:22" ht="26.25" customHeight="1" x14ac:dyDescent="0.2">
      <c r="A8" s="937"/>
      <c r="B8" s="1235"/>
      <c r="C8" s="1252"/>
      <c r="D8" s="1237"/>
      <c r="E8" s="1238"/>
      <c r="F8" s="1250"/>
      <c r="G8" s="1250"/>
      <c r="H8" s="1250"/>
      <c r="I8" s="1250"/>
      <c r="J8" s="1238"/>
      <c r="K8" s="1238"/>
      <c r="L8" s="1238"/>
      <c r="M8" s="1238"/>
      <c r="N8" s="1241"/>
      <c r="O8" s="1242"/>
      <c r="P8" s="1238"/>
      <c r="Q8" s="1238"/>
      <c r="R8" s="1244"/>
      <c r="S8" s="889"/>
      <c r="T8" s="366"/>
    </row>
    <row r="9" spans="1:22" s="278" customFormat="1" ht="40.9" customHeight="1" x14ac:dyDescent="0.15">
      <c r="A9" s="938"/>
      <c r="B9" s="1236"/>
      <c r="C9" s="1253"/>
      <c r="D9" s="361" t="s">
        <v>62</v>
      </c>
      <c r="E9" s="362" t="s">
        <v>63</v>
      </c>
      <c r="F9" s="363" t="s">
        <v>62</v>
      </c>
      <c r="G9" s="362" t="s">
        <v>63</v>
      </c>
      <c r="H9" s="363" t="s">
        <v>62</v>
      </c>
      <c r="I9" s="362" t="s">
        <v>63</v>
      </c>
      <c r="J9" s="363" t="s">
        <v>62</v>
      </c>
      <c r="K9" s="363" t="s">
        <v>63</v>
      </c>
      <c r="L9" s="363" t="s">
        <v>62</v>
      </c>
      <c r="M9" s="362" t="s">
        <v>63</v>
      </c>
      <c r="N9" s="363" t="s">
        <v>62</v>
      </c>
      <c r="O9" s="362" t="s">
        <v>63</v>
      </c>
      <c r="P9" s="363" t="s">
        <v>62</v>
      </c>
      <c r="Q9" s="363" t="s">
        <v>63</v>
      </c>
      <c r="R9" s="1245"/>
      <c r="S9" s="364"/>
      <c r="T9" s="364"/>
      <c r="U9" s="364"/>
      <c r="V9" s="364"/>
    </row>
    <row r="10" spans="1:22" s="278" customFormat="1" ht="17.25" customHeight="1" x14ac:dyDescent="0.2">
      <c r="A10" s="938"/>
      <c r="B10" s="1040">
        <v>1</v>
      </c>
      <c r="C10" s="934" t="s">
        <v>1202</v>
      </c>
      <c r="D10" s="902">
        <v>4645</v>
      </c>
      <c r="E10" s="902"/>
      <c r="F10" s="903">
        <v>1104</v>
      </c>
      <c r="G10" s="902"/>
      <c r="H10" s="904">
        <f>4168+6900</f>
        <v>11068</v>
      </c>
      <c r="I10" s="902"/>
      <c r="J10" s="903"/>
      <c r="K10" s="905"/>
      <c r="L10" s="903"/>
      <c r="M10" s="906"/>
      <c r="N10" s="902"/>
      <c r="O10" s="902"/>
      <c r="P10" s="903"/>
      <c r="Q10" s="902"/>
      <c r="R10" s="907">
        <f>SUM(D10:Q10)</f>
        <v>16817</v>
      </c>
      <c r="S10" s="779"/>
      <c r="T10" s="780"/>
      <c r="U10" s="364"/>
      <c r="V10" s="364"/>
    </row>
    <row r="11" spans="1:22" s="278" customFormat="1" ht="23.25" customHeight="1" x14ac:dyDescent="0.2">
      <c r="A11" s="938"/>
      <c r="B11" s="1040">
        <f>B10+1</f>
        <v>2</v>
      </c>
      <c r="C11" s="934" t="s">
        <v>1200</v>
      </c>
      <c r="D11" s="902">
        <v>4098</v>
      </c>
      <c r="E11" s="902"/>
      <c r="F11" s="903">
        <v>902</v>
      </c>
      <c r="G11" s="902"/>
      <c r="H11" s="904">
        <v>15831</v>
      </c>
      <c r="I11" s="902"/>
      <c r="J11" s="903"/>
      <c r="K11" s="905"/>
      <c r="L11" s="903"/>
      <c r="M11" s="908"/>
      <c r="N11" s="902"/>
      <c r="O11" s="902"/>
      <c r="P11" s="903"/>
      <c r="Q11" s="902"/>
      <c r="R11" s="907">
        <f>SUM(D11:Q11)</f>
        <v>20831</v>
      </c>
      <c r="S11" s="779"/>
      <c r="T11" s="780"/>
      <c r="U11" s="364"/>
      <c r="V11" s="364"/>
    </row>
    <row r="12" spans="1:22" s="278" customFormat="1" ht="23.25" customHeight="1" x14ac:dyDescent="0.2">
      <c r="A12" s="938"/>
      <c r="B12" s="1040">
        <f t="shared" ref="B12:B47" si="0">B11+1</f>
        <v>3</v>
      </c>
      <c r="C12" s="934" t="s">
        <v>1201</v>
      </c>
      <c r="D12" s="902"/>
      <c r="E12" s="902"/>
      <c r="F12" s="903"/>
      <c r="G12" s="902"/>
      <c r="H12" s="903"/>
      <c r="I12" s="909">
        <v>0</v>
      </c>
      <c r="J12" s="903"/>
      <c r="K12" s="905"/>
      <c r="L12" s="903"/>
      <c r="M12" s="908"/>
      <c r="N12" s="902"/>
      <c r="O12" s="902"/>
      <c r="P12" s="903"/>
      <c r="Q12" s="902"/>
      <c r="R12" s="907">
        <f>SUM(D12:Q12)</f>
        <v>0</v>
      </c>
      <c r="S12" s="779"/>
      <c r="T12" s="781"/>
      <c r="U12" s="364"/>
      <c r="V12" s="364"/>
    </row>
    <row r="13" spans="1:22" s="278" customFormat="1" ht="23.25" customHeight="1" x14ac:dyDescent="0.2">
      <c r="A13" s="938"/>
      <c r="B13" s="1040">
        <f t="shared" si="0"/>
        <v>4</v>
      </c>
      <c r="C13" s="934" t="s">
        <v>1203</v>
      </c>
      <c r="D13" s="902"/>
      <c r="E13" s="902"/>
      <c r="F13" s="903"/>
      <c r="G13" s="902"/>
      <c r="H13" s="903"/>
      <c r="I13" s="909">
        <v>1292</v>
      </c>
      <c r="J13" s="903"/>
      <c r="K13" s="905"/>
      <c r="L13" s="903"/>
      <c r="M13" s="908"/>
      <c r="N13" s="902"/>
      <c r="O13" s="902"/>
      <c r="P13" s="903"/>
      <c r="Q13" s="902"/>
      <c r="R13" s="907">
        <f>SUM(D13:Q13)</f>
        <v>1292</v>
      </c>
      <c r="S13" s="779"/>
      <c r="T13" s="781"/>
      <c r="U13" s="364"/>
      <c r="V13" s="364"/>
    </row>
    <row r="14" spans="1:22" s="358" customFormat="1" ht="16.5" customHeight="1" x14ac:dyDescent="0.2">
      <c r="A14" s="939"/>
      <c r="B14" s="1040">
        <f t="shared" si="0"/>
        <v>5</v>
      </c>
      <c r="C14" s="901" t="s">
        <v>1097</v>
      </c>
      <c r="D14" s="910"/>
      <c r="E14" s="911"/>
      <c r="F14" s="912"/>
      <c r="G14" s="911"/>
      <c r="H14" s="913">
        <v>0</v>
      </c>
      <c r="I14" s="292"/>
      <c r="J14" s="913"/>
      <c r="K14" s="914"/>
      <c r="L14" s="912"/>
      <c r="M14" s="915"/>
      <c r="N14" s="911"/>
      <c r="O14" s="911"/>
      <c r="P14" s="912"/>
      <c r="Q14" s="911"/>
      <c r="R14" s="907">
        <f t="shared" ref="R14:R77" si="1">SUM(D14:Q14)</f>
        <v>0</v>
      </c>
      <c r="S14" s="359"/>
      <c r="T14" s="359"/>
      <c r="U14" s="359"/>
      <c r="V14" s="359"/>
    </row>
    <row r="15" spans="1:22" s="358" customFormat="1" ht="16.5" customHeight="1" x14ac:dyDescent="0.2">
      <c r="A15" s="939"/>
      <c r="B15" s="1040">
        <f t="shared" si="0"/>
        <v>6</v>
      </c>
      <c r="C15" s="1039" t="s">
        <v>1220</v>
      </c>
      <c r="D15" s="910"/>
      <c r="E15" s="911"/>
      <c r="F15" s="912"/>
      <c r="G15" s="911"/>
      <c r="H15" s="913"/>
      <c r="I15" s="890">
        <v>4513</v>
      </c>
      <c r="J15" s="913"/>
      <c r="K15" s="914"/>
      <c r="L15" s="912"/>
      <c r="M15" s="915"/>
      <c r="N15" s="911"/>
      <c r="O15" s="911"/>
      <c r="P15" s="912"/>
      <c r="Q15" s="911"/>
      <c r="R15" s="907">
        <f t="shared" si="1"/>
        <v>4513</v>
      </c>
      <c r="S15" s="117"/>
      <c r="T15" s="359"/>
      <c r="U15" s="359"/>
      <c r="V15" s="359"/>
    </row>
    <row r="16" spans="1:22" s="358" customFormat="1" ht="16.5" customHeight="1" x14ac:dyDescent="0.2">
      <c r="A16" s="939"/>
      <c r="B16" s="1040">
        <f t="shared" si="0"/>
        <v>7</v>
      </c>
      <c r="C16" s="901" t="s">
        <v>1199</v>
      </c>
      <c r="D16" s="910"/>
      <c r="E16" s="911"/>
      <c r="F16" s="912"/>
      <c r="G16" s="911"/>
      <c r="H16" s="913">
        <v>1969</v>
      </c>
      <c r="I16" s="292"/>
      <c r="J16" s="913"/>
      <c r="K16" s="914"/>
      <c r="L16" s="912"/>
      <c r="M16" s="915"/>
      <c r="N16" s="911"/>
      <c r="O16" s="911"/>
      <c r="P16" s="912"/>
      <c r="Q16" s="911"/>
      <c r="R16" s="907">
        <f t="shared" si="1"/>
        <v>1969</v>
      </c>
      <c r="S16" s="779"/>
      <c r="T16" s="780"/>
      <c r="U16" s="359"/>
      <c r="V16" s="359"/>
    </row>
    <row r="17" spans="1:22" s="358" customFormat="1" ht="15.75" customHeight="1" x14ac:dyDescent="0.2">
      <c r="A17" s="939"/>
      <c r="B17" s="1040">
        <f t="shared" si="0"/>
        <v>8</v>
      </c>
      <c r="C17" s="901" t="s">
        <v>1227</v>
      </c>
      <c r="D17" s="910"/>
      <c r="E17" s="911"/>
      <c r="F17" s="912"/>
      <c r="G17" s="911"/>
      <c r="H17" s="913"/>
      <c r="I17" s="890"/>
      <c r="J17" s="913"/>
      <c r="K17" s="914"/>
      <c r="L17" s="912"/>
      <c r="M17" s="915"/>
      <c r="N17" s="911"/>
      <c r="O17" s="911"/>
      <c r="P17" s="912"/>
      <c r="Q17" s="916">
        <f>'ellátottak önk.'!F13</f>
        <v>666</v>
      </c>
      <c r="R17" s="907">
        <f t="shared" si="1"/>
        <v>666</v>
      </c>
      <c r="S17" s="359"/>
      <c r="T17" s="359"/>
      <c r="U17" s="359"/>
      <c r="V17" s="359"/>
    </row>
    <row r="18" spans="1:22" s="358" customFormat="1" ht="26.25" customHeight="1" x14ac:dyDescent="0.2">
      <c r="A18" s="939"/>
      <c r="B18" s="1040">
        <f t="shared" si="0"/>
        <v>9</v>
      </c>
      <c r="C18" s="901" t="s">
        <v>1098</v>
      </c>
      <c r="D18" s="910"/>
      <c r="E18" s="911"/>
      <c r="F18" s="912"/>
      <c r="G18" s="911"/>
      <c r="H18" s="913"/>
      <c r="I18" s="890"/>
      <c r="J18" s="913"/>
      <c r="K18" s="914"/>
      <c r="L18" s="912"/>
      <c r="M18" s="915"/>
      <c r="N18" s="911"/>
      <c r="O18" s="911"/>
      <c r="P18" s="912"/>
      <c r="Q18" s="916">
        <f>'ellátottak önk.'!F14</f>
        <v>0</v>
      </c>
      <c r="R18" s="907">
        <f t="shared" ref="R18:R29" si="2">SUM(D18:Q18)</f>
        <v>0</v>
      </c>
      <c r="S18" s="359"/>
      <c r="T18" s="359"/>
      <c r="U18" s="359"/>
      <c r="V18" s="359"/>
    </row>
    <row r="19" spans="1:22" s="358" customFormat="1" ht="15.75" customHeight="1" x14ac:dyDescent="0.2">
      <c r="A19" s="939"/>
      <c r="B19" s="1040">
        <f t="shared" si="0"/>
        <v>10</v>
      </c>
      <c r="C19" s="901" t="s">
        <v>1172</v>
      </c>
      <c r="D19" s="910"/>
      <c r="E19" s="911"/>
      <c r="F19" s="912"/>
      <c r="G19" s="911"/>
      <c r="H19" s="913"/>
      <c r="I19" s="890"/>
      <c r="J19" s="913"/>
      <c r="K19" s="914"/>
      <c r="L19" s="912"/>
      <c r="M19" s="915"/>
      <c r="N19" s="911"/>
      <c r="O19" s="911"/>
      <c r="P19" s="912"/>
      <c r="Q19" s="916">
        <v>600</v>
      </c>
      <c r="R19" s="907">
        <f t="shared" si="2"/>
        <v>600</v>
      </c>
      <c r="S19" s="359"/>
      <c r="T19" s="359"/>
      <c r="U19" s="359"/>
      <c r="V19" s="359"/>
    </row>
    <row r="20" spans="1:22" s="358" customFormat="1" ht="16.5" customHeight="1" x14ac:dyDescent="0.2">
      <c r="A20" s="939"/>
      <c r="B20" s="1040">
        <f t="shared" si="0"/>
        <v>11</v>
      </c>
      <c r="C20" s="901" t="s">
        <v>1173</v>
      </c>
      <c r="D20" s="910"/>
      <c r="E20" s="911"/>
      <c r="F20" s="912"/>
      <c r="G20" s="911"/>
      <c r="H20" s="913"/>
      <c r="I20" s="890"/>
      <c r="J20" s="913"/>
      <c r="K20" s="914"/>
      <c r="L20" s="912"/>
      <c r="M20" s="915"/>
      <c r="N20" s="911"/>
      <c r="O20" s="911"/>
      <c r="P20" s="912"/>
      <c r="Q20" s="916">
        <v>800</v>
      </c>
      <c r="R20" s="907">
        <f t="shared" si="2"/>
        <v>800</v>
      </c>
      <c r="S20" s="359"/>
      <c r="T20" s="359"/>
      <c r="U20" s="359"/>
      <c r="V20" s="359"/>
    </row>
    <row r="21" spans="1:22" s="358" customFormat="1" ht="15" customHeight="1" x14ac:dyDescent="0.2">
      <c r="A21" s="939"/>
      <c r="B21" s="1040">
        <f t="shared" si="0"/>
        <v>12</v>
      </c>
      <c r="C21" s="901" t="s">
        <v>1174</v>
      </c>
      <c r="D21" s="910"/>
      <c r="E21" s="911"/>
      <c r="F21" s="912"/>
      <c r="G21" s="911"/>
      <c r="H21" s="913"/>
      <c r="I21" s="890"/>
      <c r="J21" s="913"/>
      <c r="K21" s="914"/>
      <c r="L21" s="912"/>
      <c r="M21" s="915"/>
      <c r="N21" s="911"/>
      <c r="O21" s="911"/>
      <c r="P21" s="912"/>
      <c r="Q21" s="916">
        <v>1000</v>
      </c>
      <c r="R21" s="907">
        <f t="shared" si="2"/>
        <v>1000</v>
      </c>
      <c r="S21" s="359"/>
      <c r="T21" s="359"/>
      <c r="U21" s="359"/>
      <c r="V21" s="359"/>
    </row>
    <row r="22" spans="1:22" s="358" customFormat="1" ht="15" customHeight="1" x14ac:dyDescent="0.2">
      <c r="A22" s="939"/>
      <c r="B22" s="1040">
        <f t="shared" si="0"/>
        <v>13</v>
      </c>
      <c r="C22" s="901" t="s">
        <v>1230</v>
      </c>
      <c r="D22" s="910"/>
      <c r="E22" s="911"/>
      <c r="F22" s="912"/>
      <c r="G22" s="911"/>
      <c r="H22" s="913"/>
      <c r="I22" s="890"/>
      <c r="J22" s="913"/>
      <c r="K22" s="914"/>
      <c r="L22" s="912"/>
      <c r="M22" s="915"/>
      <c r="N22" s="911"/>
      <c r="O22" s="911"/>
      <c r="P22" s="912"/>
      <c r="Q22" s="916">
        <f>'ellátottak önk.'!F18</f>
        <v>614</v>
      </c>
      <c r="R22" s="907">
        <f t="shared" si="2"/>
        <v>614</v>
      </c>
      <c r="S22" s="359"/>
      <c r="T22" s="359"/>
      <c r="U22" s="359"/>
      <c r="V22" s="359"/>
    </row>
    <row r="23" spans="1:22" s="358" customFormat="1" ht="15.75" customHeight="1" x14ac:dyDescent="0.2">
      <c r="A23" s="939"/>
      <c r="B23" s="1040">
        <f t="shared" si="0"/>
        <v>14</v>
      </c>
      <c r="C23" s="901" t="s">
        <v>1176</v>
      </c>
      <c r="D23" s="910"/>
      <c r="E23" s="911"/>
      <c r="F23" s="912"/>
      <c r="G23" s="911"/>
      <c r="H23" s="913"/>
      <c r="I23" s="890"/>
      <c r="J23" s="913"/>
      <c r="K23" s="914"/>
      <c r="L23" s="912"/>
      <c r="M23" s="915"/>
      <c r="N23" s="911"/>
      <c r="O23" s="911"/>
      <c r="P23" s="912"/>
      <c r="Q23" s="916">
        <f>'ellátottak önk.'!F19</f>
        <v>2484</v>
      </c>
      <c r="R23" s="907">
        <f t="shared" si="2"/>
        <v>2484</v>
      </c>
      <c r="S23" s="359"/>
      <c r="T23" s="359"/>
      <c r="U23" s="359"/>
      <c r="V23" s="359"/>
    </row>
    <row r="24" spans="1:22" s="358" customFormat="1" ht="17.25" customHeight="1" x14ac:dyDescent="0.2">
      <c r="A24" s="939"/>
      <c r="B24" s="1040">
        <f t="shared" si="0"/>
        <v>15</v>
      </c>
      <c r="C24" s="901" t="s">
        <v>1206</v>
      </c>
      <c r="D24" s="910"/>
      <c r="E24" s="911"/>
      <c r="F24" s="912"/>
      <c r="G24" s="911"/>
      <c r="H24" s="913"/>
      <c r="I24" s="890"/>
      <c r="J24" s="913"/>
      <c r="K24" s="914"/>
      <c r="L24" s="912"/>
      <c r="M24" s="915"/>
      <c r="N24" s="911"/>
      <c r="O24" s="911"/>
      <c r="P24" s="912"/>
      <c r="Q24" s="916">
        <f>'ellátottak önk.'!F22</f>
        <v>1086</v>
      </c>
      <c r="R24" s="907">
        <f t="shared" si="2"/>
        <v>1086</v>
      </c>
      <c r="S24" s="359"/>
      <c r="T24" s="359"/>
      <c r="U24" s="359"/>
      <c r="V24" s="359"/>
    </row>
    <row r="25" spans="1:22" s="358" customFormat="1" ht="15.75" customHeight="1" x14ac:dyDescent="0.2">
      <c r="A25" s="939"/>
      <c r="B25" s="1040">
        <f t="shared" si="0"/>
        <v>16</v>
      </c>
      <c r="C25" s="901" t="s">
        <v>1207</v>
      </c>
      <c r="D25" s="910"/>
      <c r="E25" s="911"/>
      <c r="F25" s="912"/>
      <c r="G25" s="911"/>
      <c r="H25" s="913"/>
      <c r="I25" s="890"/>
      <c r="J25" s="913"/>
      <c r="K25" s="914"/>
      <c r="L25" s="912"/>
      <c r="M25" s="915"/>
      <c r="N25" s="911"/>
      <c r="O25" s="911"/>
      <c r="P25" s="912"/>
      <c r="Q25" s="916">
        <f>'ellátottak önk.'!F21</f>
        <v>1800</v>
      </c>
      <c r="R25" s="907">
        <f t="shared" si="2"/>
        <v>1800</v>
      </c>
      <c r="S25" s="359"/>
      <c r="T25" s="359"/>
      <c r="U25" s="359"/>
      <c r="V25" s="359"/>
    </row>
    <row r="26" spans="1:22" s="358" customFormat="1" ht="15.75" customHeight="1" x14ac:dyDescent="0.2">
      <c r="A26" s="939"/>
      <c r="B26" s="1040">
        <f t="shared" si="0"/>
        <v>17</v>
      </c>
      <c r="C26" s="901" t="s">
        <v>1228</v>
      </c>
      <c r="D26" s="910"/>
      <c r="E26" s="911"/>
      <c r="F26" s="912"/>
      <c r="G26" s="911"/>
      <c r="H26" s="913"/>
      <c r="I26" s="890"/>
      <c r="J26" s="913"/>
      <c r="K26" s="914"/>
      <c r="L26" s="912"/>
      <c r="M26" s="915"/>
      <c r="N26" s="911"/>
      <c r="O26" s="915"/>
      <c r="P26" s="916">
        <f>'ellátottak önk.'!E20</f>
        <v>500</v>
      </c>
      <c r="Q26" s="916">
        <f>'ellátottak önk.'!F20</f>
        <v>0</v>
      </c>
      <c r="R26" s="907">
        <f t="shared" si="2"/>
        <v>500</v>
      </c>
      <c r="S26" s="359"/>
      <c r="T26" s="359"/>
      <c r="U26" s="359"/>
      <c r="V26" s="359"/>
    </row>
    <row r="27" spans="1:22" s="358" customFormat="1" ht="17.25" customHeight="1" x14ac:dyDescent="0.2">
      <c r="A27" s="939"/>
      <c r="B27" s="1040">
        <f t="shared" si="0"/>
        <v>18</v>
      </c>
      <c r="C27" s="901" t="s">
        <v>1231</v>
      </c>
      <c r="D27" s="910"/>
      <c r="E27" s="911"/>
      <c r="F27" s="912"/>
      <c r="G27" s="911"/>
      <c r="H27" s="913"/>
      <c r="I27" s="890"/>
      <c r="J27" s="913"/>
      <c r="K27" s="914"/>
      <c r="L27" s="912"/>
      <c r="M27" s="915"/>
      <c r="N27" s="911"/>
      <c r="O27" s="915"/>
      <c r="P27" s="911"/>
      <c r="Q27" s="916">
        <f>'ellátottak önk.'!F30</f>
        <v>4200</v>
      </c>
      <c r="R27" s="907">
        <f t="shared" si="2"/>
        <v>4200</v>
      </c>
      <c r="S27" s="359"/>
      <c r="T27" s="359"/>
      <c r="U27" s="359"/>
      <c r="V27" s="359"/>
    </row>
    <row r="28" spans="1:22" s="358" customFormat="1" ht="16.5" customHeight="1" x14ac:dyDescent="0.2">
      <c r="A28" s="939"/>
      <c r="B28" s="1040">
        <f t="shared" si="0"/>
        <v>19</v>
      </c>
      <c r="C28" s="901" t="s">
        <v>605</v>
      </c>
      <c r="D28" s="910"/>
      <c r="E28" s="911"/>
      <c r="F28" s="912"/>
      <c r="G28" s="911"/>
      <c r="H28" s="913"/>
      <c r="I28" s="890">
        <v>400</v>
      </c>
      <c r="J28" s="913"/>
      <c r="K28" s="914"/>
      <c r="L28" s="912"/>
      <c r="M28" s="915"/>
      <c r="N28" s="911"/>
      <c r="O28" s="911"/>
      <c r="P28" s="912">
        <f>'ellátottak önk.'!E26</f>
        <v>0</v>
      </c>
      <c r="Q28" s="916">
        <f>'ellátottak önk.'!F26</f>
        <v>0</v>
      </c>
      <c r="R28" s="907">
        <f t="shared" si="2"/>
        <v>400</v>
      </c>
      <c r="S28" s="778"/>
      <c r="T28" s="359"/>
      <c r="U28" s="359"/>
      <c r="V28" s="359"/>
    </row>
    <row r="29" spans="1:22" s="358" customFormat="1" ht="15.75" customHeight="1" x14ac:dyDescent="0.2">
      <c r="A29" s="939"/>
      <c r="B29" s="1040">
        <f t="shared" si="0"/>
        <v>20</v>
      </c>
      <c r="C29" s="901" t="s">
        <v>1229</v>
      </c>
      <c r="D29" s="910"/>
      <c r="E29" s="911"/>
      <c r="F29" s="912"/>
      <c r="G29" s="911"/>
      <c r="H29" s="913">
        <v>640</v>
      </c>
      <c r="I29" s="890">
        <v>1250</v>
      </c>
      <c r="J29" s="913"/>
      <c r="K29" s="914"/>
      <c r="L29" s="912"/>
      <c r="M29" s="915"/>
      <c r="N29" s="911"/>
      <c r="O29" s="911"/>
      <c r="P29" s="917">
        <f>'ellátottak önk.'!E27</f>
        <v>0</v>
      </c>
      <c r="Q29" s="916">
        <v>0</v>
      </c>
      <c r="R29" s="907">
        <f t="shared" si="2"/>
        <v>1890</v>
      </c>
      <c r="S29" s="778"/>
      <c r="T29" s="359"/>
      <c r="U29" s="359"/>
      <c r="V29" s="359"/>
    </row>
    <row r="30" spans="1:22" s="358" customFormat="1" ht="15" customHeight="1" x14ac:dyDescent="0.2">
      <c r="A30" s="939"/>
      <c r="B30" s="1040">
        <f t="shared" si="0"/>
        <v>21</v>
      </c>
      <c r="C30" s="81" t="s">
        <v>1209</v>
      </c>
      <c r="D30" s="523"/>
      <c r="E30" s="292"/>
      <c r="F30" s="521"/>
      <c r="G30" s="292"/>
      <c r="H30" s="521"/>
      <c r="I30" s="292">
        <v>20</v>
      </c>
      <c r="J30" s="521"/>
      <c r="K30" s="918"/>
      <c r="L30" s="521"/>
      <c r="M30" s="491"/>
      <c r="N30" s="292"/>
      <c r="O30" s="292"/>
      <c r="P30" s="521"/>
      <c r="Q30" s="292"/>
      <c r="R30" s="919">
        <f t="shared" si="1"/>
        <v>20</v>
      </c>
      <c r="S30" s="117"/>
      <c r="T30" s="359"/>
      <c r="U30" s="359"/>
      <c r="V30" s="359"/>
    </row>
    <row r="31" spans="1:22" s="358" customFormat="1" ht="15" customHeight="1" x14ac:dyDescent="0.2">
      <c r="A31" s="939"/>
      <c r="B31" s="1040">
        <f t="shared" si="0"/>
        <v>22</v>
      </c>
      <c r="C31" s="81" t="s">
        <v>1208</v>
      </c>
      <c r="D31" s="523"/>
      <c r="E31" s="292"/>
      <c r="F31" s="521"/>
      <c r="G31" s="292"/>
      <c r="H31" s="521"/>
      <c r="I31" s="292">
        <v>120</v>
      </c>
      <c r="J31" s="521"/>
      <c r="K31" s="918"/>
      <c r="L31" s="521"/>
      <c r="M31" s="491"/>
      <c r="N31" s="292"/>
      <c r="O31" s="292"/>
      <c r="P31" s="521"/>
      <c r="Q31" s="292"/>
      <c r="R31" s="919">
        <f t="shared" si="1"/>
        <v>120</v>
      </c>
      <c r="S31" s="359"/>
      <c r="T31" s="359"/>
      <c r="U31" s="359"/>
      <c r="V31" s="359"/>
    </row>
    <row r="32" spans="1:22" s="358" customFormat="1" ht="16.5" customHeight="1" x14ac:dyDescent="0.2">
      <c r="A32" s="939"/>
      <c r="B32" s="1040">
        <f t="shared" si="0"/>
        <v>23</v>
      </c>
      <c r="C32" s="81" t="s">
        <v>1099</v>
      </c>
      <c r="D32" s="523"/>
      <c r="E32" s="292"/>
      <c r="F32" s="521"/>
      <c r="G32" s="292"/>
      <c r="H32" s="521"/>
      <c r="I32" s="292"/>
      <c r="J32" s="521"/>
      <c r="K32" s="918"/>
      <c r="L32" s="521"/>
      <c r="M32" s="491"/>
      <c r="N32" s="292"/>
      <c r="O32" s="292"/>
      <c r="P32" s="521"/>
      <c r="Q32" s="292"/>
      <c r="R32" s="919">
        <f>SUM(D32:Q32)</f>
        <v>0</v>
      </c>
      <c r="S32" s="359"/>
      <c r="T32" s="359"/>
      <c r="U32" s="359"/>
      <c r="V32" s="359"/>
    </row>
    <row r="33" spans="1:22" s="358" customFormat="1" ht="15" customHeight="1" x14ac:dyDescent="0.2">
      <c r="A33" s="939"/>
      <c r="B33" s="1040">
        <f t="shared" si="0"/>
        <v>24</v>
      </c>
      <c r="C33" s="81" t="s">
        <v>1232</v>
      </c>
      <c r="D33" s="523"/>
      <c r="E33" s="292"/>
      <c r="F33" s="521"/>
      <c r="G33" s="292"/>
      <c r="H33" s="521">
        <v>6431</v>
      </c>
      <c r="I33" s="292">
        <v>7330</v>
      </c>
      <c r="J33" s="521"/>
      <c r="K33" s="918"/>
      <c r="L33" s="521"/>
      <c r="M33" s="491"/>
      <c r="N33" s="292"/>
      <c r="O33" s="292"/>
      <c r="P33" s="521"/>
      <c r="Q33" s="292"/>
      <c r="R33" s="919">
        <f>SUM(D33:Q33)</f>
        <v>13761</v>
      </c>
      <c r="S33" s="359"/>
      <c r="T33" s="359"/>
      <c r="U33" s="359"/>
      <c r="V33" s="359"/>
    </row>
    <row r="34" spans="1:22" s="358" customFormat="1" ht="15" customHeight="1" x14ac:dyDescent="0.2">
      <c r="A34" s="939"/>
      <c r="B34" s="1040">
        <f t="shared" si="0"/>
        <v>25</v>
      </c>
      <c r="C34" s="81" t="s">
        <v>1100</v>
      </c>
      <c r="D34" s="523"/>
      <c r="E34" s="292"/>
      <c r="F34" s="521"/>
      <c r="G34" s="292"/>
      <c r="H34" s="521">
        <v>0</v>
      </c>
      <c r="I34" s="292"/>
      <c r="J34" s="521"/>
      <c r="K34" s="918"/>
      <c r="L34" s="521"/>
      <c r="M34" s="491"/>
      <c r="N34" s="292"/>
      <c r="O34" s="292"/>
      <c r="P34" s="521"/>
      <c r="Q34" s="292"/>
      <c r="R34" s="919">
        <f>SUM(D34:Q34)</f>
        <v>0</v>
      </c>
      <c r="S34" s="359"/>
      <c r="T34" s="359"/>
      <c r="U34" s="359"/>
      <c r="V34" s="359"/>
    </row>
    <row r="35" spans="1:22" s="358" customFormat="1" ht="15" customHeight="1" x14ac:dyDescent="0.2">
      <c r="A35" s="939"/>
      <c r="B35" s="1040">
        <f t="shared" si="0"/>
        <v>26</v>
      </c>
      <c r="C35" s="81" t="s">
        <v>1101</v>
      </c>
      <c r="D35" s="523"/>
      <c r="E35" s="292"/>
      <c r="F35" s="521"/>
      <c r="G35" s="292"/>
      <c r="H35" s="521">
        <v>0</v>
      </c>
      <c r="I35" s="292">
        <v>0</v>
      </c>
      <c r="J35" s="521"/>
      <c r="K35" s="918"/>
      <c r="L35" s="521"/>
      <c r="M35" s="491"/>
      <c r="N35" s="292"/>
      <c r="O35" s="292"/>
      <c r="P35" s="521"/>
      <c r="Q35" s="292"/>
      <c r="R35" s="919">
        <f t="shared" si="1"/>
        <v>0</v>
      </c>
      <c r="S35" s="359"/>
      <c r="T35" s="359"/>
      <c r="U35" s="366"/>
      <c r="V35" s="359"/>
    </row>
    <row r="36" spans="1:22" s="358" customFormat="1" ht="15" customHeight="1" x14ac:dyDescent="0.2">
      <c r="A36" s="939"/>
      <c r="B36" s="1040">
        <f t="shared" si="0"/>
        <v>27</v>
      </c>
      <c r="C36" s="81" t="s">
        <v>1238</v>
      </c>
      <c r="D36" s="523"/>
      <c r="E36" s="292"/>
      <c r="F36" s="521"/>
      <c r="G36" s="292"/>
      <c r="H36" s="521"/>
      <c r="I36" s="292">
        <v>1390</v>
      </c>
      <c r="J36" s="521"/>
      <c r="K36" s="918"/>
      <c r="L36" s="521"/>
      <c r="M36" s="491"/>
      <c r="N36" s="292"/>
      <c r="O36" s="292"/>
      <c r="P36" s="521"/>
      <c r="Q36" s="292"/>
      <c r="R36" s="919">
        <f t="shared" si="1"/>
        <v>1390</v>
      </c>
      <c r="S36" s="359"/>
      <c r="T36" s="359"/>
      <c r="U36" s="366"/>
      <c r="V36" s="359"/>
    </row>
    <row r="37" spans="1:22" s="358" customFormat="1" ht="15" customHeight="1" x14ac:dyDescent="0.2">
      <c r="A37" s="939"/>
      <c r="B37" s="1040">
        <f t="shared" si="0"/>
        <v>28</v>
      </c>
      <c r="C37" s="81" t="s">
        <v>1210</v>
      </c>
      <c r="D37" s="523"/>
      <c r="E37" s="292"/>
      <c r="F37" s="521"/>
      <c r="G37" s="292"/>
      <c r="H37" s="521">
        <v>288</v>
      </c>
      <c r="I37" s="292">
        <v>13763</v>
      </c>
      <c r="J37" s="521"/>
      <c r="K37" s="918"/>
      <c r="L37" s="521"/>
      <c r="M37" s="491"/>
      <c r="N37" s="292"/>
      <c r="O37" s="292"/>
      <c r="P37" s="521"/>
      <c r="Q37" s="292"/>
      <c r="R37" s="919">
        <f t="shared" si="1"/>
        <v>14051</v>
      </c>
      <c r="S37" s="359"/>
      <c r="T37" s="359"/>
      <c r="U37" s="359"/>
      <c r="V37" s="359"/>
    </row>
    <row r="38" spans="1:22" s="358" customFormat="1" ht="16.5" customHeight="1" x14ac:dyDescent="0.2">
      <c r="A38" s="939"/>
      <c r="B38" s="1040">
        <f t="shared" si="0"/>
        <v>29</v>
      </c>
      <c r="C38" s="81" t="s">
        <v>1102</v>
      </c>
      <c r="D38" s="523"/>
      <c r="E38" s="292"/>
      <c r="F38" s="521"/>
      <c r="G38" s="292"/>
      <c r="H38" s="521"/>
      <c r="I38" s="292">
        <v>0</v>
      </c>
      <c r="J38" s="521"/>
      <c r="K38" s="918"/>
      <c r="L38" s="521"/>
      <c r="M38" s="491"/>
      <c r="N38" s="292"/>
      <c r="O38" s="292"/>
      <c r="P38" s="521"/>
      <c r="Q38" s="292"/>
      <c r="R38" s="919">
        <f t="shared" si="1"/>
        <v>0</v>
      </c>
      <c r="S38" s="580"/>
      <c r="T38" s="359"/>
      <c r="U38" s="359"/>
      <c r="V38" s="359"/>
    </row>
    <row r="39" spans="1:22" s="358" customFormat="1" ht="15" customHeight="1" x14ac:dyDescent="0.2">
      <c r="A39" s="939"/>
      <c r="B39" s="1040">
        <f t="shared" si="0"/>
        <v>30</v>
      </c>
      <c r="C39" s="81" t="s">
        <v>1103</v>
      </c>
      <c r="D39" s="523"/>
      <c r="E39" s="292"/>
      <c r="F39" s="521"/>
      <c r="G39" s="292"/>
      <c r="H39" s="521">
        <v>0</v>
      </c>
      <c r="I39" s="292"/>
      <c r="J39" s="521"/>
      <c r="K39" s="918"/>
      <c r="L39" s="521"/>
      <c r="M39" s="491"/>
      <c r="N39" s="292"/>
      <c r="O39" s="292"/>
      <c r="P39" s="521"/>
      <c r="Q39" s="292"/>
      <c r="R39" s="919">
        <f>SUM(D39:Q39)</f>
        <v>0</v>
      </c>
      <c r="S39" s="359"/>
      <c r="T39" s="359"/>
      <c r="U39" s="359"/>
      <c r="V39" s="359"/>
    </row>
    <row r="40" spans="1:22" s="358" customFormat="1" ht="15" customHeight="1" x14ac:dyDescent="0.2">
      <c r="A40" s="939"/>
      <c r="B40" s="1040">
        <f t="shared" si="0"/>
        <v>31</v>
      </c>
      <c r="C40" s="81" t="s">
        <v>1104</v>
      </c>
      <c r="D40" s="523"/>
      <c r="E40" s="292">
        <v>0</v>
      </c>
      <c r="F40" s="521"/>
      <c r="G40" s="292">
        <v>0</v>
      </c>
      <c r="H40" s="521"/>
      <c r="I40" s="292"/>
      <c r="J40" s="521"/>
      <c r="K40" s="918"/>
      <c r="L40" s="521"/>
      <c r="M40" s="491"/>
      <c r="N40" s="292"/>
      <c r="O40" s="292"/>
      <c r="P40" s="521"/>
      <c r="Q40" s="292"/>
      <c r="R40" s="919">
        <f t="shared" si="1"/>
        <v>0</v>
      </c>
      <c r="S40" s="359"/>
      <c r="T40" s="359"/>
      <c r="U40" s="359"/>
      <c r="V40" s="359"/>
    </row>
    <row r="41" spans="1:22" s="358" customFormat="1" ht="15" customHeight="1" x14ac:dyDescent="0.2">
      <c r="A41" s="939"/>
      <c r="B41" s="1040">
        <f t="shared" si="0"/>
        <v>32</v>
      </c>
      <c r="C41" s="81" t="s">
        <v>1211</v>
      </c>
      <c r="D41" s="523">
        <v>41306</v>
      </c>
      <c r="E41" s="292"/>
      <c r="F41" s="521">
        <v>11893</v>
      </c>
      <c r="G41" s="292"/>
      <c r="H41" s="521">
        <v>1220</v>
      </c>
      <c r="I41" s="292"/>
      <c r="J41" s="521"/>
      <c r="K41" s="918"/>
      <c r="L41" s="521"/>
      <c r="M41" s="491"/>
      <c r="N41" s="292"/>
      <c r="O41" s="292"/>
      <c r="P41" s="521"/>
      <c r="Q41" s="292"/>
      <c r="R41" s="919">
        <f>SUM(D41:Q41)</f>
        <v>54419</v>
      </c>
      <c r="S41" s="117"/>
      <c r="T41" s="359"/>
      <c r="U41" s="359"/>
      <c r="V41" s="359"/>
    </row>
    <row r="42" spans="1:22" s="358" customFormat="1" ht="15" customHeight="1" x14ac:dyDescent="0.2">
      <c r="A42" s="939"/>
      <c r="B42" s="1040">
        <f t="shared" si="0"/>
        <v>33</v>
      </c>
      <c r="C42" s="81" t="s">
        <v>1105</v>
      </c>
      <c r="D42" s="523"/>
      <c r="E42" s="292">
        <v>0</v>
      </c>
      <c r="F42" s="521"/>
      <c r="G42" s="292">
        <v>0</v>
      </c>
      <c r="H42" s="521"/>
      <c r="I42" s="292"/>
      <c r="J42" s="521"/>
      <c r="K42" s="918"/>
      <c r="L42" s="521"/>
      <c r="M42" s="491"/>
      <c r="N42" s="292"/>
      <c r="O42" s="292"/>
      <c r="P42" s="521"/>
      <c r="Q42" s="292"/>
      <c r="R42" s="919">
        <f t="shared" si="1"/>
        <v>0</v>
      </c>
      <c r="S42" s="359"/>
      <c r="T42" s="359"/>
      <c r="U42" s="359"/>
      <c r="V42" s="359"/>
    </row>
    <row r="43" spans="1:22" s="358" customFormat="1" ht="15" customHeight="1" x14ac:dyDescent="0.2">
      <c r="A43" s="939"/>
      <c r="B43" s="1040">
        <f t="shared" si="0"/>
        <v>34</v>
      </c>
      <c r="C43" s="81" t="s">
        <v>1218</v>
      </c>
      <c r="D43" s="523">
        <v>26</v>
      </c>
      <c r="E43" s="292"/>
      <c r="F43" s="521">
        <v>22</v>
      </c>
      <c r="G43" s="292"/>
      <c r="H43" s="521">
        <v>3313</v>
      </c>
      <c r="I43" s="292"/>
      <c r="J43" s="521"/>
      <c r="K43" s="918"/>
      <c r="L43" s="521"/>
      <c r="M43" s="491"/>
      <c r="N43" s="292"/>
      <c r="O43" s="292"/>
      <c r="P43" s="521"/>
      <c r="Q43" s="292"/>
      <c r="R43" s="919">
        <f t="shared" si="1"/>
        <v>3361</v>
      </c>
      <c r="S43" s="359"/>
      <c r="T43" s="556"/>
      <c r="U43" s="359"/>
      <c r="V43" s="359"/>
    </row>
    <row r="44" spans="1:22" s="605" customFormat="1" ht="15" customHeight="1" x14ac:dyDescent="0.2">
      <c r="A44" s="940"/>
      <c r="B44" s="1040">
        <f t="shared" si="0"/>
        <v>35</v>
      </c>
      <c r="C44" s="920" t="s">
        <v>1215</v>
      </c>
      <c r="D44" s="921"/>
      <c r="E44" s="524">
        <v>2200</v>
      </c>
      <c r="F44" s="522"/>
      <c r="G44" s="524">
        <v>600</v>
      </c>
      <c r="H44" s="522"/>
      <c r="I44" s="524">
        <v>9272</v>
      </c>
      <c r="J44" s="522"/>
      <c r="K44" s="922"/>
      <c r="L44" s="522"/>
      <c r="M44" s="923"/>
      <c r="N44" s="524"/>
      <c r="O44" s="524"/>
      <c r="P44" s="522"/>
      <c r="Q44" s="524"/>
      <c r="R44" s="924">
        <f t="shared" si="1"/>
        <v>12072</v>
      </c>
      <c r="S44" s="603"/>
      <c r="T44" s="604"/>
      <c r="U44" s="604"/>
      <c r="V44" s="604"/>
    </row>
    <row r="45" spans="1:22" s="358" customFormat="1" ht="15" customHeight="1" x14ac:dyDescent="0.2">
      <c r="A45" s="939"/>
      <c r="B45" s="1040">
        <f t="shared" si="0"/>
        <v>36</v>
      </c>
      <c r="C45" s="81" t="s">
        <v>1106</v>
      </c>
      <c r="D45" s="523"/>
      <c r="E45" s="491"/>
      <c r="F45" s="80"/>
      <c r="G45" s="292"/>
      <c r="H45" s="521">
        <v>0</v>
      </c>
      <c r="I45" s="292"/>
      <c r="J45" s="521"/>
      <c r="K45" s="918"/>
      <c r="L45" s="521"/>
      <c r="M45" s="491"/>
      <c r="N45" s="292"/>
      <c r="O45" s="292"/>
      <c r="P45" s="521"/>
      <c r="Q45" s="292"/>
      <c r="R45" s="919">
        <f t="shared" si="1"/>
        <v>0</v>
      </c>
      <c r="S45" s="359"/>
      <c r="T45" s="359"/>
      <c r="U45" s="359"/>
      <c r="V45" s="359"/>
    </row>
    <row r="46" spans="1:22" s="358" customFormat="1" ht="16.5" customHeight="1" x14ac:dyDescent="0.2">
      <c r="A46" s="939"/>
      <c r="B46" s="1040">
        <f t="shared" si="0"/>
        <v>37</v>
      </c>
      <c r="C46" s="81" t="s">
        <v>1221</v>
      </c>
      <c r="D46" s="523"/>
      <c r="E46" s="491"/>
      <c r="F46" s="292"/>
      <c r="G46" s="292"/>
      <c r="H46" s="521">
        <f>20530-5939</f>
        <v>14591</v>
      </c>
      <c r="I46" s="292"/>
      <c r="J46" s="521"/>
      <c r="K46" s="918"/>
      <c r="L46" s="521"/>
      <c r="M46" s="491"/>
      <c r="N46" s="292"/>
      <c r="O46" s="292"/>
      <c r="P46" s="521"/>
      <c r="Q46" s="292"/>
      <c r="R46" s="919">
        <f t="shared" ref="R46:R53" si="3">SUM(D46:Q46)</f>
        <v>14591</v>
      </c>
      <c r="S46" s="580"/>
      <c r="T46" s="359"/>
      <c r="U46" s="359"/>
      <c r="V46" s="359"/>
    </row>
    <row r="47" spans="1:22" s="358" customFormat="1" ht="15" customHeight="1" x14ac:dyDescent="0.2">
      <c r="A47" s="939"/>
      <c r="B47" s="1040">
        <f t="shared" si="0"/>
        <v>38</v>
      </c>
      <c r="C47" s="81" t="s">
        <v>1107</v>
      </c>
      <c r="D47" s="523"/>
      <c r="E47" s="292"/>
      <c r="F47" s="521"/>
      <c r="G47" s="292"/>
      <c r="H47" s="521"/>
      <c r="I47" s="292">
        <v>0</v>
      </c>
      <c r="J47" s="521"/>
      <c r="K47" s="918"/>
      <c r="L47" s="521"/>
      <c r="M47" s="491"/>
      <c r="N47" s="292"/>
      <c r="O47" s="292"/>
      <c r="P47" s="521"/>
      <c r="Q47" s="292"/>
      <c r="R47" s="919">
        <f t="shared" si="3"/>
        <v>0</v>
      </c>
      <c r="S47" s="580"/>
      <c r="T47" s="359"/>
      <c r="U47" s="359"/>
      <c r="V47" s="359"/>
    </row>
    <row r="48" spans="1:22" s="358" customFormat="1" ht="15" customHeight="1" x14ac:dyDescent="0.2">
      <c r="A48" s="939"/>
      <c r="B48" s="1040">
        <v>39</v>
      </c>
      <c r="C48" s="81" t="s">
        <v>1277</v>
      </c>
      <c r="D48" s="523"/>
      <c r="E48" s="292"/>
      <c r="F48" s="521"/>
      <c r="G48" s="292"/>
      <c r="H48" s="521">
        <v>6477</v>
      </c>
      <c r="I48" s="292"/>
      <c r="J48" s="521"/>
      <c r="K48" s="918"/>
      <c r="L48" s="521"/>
      <c r="M48" s="491"/>
      <c r="N48" s="292"/>
      <c r="O48" s="292"/>
      <c r="P48" s="521"/>
      <c r="Q48" s="292"/>
      <c r="R48" s="919">
        <f t="shared" si="3"/>
        <v>6477</v>
      </c>
      <c r="S48" s="580"/>
      <c r="T48" s="359"/>
      <c r="U48" s="359"/>
      <c r="V48" s="359"/>
    </row>
    <row r="49" spans="1:22" s="358" customFormat="1" ht="15" customHeight="1" x14ac:dyDescent="0.2">
      <c r="A49" s="939"/>
      <c r="B49" s="1040">
        <v>40</v>
      </c>
      <c r="C49" s="81" t="s">
        <v>1278</v>
      </c>
      <c r="D49" s="523"/>
      <c r="E49" s="292"/>
      <c r="F49" s="521"/>
      <c r="G49" s="292"/>
      <c r="H49" s="521"/>
      <c r="I49" s="292">
        <v>1838</v>
      </c>
      <c r="J49" s="521"/>
      <c r="K49" s="918"/>
      <c r="L49" s="521"/>
      <c r="M49" s="491"/>
      <c r="N49" s="292"/>
      <c r="O49" s="292"/>
      <c r="P49" s="521"/>
      <c r="Q49" s="292"/>
      <c r="R49" s="919">
        <f t="shared" si="3"/>
        <v>1838</v>
      </c>
      <c r="S49" s="580"/>
      <c r="T49" s="359"/>
      <c r="U49" s="359"/>
      <c r="V49" s="359"/>
    </row>
    <row r="50" spans="1:22" s="358" customFormat="1" ht="15" customHeight="1" x14ac:dyDescent="0.2">
      <c r="A50" s="939"/>
      <c r="B50" s="1040">
        <v>41</v>
      </c>
      <c r="C50" s="81" t="s">
        <v>1108</v>
      </c>
      <c r="D50" s="523"/>
      <c r="E50" s="292"/>
      <c r="F50" s="521"/>
      <c r="G50" s="292"/>
      <c r="H50" s="521"/>
      <c r="I50" s="292"/>
      <c r="J50" s="521"/>
      <c r="K50" s="918"/>
      <c r="L50" s="521"/>
      <c r="M50" s="491"/>
      <c r="N50" s="292"/>
      <c r="O50" s="292"/>
      <c r="P50" s="521"/>
      <c r="Q50" s="292"/>
      <c r="R50" s="919">
        <f t="shared" si="3"/>
        <v>0</v>
      </c>
      <c r="S50" s="592"/>
      <c r="T50" s="359"/>
      <c r="U50" s="359"/>
      <c r="V50" s="359"/>
    </row>
    <row r="51" spans="1:22" s="358" customFormat="1" ht="15" customHeight="1" x14ac:dyDescent="0.2">
      <c r="A51" s="939"/>
      <c r="B51" s="1040">
        <v>42</v>
      </c>
      <c r="C51" s="81" t="s">
        <v>1109</v>
      </c>
      <c r="D51" s="523"/>
      <c r="E51" s="292"/>
      <c r="F51" s="521"/>
      <c r="G51" s="292"/>
      <c r="H51" s="521">
        <v>0</v>
      </c>
      <c r="I51" s="292"/>
      <c r="J51" s="521"/>
      <c r="K51" s="918"/>
      <c r="L51" s="521"/>
      <c r="M51" s="491"/>
      <c r="N51" s="292"/>
      <c r="O51" s="292"/>
      <c r="P51" s="521"/>
      <c r="Q51" s="292"/>
      <c r="R51" s="919">
        <f t="shared" si="3"/>
        <v>0</v>
      </c>
      <c r="S51" s="580"/>
      <c r="T51" s="359"/>
      <c r="U51" s="359"/>
      <c r="V51" s="359"/>
    </row>
    <row r="52" spans="1:22" s="358" customFormat="1" ht="15" customHeight="1" x14ac:dyDescent="0.2">
      <c r="A52" s="939"/>
      <c r="B52" s="1040">
        <v>43</v>
      </c>
      <c r="C52" s="81" t="s">
        <v>1217</v>
      </c>
      <c r="D52" s="523"/>
      <c r="E52" s="292"/>
      <c r="F52" s="521"/>
      <c r="G52" s="292"/>
      <c r="H52" s="521">
        <v>6833</v>
      </c>
      <c r="I52" s="292"/>
      <c r="J52" s="521"/>
      <c r="K52" s="918"/>
      <c r="L52" s="521"/>
      <c r="M52" s="491"/>
      <c r="N52" s="292"/>
      <c r="O52" s="292"/>
      <c r="P52" s="521"/>
      <c r="Q52" s="292"/>
      <c r="R52" s="919">
        <f t="shared" si="3"/>
        <v>6833</v>
      </c>
      <c r="S52" s="580"/>
      <c r="T52" s="359"/>
      <c r="U52" s="359"/>
      <c r="V52" s="359"/>
    </row>
    <row r="53" spans="1:22" s="358" customFormat="1" ht="15" customHeight="1" x14ac:dyDescent="0.2">
      <c r="A53" s="939"/>
      <c r="B53" s="1040">
        <v>44</v>
      </c>
      <c r="C53" s="81" t="s">
        <v>1222</v>
      </c>
      <c r="D53" s="523"/>
      <c r="E53" s="292"/>
      <c r="F53" s="521"/>
      <c r="G53" s="292"/>
      <c r="H53" s="521">
        <v>58522</v>
      </c>
      <c r="I53" s="292"/>
      <c r="J53" s="521"/>
      <c r="K53" s="918"/>
      <c r="L53" s="521"/>
      <c r="M53" s="491"/>
      <c r="N53" s="292"/>
      <c r="O53" s="292"/>
      <c r="P53" s="521"/>
      <c r="Q53" s="292"/>
      <c r="R53" s="919">
        <f t="shared" si="3"/>
        <v>58522</v>
      </c>
      <c r="S53" s="580"/>
      <c r="T53" s="359"/>
      <c r="U53" s="359"/>
      <c r="V53" s="359"/>
    </row>
    <row r="54" spans="1:22" s="358" customFormat="1" ht="15" customHeight="1" x14ac:dyDescent="0.2">
      <c r="A54" s="939"/>
      <c r="B54" s="1040">
        <v>45</v>
      </c>
      <c r="C54" s="81" t="s">
        <v>1216</v>
      </c>
      <c r="D54" s="523"/>
      <c r="E54" s="292"/>
      <c r="F54" s="521"/>
      <c r="G54" s="292"/>
      <c r="H54" s="521"/>
      <c r="I54" s="292">
        <v>14175</v>
      </c>
      <c r="J54" s="521"/>
      <c r="K54" s="918"/>
      <c r="L54" s="521"/>
      <c r="M54" s="491"/>
      <c r="N54" s="292"/>
      <c r="O54" s="292"/>
      <c r="P54" s="521"/>
      <c r="Q54" s="292"/>
      <c r="R54" s="919">
        <f t="shared" si="1"/>
        <v>14175</v>
      </c>
      <c r="S54" s="580"/>
      <c r="T54" s="359"/>
      <c r="U54" s="359"/>
      <c r="V54" s="359"/>
    </row>
    <row r="55" spans="1:22" s="358" customFormat="1" ht="17.25" customHeight="1" x14ac:dyDescent="0.2">
      <c r="A55" s="939"/>
      <c r="B55" s="1040">
        <v>46</v>
      </c>
      <c r="C55" s="925" t="s">
        <v>1223</v>
      </c>
      <c r="D55" s="523"/>
      <c r="E55" s="890">
        <v>1911</v>
      </c>
      <c r="F55" s="926"/>
      <c r="G55" s="890">
        <v>432</v>
      </c>
      <c r="H55" s="926">
        <v>350</v>
      </c>
      <c r="I55" s="890"/>
      <c r="J55" s="926"/>
      <c r="K55" s="927"/>
      <c r="L55" s="926"/>
      <c r="M55" s="891"/>
      <c r="N55" s="890"/>
      <c r="O55" s="890"/>
      <c r="P55" s="926"/>
      <c r="Q55" s="890"/>
      <c r="R55" s="907">
        <f>SUM(D55:Q55)</f>
        <v>2693</v>
      </c>
      <c r="S55" s="580"/>
      <c r="T55" s="366"/>
      <c r="U55" s="359"/>
      <c r="V55" s="359"/>
    </row>
    <row r="56" spans="1:22" s="358" customFormat="1" ht="15" customHeight="1" x14ac:dyDescent="0.2">
      <c r="A56" s="939"/>
      <c r="B56" s="1040">
        <v>47</v>
      </c>
      <c r="C56" s="81" t="s">
        <v>1212</v>
      </c>
      <c r="D56" s="523"/>
      <c r="E56" s="292">
        <v>10000</v>
      </c>
      <c r="F56" s="521"/>
      <c r="G56" s="292">
        <v>5000</v>
      </c>
      <c r="H56" s="521"/>
      <c r="I56" s="292">
        <v>15189</v>
      </c>
      <c r="J56" s="521"/>
      <c r="K56" s="918"/>
      <c r="L56" s="521"/>
      <c r="M56" s="491"/>
      <c r="N56" s="292"/>
      <c r="O56" s="292"/>
      <c r="P56" s="521"/>
      <c r="Q56" s="292"/>
      <c r="R56" s="919">
        <f>SUM(D56:Q56)</f>
        <v>30189</v>
      </c>
      <c r="S56" s="580"/>
      <c r="T56" s="359"/>
      <c r="U56" s="359"/>
      <c r="V56" s="359"/>
    </row>
    <row r="57" spans="1:22" s="358" customFormat="1" ht="15" customHeight="1" x14ac:dyDescent="0.2">
      <c r="A57" s="939"/>
      <c r="B57" s="1040">
        <v>48</v>
      </c>
      <c r="C57" s="81" t="s">
        <v>1213</v>
      </c>
      <c r="D57" s="523"/>
      <c r="E57" s="292"/>
      <c r="F57" s="521"/>
      <c r="G57" s="292"/>
      <c r="H57" s="521"/>
      <c r="I57" s="292">
        <v>3000</v>
      </c>
      <c r="J57" s="521"/>
      <c r="K57" s="918"/>
      <c r="L57" s="521"/>
      <c r="M57" s="491"/>
      <c r="N57" s="292"/>
      <c r="O57" s="292"/>
      <c r="P57" s="521"/>
      <c r="Q57" s="292"/>
      <c r="R57" s="919">
        <f>SUM(D57:Q57)</f>
        <v>3000</v>
      </c>
      <c r="S57" s="580"/>
      <c r="T57" s="359"/>
      <c r="U57" s="359"/>
      <c r="V57" s="359"/>
    </row>
    <row r="58" spans="1:22" s="358" customFormat="1" ht="15" customHeight="1" x14ac:dyDescent="0.2">
      <c r="A58" s="939"/>
      <c r="B58" s="1040">
        <v>49</v>
      </c>
      <c r="C58" s="81" t="s">
        <v>1224</v>
      </c>
      <c r="D58" s="523"/>
      <c r="E58" s="292"/>
      <c r="F58" s="521"/>
      <c r="G58" s="292"/>
      <c r="H58" s="521">
        <v>140</v>
      </c>
      <c r="I58" s="292">
        <v>6607</v>
      </c>
      <c r="J58" s="521"/>
      <c r="K58" s="918"/>
      <c r="L58" s="521"/>
      <c r="M58" s="491"/>
      <c r="N58" s="292"/>
      <c r="O58" s="292"/>
      <c r="P58" s="521"/>
      <c r="Q58" s="292"/>
      <c r="R58" s="919">
        <f>SUM(D58:Q58)</f>
        <v>6747</v>
      </c>
      <c r="S58" s="580"/>
      <c r="T58" s="366"/>
      <c r="U58" s="359"/>
      <c r="V58" s="359"/>
    </row>
    <row r="59" spans="1:22" s="358" customFormat="1" ht="15" customHeight="1" x14ac:dyDescent="0.2">
      <c r="A59" s="939"/>
      <c r="B59" s="1040">
        <v>50</v>
      </c>
      <c r="C59" s="901" t="s">
        <v>1219</v>
      </c>
      <c r="D59" s="928">
        <v>9718</v>
      </c>
      <c r="E59" s="929">
        <v>1325</v>
      </c>
      <c r="F59" s="913">
        <v>2437</v>
      </c>
      <c r="G59" s="292">
        <v>304</v>
      </c>
      <c r="H59" s="913">
        <v>20936</v>
      </c>
      <c r="I59" s="929"/>
      <c r="J59" s="913"/>
      <c r="K59" s="914"/>
      <c r="L59" s="912"/>
      <c r="M59" s="915"/>
      <c r="N59" s="911"/>
      <c r="O59" s="911"/>
      <c r="P59" s="912"/>
      <c r="Q59" s="911"/>
      <c r="R59" s="919">
        <f>SUM(D59:Q59)</f>
        <v>34720</v>
      </c>
      <c r="S59" s="580"/>
      <c r="T59" s="359"/>
      <c r="U59" s="359"/>
      <c r="V59" s="359"/>
    </row>
    <row r="60" spans="1:22" s="358" customFormat="1" ht="15" customHeight="1" x14ac:dyDescent="0.2">
      <c r="A60" s="939"/>
      <c r="B60" s="1040">
        <v>51</v>
      </c>
      <c r="C60" s="81" t="s">
        <v>1110</v>
      </c>
      <c r="D60" s="523"/>
      <c r="E60" s="292">
        <v>0</v>
      </c>
      <c r="F60" s="521"/>
      <c r="G60" s="292"/>
      <c r="H60" s="521"/>
      <c r="I60" s="292">
        <v>0</v>
      </c>
      <c r="J60" s="521"/>
      <c r="K60" s="918"/>
      <c r="L60" s="521"/>
      <c r="M60" s="491"/>
      <c r="N60" s="292"/>
      <c r="O60" s="292"/>
      <c r="P60" s="521"/>
      <c r="Q60" s="292"/>
      <c r="R60" s="919">
        <f t="shared" si="1"/>
        <v>0</v>
      </c>
      <c r="S60" s="580"/>
      <c r="T60" s="359"/>
      <c r="U60" s="359"/>
      <c r="V60" s="359"/>
    </row>
    <row r="61" spans="1:22" s="358" customFormat="1" ht="15" customHeight="1" x14ac:dyDescent="0.2">
      <c r="A61" s="939"/>
      <c r="B61" s="1040">
        <v>52</v>
      </c>
      <c r="C61" s="81" t="s">
        <v>1214</v>
      </c>
      <c r="D61" s="523"/>
      <c r="E61" s="292">
        <v>14848</v>
      </c>
      <c r="F61" s="521"/>
      <c r="G61" s="292">
        <v>7968</v>
      </c>
      <c r="H61" s="521"/>
      <c r="I61" s="292">
        <v>3663</v>
      </c>
      <c r="J61" s="521"/>
      <c r="K61" s="918"/>
      <c r="L61" s="521"/>
      <c r="M61" s="491"/>
      <c r="N61" s="292"/>
      <c r="O61" s="292"/>
      <c r="P61" s="521"/>
      <c r="Q61" s="292"/>
      <c r="R61" s="919">
        <f t="shared" si="1"/>
        <v>26479</v>
      </c>
      <c r="S61" s="580"/>
      <c r="T61" s="359"/>
      <c r="U61" s="359"/>
      <c r="V61" s="359"/>
    </row>
    <row r="62" spans="1:22" s="358" customFormat="1" ht="15" customHeight="1" x14ac:dyDescent="0.2">
      <c r="A62" s="939"/>
      <c r="B62" s="1040">
        <v>53</v>
      </c>
      <c r="C62" s="930" t="s">
        <v>1111</v>
      </c>
      <c r="D62" s="931"/>
      <c r="E62" s="292">
        <v>0</v>
      </c>
      <c r="F62" s="521"/>
      <c r="G62" s="292">
        <v>0</v>
      </c>
      <c r="H62" s="521">
        <v>0</v>
      </c>
      <c r="I62" s="292">
        <v>0</v>
      </c>
      <c r="J62" s="521"/>
      <c r="K62" s="292"/>
      <c r="L62" s="523"/>
      <c r="M62" s="491"/>
      <c r="N62" s="292">
        <v>0</v>
      </c>
      <c r="O62" s="292"/>
      <c r="P62" s="523"/>
      <c r="Q62" s="292"/>
      <c r="R62" s="919">
        <f>SUM(D62:Q62)</f>
        <v>0</v>
      </c>
      <c r="S62" s="118"/>
      <c r="T62" s="359"/>
      <c r="U62" s="359"/>
      <c r="V62" s="359"/>
    </row>
    <row r="63" spans="1:22" s="358" customFormat="1" ht="15" customHeight="1" x14ac:dyDescent="0.2">
      <c r="A63" s="939"/>
      <c r="B63" s="1040">
        <v>54</v>
      </c>
      <c r="C63" s="81" t="s">
        <v>1118</v>
      </c>
      <c r="D63" s="931"/>
      <c r="E63" s="292"/>
      <c r="F63" s="521"/>
      <c r="G63" s="491"/>
      <c r="H63" s="292"/>
      <c r="I63" s="491">
        <v>0</v>
      </c>
      <c r="J63" s="292"/>
      <c r="K63" s="491"/>
      <c r="L63" s="292"/>
      <c r="M63" s="491"/>
      <c r="N63" s="292"/>
      <c r="O63" s="491"/>
      <c r="P63" s="292"/>
      <c r="Q63" s="292"/>
      <c r="R63" s="919">
        <f>SUM(D63:Q63)</f>
        <v>0</v>
      </c>
      <c r="S63" s="118"/>
      <c r="T63" s="359"/>
      <c r="U63" s="359"/>
      <c r="V63" s="359"/>
    </row>
    <row r="64" spans="1:22" s="358" customFormat="1" ht="15" customHeight="1" x14ac:dyDescent="0.2">
      <c r="A64" s="939"/>
      <c r="B64" s="1040">
        <v>55</v>
      </c>
      <c r="C64" s="81" t="s">
        <v>1119</v>
      </c>
      <c r="D64" s="931"/>
      <c r="E64" s="292"/>
      <c r="F64" s="521"/>
      <c r="G64" s="491"/>
      <c r="H64" s="292">
        <v>0</v>
      </c>
      <c r="I64" s="292"/>
      <c r="J64" s="521"/>
      <c r="K64" s="491"/>
      <c r="L64" s="292"/>
      <c r="M64" s="491"/>
      <c r="N64" s="292"/>
      <c r="O64" s="491"/>
      <c r="P64" s="292"/>
      <c r="Q64" s="292"/>
      <c r="R64" s="919">
        <f>SUM(D64:Q64)</f>
        <v>0</v>
      </c>
      <c r="S64" s="580"/>
      <c r="T64" s="359"/>
      <c r="U64" s="359"/>
      <c r="V64" s="359"/>
    </row>
    <row r="65" spans="1:22" s="358" customFormat="1" ht="15" customHeight="1" x14ac:dyDescent="0.2">
      <c r="A65" s="939"/>
      <c r="B65" s="1040">
        <v>56</v>
      </c>
      <c r="C65" s="81" t="s">
        <v>1205</v>
      </c>
      <c r="D65" s="523"/>
      <c r="E65" s="491"/>
      <c r="F65" s="292"/>
      <c r="G65" s="292"/>
      <c r="H65" s="521"/>
      <c r="I65" s="292"/>
      <c r="J65" s="521">
        <f>mc.pe.átad!D22</f>
        <v>5750</v>
      </c>
      <c r="K65" s="491">
        <f>mc.pe.átad!E62</f>
        <v>55249</v>
      </c>
      <c r="L65" s="304">
        <f>mc.pe.átad!D63</f>
        <v>202527</v>
      </c>
      <c r="M65" s="491">
        <f>mc.pe.átad!E60-mc.pe.átad!E46</f>
        <v>226609</v>
      </c>
      <c r="N65" s="292"/>
      <c r="O65" s="292"/>
      <c r="P65" s="521"/>
      <c r="Q65" s="292"/>
      <c r="R65" s="919">
        <f t="shared" si="1"/>
        <v>490135</v>
      </c>
      <c r="S65" s="359"/>
      <c r="T65" s="359"/>
      <c r="U65" s="359"/>
      <c r="V65" s="359"/>
    </row>
    <row r="66" spans="1:22" s="358" customFormat="1" ht="15" customHeight="1" x14ac:dyDescent="0.2">
      <c r="A66" s="939"/>
      <c r="B66" s="1040">
        <v>57</v>
      </c>
      <c r="C66" s="81" t="s">
        <v>1204</v>
      </c>
      <c r="D66" s="523">
        <v>138</v>
      </c>
      <c r="E66" s="491"/>
      <c r="F66" s="292">
        <v>37</v>
      </c>
      <c r="G66" s="491"/>
      <c r="H66" s="292">
        <v>3675</v>
      </c>
      <c r="I66" s="491"/>
      <c r="J66" s="292"/>
      <c r="K66" s="491"/>
      <c r="L66" s="304"/>
      <c r="M66" s="491"/>
      <c r="N66" s="292"/>
      <c r="O66" s="491"/>
      <c r="P66" s="292"/>
      <c r="Q66" s="491"/>
      <c r="R66" s="919">
        <f t="shared" si="1"/>
        <v>3850</v>
      </c>
      <c r="S66" s="117"/>
      <c r="T66" s="359"/>
      <c r="U66" s="359"/>
      <c r="V66" s="359"/>
    </row>
    <row r="67" spans="1:22" s="358" customFormat="1" ht="15" customHeight="1" x14ac:dyDescent="0.2">
      <c r="A67" s="939"/>
      <c r="B67" s="1040">
        <v>58</v>
      </c>
      <c r="C67" s="81" t="s">
        <v>1226</v>
      </c>
      <c r="D67" s="523"/>
      <c r="E67" s="491">
        <v>3397</v>
      </c>
      <c r="F67" s="292"/>
      <c r="G67" s="491">
        <v>232</v>
      </c>
      <c r="H67" s="292"/>
      <c r="I67" s="491">
        <v>16761</v>
      </c>
      <c r="J67" s="292"/>
      <c r="K67" s="491"/>
      <c r="L67" s="304"/>
      <c r="M67" s="491">
        <f>mc.pe.átad!E46</f>
        <v>12395</v>
      </c>
      <c r="N67" s="292"/>
      <c r="O67" s="491"/>
      <c r="P67" s="292"/>
      <c r="Q67" s="491"/>
      <c r="R67" s="919">
        <f t="shared" si="1"/>
        <v>32785</v>
      </c>
      <c r="S67" s="117"/>
      <c r="T67" s="359"/>
      <c r="U67" s="359"/>
      <c r="V67" s="359"/>
    </row>
    <row r="68" spans="1:22" s="358" customFormat="1" ht="30.75" customHeight="1" x14ac:dyDescent="0.2">
      <c r="A68" s="939"/>
      <c r="B68" s="1040">
        <v>59</v>
      </c>
      <c r="C68" s="932" t="s">
        <v>1225</v>
      </c>
      <c r="D68" s="933"/>
      <c r="E68" s="891"/>
      <c r="F68" s="890"/>
      <c r="G68" s="891"/>
      <c r="H68" s="890">
        <v>15000</v>
      </c>
      <c r="I68" s="891"/>
      <c r="J68" s="890"/>
      <c r="K68" s="891"/>
      <c r="L68" s="892"/>
      <c r="M68" s="891"/>
      <c r="N68" s="890"/>
      <c r="O68" s="891"/>
      <c r="P68" s="890"/>
      <c r="Q68" s="891"/>
      <c r="R68" s="907">
        <f t="shared" si="1"/>
        <v>15000</v>
      </c>
      <c r="S68" s="117"/>
      <c r="T68" s="359"/>
      <c r="U68" s="359"/>
      <c r="V68" s="359"/>
    </row>
    <row r="69" spans="1:22" s="358" customFormat="1" ht="15" customHeight="1" x14ac:dyDescent="0.2">
      <c r="A69" s="939"/>
      <c r="B69" s="1040">
        <v>60</v>
      </c>
      <c r="C69" s="932" t="s">
        <v>1233</v>
      </c>
      <c r="D69" s="933"/>
      <c r="E69" s="891"/>
      <c r="F69" s="890"/>
      <c r="G69" s="891"/>
      <c r="H69" s="890"/>
      <c r="I69" s="891">
        <v>3941</v>
      </c>
      <c r="J69" s="890"/>
      <c r="K69" s="891"/>
      <c r="L69" s="892"/>
      <c r="M69" s="891"/>
      <c r="N69" s="890"/>
      <c r="O69" s="891"/>
      <c r="P69" s="890"/>
      <c r="Q69" s="891"/>
      <c r="R69" s="907">
        <f t="shared" si="1"/>
        <v>3941</v>
      </c>
      <c r="S69" s="117"/>
      <c r="T69" s="359"/>
      <c r="U69" s="359"/>
      <c r="V69" s="359"/>
    </row>
    <row r="70" spans="1:22" s="358" customFormat="1" ht="15" customHeight="1" x14ac:dyDescent="0.2">
      <c r="A70" s="939"/>
      <c r="B70" s="1040">
        <v>61</v>
      </c>
      <c r="C70" s="932" t="s">
        <v>1234</v>
      </c>
      <c r="D70" s="933"/>
      <c r="E70" s="891"/>
      <c r="F70" s="890"/>
      <c r="G70" s="891"/>
      <c r="H70" s="890"/>
      <c r="I70" s="891"/>
      <c r="J70" s="890"/>
      <c r="K70" s="891"/>
      <c r="L70" s="892"/>
      <c r="M70" s="891"/>
      <c r="N70" s="890">
        <v>367</v>
      </c>
      <c r="O70" s="891"/>
      <c r="P70" s="890"/>
      <c r="Q70" s="891"/>
      <c r="R70" s="907">
        <f t="shared" si="1"/>
        <v>367</v>
      </c>
      <c r="S70" s="117"/>
      <c r="T70" s="359"/>
      <c r="U70" s="359"/>
      <c r="V70" s="359"/>
    </row>
    <row r="71" spans="1:22" s="358" customFormat="1" ht="15" customHeight="1" x14ac:dyDescent="0.2">
      <c r="A71" s="939"/>
      <c r="B71" s="1040">
        <v>62</v>
      </c>
      <c r="C71" s="932" t="s">
        <v>1235</v>
      </c>
      <c r="D71" s="933"/>
      <c r="E71" s="891"/>
      <c r="F71" s="890"/>
      <c r="G71" s="891"/>
      <c r="H71" s="890">
        <v>295</v>
      </c>
      <c r="I71" s="891"/>
      <c r="J71" s="890"/>
      <c r="K71" s="891"/>
      <c r="L71" s="892"/>
      <c r="M71" s="891"/>
      <c r="N71" s="890"/>
      <c r="O71" s="891"/>
      <c r="P71" s="890"/>
      <c r="Q71" s="891"/>
      <c r="R71" s="907">
        <f t="shared" si="1"/>
        <v>295</v>
      </c>
      <c r="S71" s="117"/>
      <c r="T71" s="359"/>
      <c r="U71" s="359"/>
      <c r="V71" s="359"/>
    </row>
    <row r="72" spans="1:22" s="358" customFormat="1" ht="15" customHeight="1" x14ac:dyDescent="0.2">
      <c r="A72" s="939"/>
      <c r="B72" s="1040">
        <v>63</v>
      </c>
      <c r="C72" s="932" t="s">
        <v>1236</v>
      </c>
      <c r="D72" s="933"/>
      <c r="E72" s="891">
        <f>301+64</f>
        <v>365</v>
      </c>
      <c r="F72" s="890"/>
      <c r="G72" s="891">
        <f>28+13</f>
        <v>41</v>
      </c>
      <c r="H72" s="890"/>
      <c r="I72" s="891">
        <f>1782+3</f>
        <v>1785</v>
      </c>
      <c r="J72" s="890"/>
      <c r="K72" s="891"/>
      <c r="L72" s="892"/>
      <c r="M72" s="891"/>
      <c r="N72" s="890"/>
      <c r="O72" s="891"/>
      <c r="P72" s="890"/>
      <c r="Q72" s="891"/>
      <c r="R72" s="907">
        <f t="shared" si="1"/>
        <v>2191</v>
      </c>
      <c r="S72" s="117"/>
      <c r="T72" s="359"/>
      <c r="U72" s="359"/>
      <c r="V72" s="359"/>
    </row>
    <row r="73" spans="1:22" s="358" customFormat="1" ht="15" customHeight="1" x14ac:dyDescent="0.2">
      <c r="A73" s="939"/>
      <c r="B73" s="1040">
        <v>64</v>
      </c>
      <c r="C73" s="932" t="s">
        <v>1237</v>
      </c>
      <c r="D73" s="933">
        <v>4766</v>
      </c>
      <c r="E73" s="891"/>
      <c r="F73" s="890">
        <v>1748</v>
      </c>
      <c r="G73" s="891"/>
      <c r="H73" s="890">
        <f>13917-1221</f>
        <v>12696</v>
      </c>
      <c r="I73" s="891"/>
      <c r="J73" s="890"/>
      <c r="K73" s="891"/>
      <c r="L73" s="892"/>
      <c r="M73" s="891"/>
      <c r="N73" s="890"/>
      <c r="O73" s="891"/>
      <c r="P73" s="890"/>
      <c r="Q73" s="891"/>
      <c r="R73" s="907">
        <f t="shared" si="1"/>
        <v>19210</v>
      </c>
      <c r="S73" s="117"/>
      <c r="T73" s="359"/>
      <c r="U73" s="359"/>
      <c r="V73" s="359"/>
    </row>
    <row r="74" spans="1:22" s="358" customFormat="1" ht="15" customHeight="1" x14ac:dyDescent="0.2">
      <c r="A74" s="939"/>
      <c r="B74" s="1040">
        <v>65</v>
      </c>
      <c r="C74" s="932" t="s">
        <v>1239</v>
      </c>
      <c r="D74" s="933"/>
      <c r="E74" s="891"/>
      <c r="F74" s="890"/>
      <c r="G74" s="891"/>
      <c r="H74" s="890">
        <f>3809+11261</f>
        <v>15070</v>
      </c>
      <c r="I74" s="891"/>
      <c r="J74" s="890"/>
      <c r="K74" s="891"/>
      <c r="L74" s="892"/>
      <c r="M74" s="891"/>
      <c r="N74" s="890"/>
      <c r="O74" s="891"/>
      <c r="P74" s="890"/>
      <c r="Q74" s="891"/>
      <c r="R74" s="907">
        <f t="shared" si="1"/>
        <v>15070</v>
      </c>
      <c r="S74" s="117"/>
      <c r="T74" s="359"/>
      <c r="U74" s="359"/>
      <c r="V74" s="359"/>
    </row>
    <row r="75" spans="1:22" s="358" customFormat="1" ht="15" customHeight="1" x14ac:dyDescent="0.2">
      <c r="A75" s="939"/>
      <c r="B75" s="1040">
        <v>66</v>
      </c>
      <c r="C75" s="932" t="s">
        <v>1240</v>
      </c>
      <c r="D75" s="933"/>
      <c r="E75" s="891"/>
      <c r="F75" s="890"/>
      <c r="G75" s="891"/>
      <c r="H75" s="890">
        <v>15672</v>
      </c>
      <c r="I75" s="891"/>
      <c r="J75" s="890"/>
      <c r="K75" s="891"/>
      <c r="L75" s="892"/>
      <c r="M75" s="891"/>
      <c r="N75" s="890"/>
      <c r="O75" s="891"/>
      <c r="P75" s="890"/>
      <c r="Q75" s="891"/>
      <c r="R75" s="907">
        <f t="shared" si="1"/>
        <v>15672</v>
      </c>
      <c r="S75" s="117"/>
      <c r="T75" s="359"/>
      <c r="U75" s="359"/>
      <c r="V75" s="359"/>
    </row>
    <row r="76" spans="1:22" s="358" customFormat="1" ht="15" customHeight="1" x14ac:dyDescent="0.2">
      <c r="A76" s="939"/>
      <c r="B76" s="1040">
        <v>67</v>
      </c>
      <c r="C76" s="932" t="s">
        <v>1241</v>
      </c>
      <c r="D76" s="933"/>
      <c r="E76" s="891">
        <v>13990</v>
      </c>
      <c r="F76" s="890"/>
      <c r="G76" s="891">
        <v>2847</v>
      </c>
      <c r="H76" s="890">
        <v>21386</v>
      </c>
      <c r="I76" s="891">
        <v>80609</v>
      </c>
      <c r="J76" s="890"/>
      <c r="K76" s="891"/>
      <c r="L76" s="892"/>
      <c r="M76" s="891"/>
      <c r="N76" s="890">
        <v>84</v>
      </c>
      <c r="O76" s="891"/>
      <c r="P76" s="890"/>
      <c r="Q76" s="891"/>
      <c r="R76" s="907">
        <f t="shared" si="1"/>
        <v>118916</v>
      </c>
      <c r="S76" s="117"/>
      <c r="T76" s="359"/>
      <c r="U76" s="359"/>
      <c r="V76" s="359"/>
    </row>
    <row r="77" spans="1:22" s="358" customFormat="1" ht="15" customHeight="1" x14ac:dyDescent="0.2">
      <c r="A77" s="1064"/>
      <c r="B77" s="1040">
        <v>68</v>
      </c>
      <c r="C77" s="932" t="s">
        <v>1283</v>
      </c>
      <c r="D77" s="933"/>
      <c r="E77" s="891"/>
      <c r="F77" s="890"/>
      <c r="G77" s="891"/>
      <c r="H77" s="890"/>
      <c r="I77" s="891">
        <v>9240</v>
      </c>
      <c r="J77" s="890"/>
      <c r="K77" s="891"/>
      <c r="L77" s="892"/>
      <c r="M77" s="891"/>
      <c r="N77" s="890"/>
      <c r="O77" s="891"/>
      <c r="P77" s="890"/>
      <c r="Q77" s="891"/>
      <c r="R77" s="907">
        <f t="shared" si="1"/>
        <v>9240</v>
      </c>
      <c r="S77" s="117"/>
      <c r="T77" s="359"/>
      <c r="U77" s="359"/>
      <c r="V77" s="359"/>
    </row>
    <row r="78" spans="1:22" s="358" customFormat="1" ht="15" customHeight="1" x14ac:dyDescent="0.2">
      <c r="A78" s="1064"/>
      <c r="B78" s="1040">
        <v>69</v>
      </c>
      <c r="C78" s="932" t="s">
        <v>1284</v>
      </c>
      <c r="D78" s="933"/>
      <c r="E78" s="891"/>
      <c r="F78" s="890"/>
      <c r="G78" s="891"/>
      <c r="H78" s="890"/>
      <c r="I78" s="891">
        <v>220</v>
      </c>
      <c r="J78" s="890"/>
      <c r="K78" s="891"/>
      <c r="L78" s="892"/>
      <c r="M78" s="891"/>
      <c r="N78" s="890"/>
      <c r="O78" s="891"/>
      <c r="P78" s="890"/>
      <c r="Q78" s="891"/>
      <c r="R78" s="907">
        <f t="shared" ref="R78:R79" si="4">SUM(D78:Q78)</f>
        <v>220</v>
      </c>
      <c r="S78" s="117"/>
      <c r="T78" s="359"/>
      <c r="U78" s="359"/>
      <c r="V78" s="359"/>
    </row>
    <row r="79" spans="1:22" s="358" customFormat="1" ht="15" customHeight="1" thickBot="1" x14ac:dyDescent="0.25">
      <c r="A79" s="1064"/>
      <c r="B79" s="1040">
        <v>70</v>
      </c>
      <c r="C79" s="932" t="s">
        <v>1285</v>
      </c>
      <c r="D79" s="933"/>
      <c r="E79" s="891"/>
      <c r="F79" s="890"/>
      <c r="G79" s="891"/>
      <c r="H79" s="890"/>
      <c r="I79" s="891">
        <v>238</v>
      </c>
      <c r="J79" s="890"/>
      <c r="K79" s="891"/>
      <c r="L79" s="892"/>
      <c r="M79" s="891"/>
      <c r="N79" s="890"/>
      <c r="O79" s="891"/>
      <c r="P79" s="890"/>
      <c r="Q79" s="891"/>
      <c r="R79" s="907">
        <f t="shared" si="4"/>
        <v>238</v>
      </c>
      <c r="S79" s="117"/>
      <c r="T79" s="359"/>
      <c r="U79" s="359"/>
      <c r="V79" s="359"/>
    </row>
    <row r="80" spans="1:22" ht="15.6" customHeight="1" thickBot="1" x14ac:dyDescent="0.25">
      <c r="B80" s="1254" t="s">
        <v>642</v>
      </c>
      <c r="C80" s="1255"/>
      <c r="D80" s="319">
        <f t="shared" ref="D80:H80" si="5">SUM(D10:D79)</f>
        <v>64697</v>
      </c>
      <c r="E80" s="319">
        <f t="shared" si="5"/>
        <v>48036</v>
      </c>
      <c r="F80" s="319">
        <f t="shared" si="5"/>
        <v>18143</v>
      </c>
      <c r="G80" s="319">
        <f t="shared" si="5"/>
        <v>17424</v>
      </c>
      <c r="H80" s="319">
        <f t="shared" si="5"/>
        <v>232403</v>
      </c>
      <c r="I80" s="319">
        <f>SUM(I10:I79)</f>
        <v>196616</v>
      </c>
      <c r="J80" s="319">
        <f t="shared" ref="J80:R80" si="6">SUM(J10:J79)</f>
        <v>5750</v>
      </c>
      <c r="K80" s="319">
        <f t="shared" si="6"/>
        <v>55249</v>
      </c>
      <c r="L80" s="319">
        <f t="shared" si="6"/>
        <v>202527</v>
      </c>
      <c r="M80" s="319">
        <f t="shared" si="6"/>
        <v>239004</v>
      </c>
      <c r="N80" s="319">
        <f t="shared" si="6"/>
        <v>451</v>
      </c>
      <c r="O80" s="319">
        <f t="shared" si="6"/>
        <v>0</v>
      </c>
      <c r="P80" s="319">
        <f t="shared" si="6"/>
        <v>500</v>
      </c>
      <c r="Q80" s="319">
        <f t="shared" si="6"/>
        <v>13250</v>
      </c>
      <c r="R80" s="319">
        <f t="shared" si="6"/>
        <v>1094050</v>
      </c>
      <c r="S80" s="119"/>
    </row>
    <row r="81" spans="12:19" x14ac:dyDescent="0.2">
      <c r="S81" s="369"/>
    </row>
    <row r="85" spans="12:19" x14ac:dyDescent="0.2">
      <c r="S85" s="366"/>
    </row>
    <row r="86" spans="12:19" x14ac:dyDescent="0.2">
      <c r="S86" s="366"/>
    </row>
    <row r="90" spans="12:19" x14ac:dyDescent="0.2">
      <c r="L90" s="365"/>
    </row>
  </sheetData>
  <sheetProtection selectLockedCells="1" selectUnlockedCells="1"/>
  <mergeCells count="23">
    <mergeCell ref="C7:C9"/>
    <mergeCell ref="B80:C80"/>
    <mergeCell ref="N5:O5"/>
    <mergeCell ref="J5:K5"/>
    <mergeCell ref="F7:G8"/>
    <mergeCell ref="L7:M8"/>
    <mergeCell ref="F5:G5"/>
    <mergeCell ref="P5:Q5"/>
    <mergeCell ref="B1:R1"/>
    <mergeCell ref="B2:R2"/>
    <mergeCell ref="B3:R3"/>
    <mergeCell ref="B5:B9"/>
    <mergeCell ref="D7:E8"/>
    <mergeCell ref="J7:K8"/>
    <mergeCell ref="D5:E5"/>
    <mergeCell ref="N7:O8"/>
    <mergeCell ref="H5:I5"/>
    <mergeCell ref="R7:R9"/>
    <mergeCell ref="C4:R4"/>
    <mergeCell ref="P7:Q8"/>
    <mergeCell ref="D6:R6"/>
    <mergeCell ref="L5:M5"/>
    <mergeCell ref="H7:I8"/>
  </mergeCells>
  <phoneticPr fontId="34" type="noConversion"/>
  <pageMargins left="0.15748031496062992" right="0.15748031496062992" top="0.78740157480314965" bottom="0.78740157480314965" header="0.51181102362204722" footer="0.51181102362204722"/>
  <pageSetup paperSize="9" scale="66" firstPageNumber="0" fitToHeight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S43"/>
  <sheetViews>
    <sheetView workbookViewId="0">
      <selection activeCell="R19" sqref="R19"/>
    </sheetView>
  </sheetViews>
  <sheetFormatPr defaultColWidth="9.140625" defaultRowHeight="18" customHeight="1" x14ac:dyDescent="0.25"/>
  <cols>
    <col min="1" max="1" width="6.140625" style="32" customWidth="1"/>
    <col min="2" max="3" width="3.5703125" style="17" customWidth="1"/>
    <col min="4" max="4" width="41.5703125" style="24" customWidth="1"/>
    <col min="5" max="5" width="12.28515625" style="17" customWidth="1"/>
    <col min="6" max="6" width="11" style="17" customWidth="1"/>
    <col min="7" max="7" width="14" style="17" customWidth="1"/>
    <col min="8" max="9" width="0" style="308" hidden="1" customWidth="1"/>
    <col min="10" max="10" width="9.42578125" style="32" hidden="1" customWidth="1"/>
    <col min="11" max="16384" width="9.140625" style="32"/>
  </cols>
  <sheetData>
    <row r="1" spans="2:11" ht="18" customHeight="1" x14ac:dyDescent="0.25">
      <c r="B1" s="1177" t="s">
        <v>1356</v>
      </c>
      <c r="C1" s="1177"/>
      <c r="D1" s="1177"/>
      <c r="E1" s="1177"/>
      <c r="F1" s="1177"/>
      <c r="G1" s="1177"/>
      <c r="H1" s="1135"/>
      <c r="I1" s="1135"/>
      <c r="J1" s="1135"/>
    </row>
    <row r="3" spans="2:11" ht="15.75" customHeight="1" x14ac:dyDescent="0.25">
      <c r="B3" s="1179" t="s">
        <v>78</v>
      </c>
      <c r="C3" s="1179"/>
      <c r="D3" s="1179"/>
      <c r="E3" s="1179"/>
      <c r="F3" s="1179"/>
      <c r="G3" s="1179"/>
      <c r="H3" s="1135"/>
      <c r="I3" s="1135"/>
      <c r="J3" s="1135"/>
    </row>
    <row r="4" spans="2:11" ht="15.75" customHeight="1" x14ac:dyDescent="0.25">
      <c r="B4" s="1265" t="s">
        <v>1003</v>
      </c>
      <c r="C4" s="1266"/>
      <c r="D4" s="1266"/>
      <c r="E4" s="1266"/>
      <c r="F4" s="1266"/>
      <c r="G4" s="1266"/>
    </row>
    <row r="5" spans="2:11" ht="15.75" customHeight="1" x14ac:dyDescent="0.25">
      <c r="B5" s="1179" t="s">
        <v>1052</v>
      </c>
      <c r="C5" s="1179"/>
      <c r="D5" s="1179"/>
      <c r="E5" s="1179"/>
      <c r="F5" s="1179"/>
      <c r="G5" s="1179"/>
      <c r="H5" s="1135"/>
      <c r="I5" s="1135"/>
      <c r="J5" s="1135"/>
    </row>
    <row r="6" spans="2:11" s="34" customFormat="1" ht="14.25" customHeight="1" x14ac:dyDescent="0.25">
      <c r="B6" s="1257" t="s">
        <v>344</v>
      </c>
      <c r="C6" s="1257"/>
      <c r="D6" s="1257"/>
      <c r="E6" s="1257"/>
      <c r="F6" s="1257"/>
      <c r="G6" s="1257"/>
      <c r="H6" s="1135"/>
      <c r="I6" s="1135"/>
      <c r="J6" s="1135"/>
    </row>
    <row r="7" spans="2:11" s="34" customFormat="1" ht="14.25" customHeight="1" x14ac:dyDescent="0.25">
      <c r="B7" s="29"/>
      <c r="C7" s="255"/>
      <c r="D7" s="256"/>
      <c r="E7" s="29"/>
      <c r="F7" s="29"/>
      <c r="G7" s="29"/>
    </row>
    <row r="8" spans="2:11" ht="30.6" customHeight="1" x14ac:dyDescent="0.25">
      <c r="B8" s="1258" t="s">
        <v>506</v>
      </c>
      <c r="C8" s="1261" t="s">
        <v>57</v>
      </c>
      <c r="D8" s="1261"/>
      <c r="E8" s="20" t="s">
        <v>58</v>
      </c>
      <c r="F8" s="20" t="s">
        <v>59</v>
      </c>
      <c r="G8" s="20" t="s">
        <v>60</v>
      </c>
      <c r="H8" s="32"/>
      <c r="I8" s="32"/>
    </row>
    <row r="9" spans="2:11" ht="30" customHeight="1" x14ac:dyDescent="0.25">
      <c r="B9" s="1259"/>
      <c r="C9" s="1262" t="s">
        <v>1010</v>
      </c>
      <c r="D9" s="1262"/>
      <c r="E9" s="1264" t="s">
        <v>1011</v>
      </c>
      <c r="F9" s="1264"/>
      <c r="G9" s="1264"/>
      <c r="H9" s="32"/>
      <c r="I9" s="32"/>
    </row>
    <row r="10" spans="2:11" ht="52.9" customHeight="1" x14ac:dyDescent="0.25">
      <c r="B10" s="1260"/>
      <c r="C10" s="1262"/>
      <c r="D10" s="1263"/>
      <c r="E10" s="257" t="s">
        <v>62</v>
      </c>
      <c r="F10" s="257" t="s">
        <v>63</v>
      </c>
      <c r="G10" s="257" t="s">
        <v>64</v>
      </c>
      <c r="H10" s="32"/>
      <c r="I10" s="32"/>
    </row>
    <row r="11" spans="2:11" ht="23.25" customHeight="1" x14ac:dyDescent="0.25">
      <c r="B11" s="258" t="s">
        <v>516</v>
      </c>
      <c r="C11" s="1256" t="s">
        <v>643</v>
      </c>
      <c r="D11" s="1256"/>
      <c r="E11" s="259"/>
      <c r="F11" s="259"/>
      <c r="G11" s="259"/>
      <c r="H11" s="32"/>
      <c r="I11" s="32"/>
      <c r="K11" s="639"/>
    </row>
    <row r="12" spans="2:11" ht="18" customHeight="1" x14ac:dyDescent="0.25">
      <c r="B12" s="258" t="s">
        <v>524</v>
      </c>
      <c r="C12" s="260" t="s">
        <v>607</v>
      </c>
      <c r="D12" s="256"/>
      <c r="E12" s="259"/>
      <c r="F12" s="259"/>
      <c r="G12" s="259"/>
      <c r="H12" s="32"/>
      <c r="I12" s="32"/>
      <c r="K12" s="639"/>
    </row>
    <row r="13" spans="2:11" ht="18" customHeight="1" x14ac:dyDescent="0.25">
      <c r="B13" s="258" t="s">
        <v>526</v>
      </c>
      <c r="C13" s="261"/>
      <c r="D13" s="262" t="s">
        <v>1048</v>
      </c>
      <c r="E13" s="259">
        <v>0</v>
      </c>
      <c r="F13" s="259">
        <v>666</v>
      </c>
      <c r="G13" s="259">
        <f>SUM(E13:F13)</f>
        <v>666</v>
      </c>
      <c r="H13" s="32"/>
      <c r="I13" s="32"/>
      <c r="K13" s="639"/>
    </row>
    <row r="14" spans="2:11" ht="18" customHeight="1" x14ac:dyDescent="0.25">
      <c r="B14" s="258" t="s">
        <v>527</v>
      </c>
      <c r="C14" s="261"/>
      <c r="D14" s="24" t="s">
        <v>607</v>
      </c>
      <c r="E14" s="259"/>
      <c r="F14" s="263">
        <v>0</v>
      </c>
      <c r="G14" s="259">
        <f>SUM(E14:F14)</f>
        <v>0</v>
      </c>
      <c r="H14" s="32"/>
      <c r="I14" s="32"/>
      <c r="K14" s="639"/>
    </row>
    <row r="15" spans="2:11" ht="18" customHeight="1" x14ac:dyDescent="0.25">
      <c r="B15" s="1023" t="s">
        <v>528</v>
      </c>
      <c r="C15" s="261"/>
      <c r="D15" s="24" t="s">
        <v>1172</v>
      </c>
      <c r="E15" s="259"/>
      <c r="F15" s="263">
        <v>600</v>
      </c>
      <c r="G15" s="259">
        <f>SUM(E15:F15)</f>
        <v>600</v>
      </c>
      <c r="H15" s="32"/>
      <c r="I15" s="32"/>
      <c r="K15" s="639"/>
    </row>
    <row r="16" spans="2:11" ht="18" customHeight="1" x14ac:dyDescent="0.25">
      <c r="B16" s="1023" t="s">
        <v>529</v>
      </c>
      <c r="C16" s="261"/>
      <c r="D16" s="24" t="s">
        <v>1173</v>
      </c>
      <c r="E16" s="259"/>
      <c r="F16" s="263">
        <v>800</v>
      </c>
      <c r="G16" s="259">
        <f t="shared" ref="G16:G19" si="0">SUM(E16:F16)</f>
        <v>800</v>
      </c>
      <c r="H16" s="32"/>
      <c r="I16" s="32"/>
      <c r="K16" s="639"/>
    </row>
    <row r="17" spans="2:19" ht="18" customHeight="1" x14ac:dyDescent="0.25">
      <c r="B17" s="1023" t="s">
        <v>530</v>
      </c>
      <c r="C17" s="261"/>
      <c r="D17" s="24" t="s">
        <v>1174</v>
      </c>
      <c r="E17" s="259"/>
      <c r="F17" s="263">
        <v>1000</v>
      </c>
      <c r="G17" s="259">
        <f t="shared" si="0"/>
        <v>1000</v>
      </c>
      <c r="H17" s="32"/>
      <c r="I17" s="32"/>
      <c r="K17" s="639"/>
    </row>
    <row r="18" spans="2:19" ht="18" customHeight="1" x14ac:dyDescent="0.25">
      <c r="B18" s="1023" t="s">
        <v>531</v>
      </c>
      <c r="C18" s="261"/>
      <c r="D18" s="24" t="s">
        <v>1175</v>
      </c>
      <c r="E18" s="259"/>
      <c r="F18" s="263">
        <v>614</v>
      </c>
      <c r="G18" s="259">
        <f t="shared" si="0"/>
        <v>614</v>
      </c>
      <c r="H18" s="32"/>
      <c r="I18" s="32"/>
      <c r="K18" s="639"/>
    </row>
    <row r="19" spans="2:19" ht="18" customHeight="1" x14ac:dyDescent="0.25">
      <c r="B19" s="1023" t="s">
        <v>573</v>
      </c>
      <c r="C19" s="261"/>
      <c r="D19" s="24" t="s">
        <v>1176</v>
      </c>
      <c r="E19" s="259"/>
      <c r="F19" s="263">
        <v>2484</v>
      </c>
      <c r="G19" s="259">
        <f t="shared" si="0"/>
        <v>2484</v>
      </c>
      <c r="H19" s="32"/>
      <c r="I19" s="32"/>
      <c r="K19" s="639"/>
    </row>
    <row r="20" spans="2:19" ht="18" customHeight="1" x14ac:dyDescent="0.25">
      <c r="B20" s="1023" t="s">
        <v>574</v>
      </c>
      <c r="C20" s="261"/>
      <c r="D20" s="610" t="s">
        <v>640</v>
      </c>
      <c r="E20" s="259">
        <v>500</v>
      </c>
      <c r="F20" s="263">
        <v>0</v>
      </c>
      <c r="G20" s="263">
        <f>E20+F20</f>
        <v>500</v>
      </c>
      <c r="H20" s="32"/>
      <c r="I20" s="32"/>
      <c r="K20" s="639"/>
    </row>
    <row r="21" spans="2:19" ht="18" customHeight="1" x14ac:dyDescent="0.25">
      <c r="B21" s="1023" t="s">
        <v>575</v>
      </c>
      <c r="C21" s="813"/>
      <c r="D21" s="610" t="s">
        <v>604</v>
      </c>
      <c r="E21" s="259"/>
      <c r="F21" s="263">
        <v>1800</v>
      </c>
      <c r="G21" s="259">
        <f>SUM(E21:F21)</f>
        <v>1800</v>
      </c>
      <c r="H21" s="32"/>
      <c r="I21" s="32"/>
      <c r="K21" s="639"/>
    </row>
    <row r="22" spans="2:19" ht="18" customHeight="1" x14ac:dyDescent="0.25">
      <c r="B22" s="1023" t="s">
        <v>576</v>
      </c>
      <c r="C22" s="813"/>
      <c r="D22" s="815" t="s">
        <v>603</v>
      </c>
      <c r="E22" s="814"/>
      <c r="F22" s="263">
        <v>1086</v>
      </c>
      <c r="G22" s="611">
        <f>SUM(E22:F22)</f>
        <v>1086</v>
      </c>
      <c r="H22" s="33"/>
      <c r="I22" s="33"/>
      <c r="J22" s="33"/>
      <c r="K22" s="639"/>
      <c r="M22" s="33"/>
    </row>
    <row r="23" spans="2:19" ht="18" customHeight="1" x14ac:dyDescent="0.25">
      <c r="B23" s="1023" t="s">
        <v>577</v>
      </c>
      <c r="C23" s="260" t="s">
        <v>1049</v>
      </c>
      <c r="D23" s="256"/>
      <c r="E23" s="264">
        <f>SUM(E13:E22)</f>
        <v>500</v>
      </c>
      <c r="F23" s="264">
        <f>SUM(F13:F22)</f>
        <v>9050</v>
      </c>
      <c r="G23" s="264">
        <f t="shared" ref="G23:J23" si="1">SUM(G13:G22)</f>
        <v>9550</v>
      </c>
      <c r="H23" s="264">
        <f t="shared" si="1"/>
        <v>0</v>
      </c>
      <c r="I23" s="264">
        <f t="shared" si="1"/>
        <v>0</v>
      </c>
      <c r="J23" s="264">
        <f t="shared" si="1"/>
        <v>0</v>
      </c>
      <c r="K23" s="639"/>
    </row>
    <row r="24" spans="2:19" ht="20.25" customHeight="1" x14ac:dyDescent="0.25">
      <c r="B24" s="1023" t="s">
        <v>578</v>
      </c>
      <c r="D24" s="28"/>
      <c r="E24" s="259"/>
      <c r="F24" s="259"/>
      <c r="G24" s="259"/>
      <c r="H24" s="32"/>
      <c r="I24" s="32"/>
      <c r="K24" s="639"/>
    </row>
    <row r="25" spans="2:19" ht="18" customHeight="1" x14ac:dyDescent="0.25">
      <c r="B25" s="1023" t="s">
        <v>579</v>
      </c>
      <c r="C25" s="17" t="s">
        <v>645</v>
      </c>
      <c r="E25" s="259"/>
      <c r="F25" s="259"/>
      <c r="G25" s="259"/>
      <c r="H25" s="32"/>
      <c r="I25" s="32"/>
      <c r="K25" s="639"/>
      <c r="S25" s="33"/>
    </row>
    <row r="26" spans="2:19" ht="18" customHeight="1" x14ac:dyDescent="0.25">
      <c r="B26" s="1023" t="s">
        <v>580</v>
      </c>
      <c r="D26" s="24" t="s">
        <v>646</v>
      </c>
      <c r="E26" s="259"/>
      <c r="F26" s="259">
        <v>0</v>
      </c>
      <c r="G26" s="259">
        <f>SUM(E26:F26)</f>
        <v>0</v>
      </c>
      <c r="H26" s="32"/>
      <c r="I26" s="32"/>
      <c r="K26" s="639"/>
    </row>
    <row r="27" spans="2:19" ht="18" customHeight="1" x14ac:dyDescent="0.25">
      <c r="B27" s="1023" t="s">
        <v>582</v>
      </c>
      <c r="D27" s="24" t="s">
        <v>594</v>
      </c>
      <c r="E27" s="263">
        <v>0</v>
      </c>
      <c r="F27" s="259">
        <v>0</v>
      </c>
      <c r="G27" s="259">
        <f>SUM(E27:F27)</f>
        <v>0</v>
      </c>
      <c r="H27" s="32"/>
      <c r="I27" s="32"/>
      <c r="K27" s="639"/>
    </row>
    <row r="28" spans="2:19" ht="18" customHeight="1" x14ac:dyDescent="0.25">
      <c r="B28" s="1023" t="s">
        <v>583</v>
      </c>
      <c r="C28" s="29" t="s">
        <v>1050</v>
      </c>
      <c r="E28" s="816">
        <f>SUM(E26:E27)</f>
        <v>0</v>
      </c>
      <c r="F28" s="816">
        <f>SUM(F26:F27)</f>
        <v>0</v>
      </c>
      <c r="G28" s="816">
        <f>SUM(G26:G27)</f>
        <v>0</v>
      </c>
      <c r="H28" s="32"/>
      <c r="I28" s="32"/>
      <c r="K28" s="639"/>
    </row>
    <row r="29" spans="2:19" ht="18" customHeight="1" x14ac:dyDescent="0.25">
      <c r="B29" s="1023" t="s">
        <v>584</v>
      </c>
      <c r="E29" s="259"/>
      <c r="F29" s="259"/>
      <c r="G29" s="259"/>
      <c r="H29" s="32"/>
      <c r="I29" s="32"/>
      <c r="K29" s="639"/>
    </row>
    <row r="30" spans="2:19" ht="37.9" customHeight="1" x14ac:dyDescent="0.25">
      <c r="B30" s="1023" t="s">
        <v>585</v>
      </c>
      <c r="D30" s="24" t="s">
        <v>648</v>
      </c>
      <c r="E30" s="259"/>
      <c r="F30" s="259">
        <v>4200</v>
      </c>
      <c r="G30" s="259">
        <f>SUM(E30:F30)</f>
        <v>4200</v>
      </c>
      <c r="H30" s="32"/>
      <c r="I30" s="32"/>
      <c r="K30" s="639"/>
    </row>
    <row r="31" spans="2:19" ht="37.9" customHeight="1" thickBot="1" x14ac:dyDescent="0.3">
      <c r="B31" s="1023" t="s">
        <v>586</v>
      </c>
      <c r="D31" s="28" t="s">
        <v>644</v>
      </c>
      <c r="E31" s="817">
        <f>E30</f>
        <v>0</v>
      </c>
      <c r="F31" s="817">
        <f t="shared" ref="F31:G31" si="2">F30</f>
        <v>4200</v>
      </c>
      <c r="G31" s="817">
        <f t="shared" si="2"/>
        <v>4200</v>
      </c>
      <c r="H31" s="32"/>
      <c r="I31" s="32"/>
      <c r="K31" s="639"/>
    </row>
    <row r="32" spans="2:19" s="34" customFormat="1" ht="18" customHeight="1" thickBot="1" x14ac:dyDescent="0.3">
      <c r="B32" s="1023" t="s">
        <v>587</v>
      </c>
      <c r="C32" s="309" t="s">
        <v>1051</v>
      </c>
      <c r="D32" s="310"/>
      <c r="E32" s="818">
        <f>E23+E28+E30</f>
        <v>500</v>
      </c>
      <c r="F32" s="818">
        <f t="shared" ref="F32:G32" si="3">F23+F28+F30</f>
        <v>13250</v>
      </c>
      <c r="G32" s="818">
        <f t="shared" si="3"/>
        <v>13750</v>
      </c>
      <c r="K32" s="640"/>
      <c r="M32" s="38"/>
    </row>
    <row r="33" spans="8:9" ht="18" customHeight="1" x14ac:dyDescent="0.25">
      <c r="H33" s="32"/>
      <c r="I33" s="32"/>
    </row>
    <row r="34" spans="8:9" ht="18" customHeight="1" x14ac:dyDescent="0.25">
      <c r="H34" s="32"/>
      <c r="I34" s="32"/>
    </row>
    <row r="35" spans="8:9" ht="18" customHeight="1" x14ac:dyDescent="0.25">
      <c r="H35" s="32"/>
      <c r="I35" s="32"/>
    </row>
    <row r="36" spans="8:9" ht="18" customHeight="1" x14ac:dyDescent="0.25">
      <c r="H36" s="32"/>
      <c r="I36" s="32"/>
    </row>
    <row r="37" spans="8:9" ht="18" customHeight="1" x14ac:dyDescent="0.25">
      <c r="H37" s="32"/>
      <c r="I37" s="32"/>
    </row>
    <row r="38" spans="8:9" ht="18" customHeight="1" x14ac:dyDescent="0.25">
      <c r="H38" s="32"/>
      <c r="I38" s="32"/>
    </row>
    <row r="39" spans="8:9" ht="18" customHeight="1" x14ac:dyDescent="0.25">
      <c r="H39" s="32"/>
      <c r="I39" s="32"/>
    </row>
    <row r="40" spans="8:9" ht="18" customHeight="1" x14ac:dyDescent="0.25">
      <c r="H40" s="32"/>
      <c r="I40" s="32"/>
    </row>
    <row r="41" spans="8:9" ht="18" customHeight="1" x14ac:dyDescent="0.25">
      <c r="H41" s="32"/>
      <c r="I41" s="32"/>
    </row>
    <row r="42" spans="8:9" ht="18" customHeight="1" x14ac:dyDescent="0.25">
      <c r="H42" s="32"/>
      <c r="I42" s="32"/>
    </row>
    <row r="43" spans="8:9" ht="18" customHeight="1" x14ac:dyDescent="0.25">
      <c r="H43" s="32"/>
      <c r="I43" s="32"/>
    </row>
  </sheetData>
  <sheetProtection selectLockedCells="1" selectUnlockedCells="1"/>
  <mergeCells count="10">
    <mergeCell ref="B1:J1"/>
    <mergeCell ref="C11:D11"/>
    <mergeCell ref="B3:J3"/>
    <mergeCell ref="B5:J5"/>
    <mergeCell ref="B6:J6"/>
    <mergeCell ref="B8:B10"/>
    <mergeCell ref="C8:D8"/>
    <mergeCell ref="C9:D10"/>
    <mergeCell ref="E9:G9"/>
    <mergeCell ref="B4:G4"/>
  </mergeCells>
  <phoneticPr fontId="95" type="noConversion"/>
  <pageMargins left="0.39370078740157483" right="0.39370078740157483" top="0.98425196850393704" bottom="0.98425196850393704" header="0.51181102362204722" footer="0.51181102362204722"/>
  <pageSetup paperSize="9" scale="96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18"/>
  <sheetViews>
    <sheetView workbookViewId="0">
      <selection activeCell="B1" sqref="B1:K1"/>
    </sheetView>
  </sheetViews>
  <sheetFormatPr defaultColWidth="9.140625" defaultRowHeight="18" customHeight="1" x14ac:dyDescent="0.2"/>
  <cols>
    <col min="1" max="1" width="12.28515625" style="4" customWidth="1"/>
    <col min="2" max="3" width="3.5703125" style="3" customWidth="1"/>
    <col min="4" max="4" width="35" style="247" customWidth="1"/>
    <col min="5" max="6" width="9.42578125" style="3" customWidth="1"/>
    <col min="7" max="7" width="9.7109375" style="3" customWidth="1"/>
    <col min="8" max="9" width="0" style="253" hidden="1" customWidth="1"/>
    <col min="10" max="10" width="9.85546875" style="273" hidden="1" customWidth="1"/>
    <col min="11" max="11" width="0" style="273" hidden="1" customWidth="1"/>
    <col min="12" max="16384" width="9.140625" style="4"/>
  </cols>
  <sheetData>
    <row r="1" spans="2:12" ht="31.5" customHeight="1" x14ac:dyDescent="0.2">
      <c r="B1" s="1275" t="s">
        <v>1357</v>
      </c>
      <c r="C1" s="1275"/>
      <c r="D1" s="1275"/>
      <c r="E1" s="1275"/>
      <c r="F1" s="1275"/>
      <c r="G1" s="1275"/>
      <c r="H1" s="1276"/>
      <c r="I1" s="1276"/>
      <c r="J1" s="1276"/>
      <c r="K1" s="1135"/>
    </row>
    <row r="3" spans="2:12" ht="12.75" customHeight="1" x14ac:dyDescent="0.2">
      <c r="B3" s="1134" t="s">
        <v>546</v>
      </c>
      <c r="C3" s="1134"/>
      <c r="D3" s="1134"/>
      <c r="E3" s="1134"/>
      <c r="F3" s="1134"/>
      <c r="G3" s="1134"/>
      <c r="H3" s="1135"/>
      <c r="I3" s="1135"/>
      <c r="J3" s="1135"/>
    </row>
    <row r="4" spans="2:12" ht="12.75" customHeight="1" x14ac:dyDescent="0.2">
      <c r="B4" s="1134" t="s">
        <v>1003</v>
      </c>
      <c r="C4" s="1134"/>
      <c r="D4" s="1134"/>
      <c r="E4" s="1134"/>
      <c r="F4" s="1134"/>
      <c r="G4" s="1134"/>
      <c r="H4" s="1135"/>
      <c r="I4" s="1135"/>
      <c r="J4" s="1135"/>
    </row>
    <row r="5" spans="2:12" ht="12.75" customHeight="1" x14ac:dyDescent="0.2">
      <c r="B5" s="1134" t="s">
        <v>1052</v>
      </c>
      <c r="C5" s="1134"/>
      <c r="D5" s="1134"/>
      <c r="E5" s="1134"/>
      <c r="F5" s="1134"/>
      <c r="G5" s="1134"/>
      <c r="H5" s="1135"/>
      <c r="I5" s="1135"/>
      <c r="J5" s="1135"/>
    </row>
    <row r="6" spans="2:12" s="144" customFormat="1" ht="14.25" customHeight="1" x14ac:dyDescent="0.2">
      <c r="B6" s="240"/>
      <c r="C6" s="1274" t="s">
        <v>327</v>
      </c>
      <c r="D6" s="1274"/>
      <c r="E6" s="1195"/>
      <c r="F6" s="1195"/>
      <c r="G6" s="1195"/>
      <c r="H6" s="1135"/>
      <c r="I6" s="1135"/>
      <c r="J6" s="1135"/>
      <c r="K6" s="275"/>
    </row>
    <row r="7" spans="2:12" s="144" customFormat="1" ht="6" customHeight="1" x14ac:dyDescent="0.2">
      <c r="B7" s="240"/>
      <c r="C7" s="235"/>
      <c r="D7" s="265"/>
      <c r="E7" s="240"/>
      <c r="F7" s="240"/>
      <c r="G7" s="240"/>
      <c r="H7" s="307"/>
      <c r="I7" s="307"/>
      <c r="J7" s="275"/>
      <c r="K7" s="275"/>
    </row>
    <row r="8" spans="2:12" ht="27" customHeight="1" x14ac:dyDescent="0.25">
      <c r="B8" s="1267" t="s">
        <v>506</v>
      </c>
      <c r="C8" s="1270" t="s">
        <v>57</v>
      </c>
      <c r="D8" s="1270"/>
      <c r="E8" s="20" t="s">
        <v>58</v>
      </c>
      <c r="F8" s="20" t="s">
        <v>59</v>
      </c>
      <c r="G8" s="20" t="s">
        <v>60</v>
      </c>
      <c r="H8" s="273"/>
      <c r="I8" s="4"/>
      <c r="J8" s="4"/>
      <c r="K8" s="4"/>
    </row>
    <row r="9" spans="2:12" ht="30" customHeight="1" x14ac:dyDescent="0.2">
      <c r="B9" s="1268"/>
      <c r="C9" s="1262" t="s">
        <v>1010</v>
      </c>
      <c r="D9" s="1262"/>
      <c r="E9" s="1272" t="s">
        <v>994</v>
      </c>
      <c r="F9" s="1272"/>
      <c r="G9" s="1272"/>
      <c r="H9" s="273"/>
      <c r="I9" s="4"/>
      <c r="J9" s="4"/>
      <c r="K9" s="4"/>
    </row>
    <row r="10" spans="2:12" ht="41.25" customHeight="1" x14ac:dyDescent="0.2">
      <c r="B10" s="1269"/>
      <c r="C10" s="1262"/>
      <c r="D10" s="1262"/>
      <c r="E10" s="257" t="s">
        <v>62</v>
      </c>
      <c r="F10" s="257" t="s">
        <v>63</v>
      </c>
      <c r="G10" s="257" t="s">
        <v>64</v>
      </c>
      <c r="H10" s="273"/>
      <c r="I10" s="4"/>
      <c r="J10" s="4"/>
      <c r="K10" s="4"/>
    </row>
    <row r="11" spans="2:12" ht="18" customHeight="1" x14ac:dyDescent="0.2">
      <c r="B11" s="5" t="s">
        <v>516</v>
      </c>
      <c r="C11" s="1273" t="s">
        <v>649</v>
      </c>
      <c r="D11" s="1273"/>
      <c r="E11" s="266"/>
      <c r="F11" s="243"/>
      <c r="G11" s="606"/>
      <c r="H11" s="273"/>
      <c r="I11" s="4"/>
      <c r="J11" s="4"/>
      <c r="K11" s="4"/>
      <c r="L11" s="637"/>
    </row>
    <row r="12" spans="2:12" ht="26.45" customHeight="1" x14ac:dyDescent="0.2">
      <c r="B12" s="5" t="s">
        <v>524</v>
      </c>
      <c r="C12" s="243"/>
      <c r="D12" s="339" t="s">
        <v>1053</v>
      </c>
      <c r="E12" s="268">
        <v>262</v>
      </c>
      <c r="F12" s="267"/>
      <c r="G12" s="606">
        <f>SUM(E12:F12)</f>
        <v>262</v>
      </c>
      <c r="H12" s="273"/>
      <c r="I12" s="4"/>
      <c r="J12" s="4"/>
      <c r="K12" s="4"/>
      <c r="L12" s="637"/>
    </row>
    <row r="13" spans="2:12" ht="20.25" customHeight="1" x14ac:dyDescent="0.2">
      <c r="B13" s="5" t="s">
        <v>525</v>
      </c>
      <c r="C13" s="243"/>
      <c r="D13" s="339" t="s">
        <v>114</v>
      </c>
      <c r="E13" s="266">
        <v>0</v>
      </c>
      <c r="F13" s="243">
        <f>SUM(F12)</f>
        <v>0</v>
      </c>
      <c r="G13" s="606">
        <f>SUM(E13:F13)</f>
        <v>0</v>
      </c>
      <c r="H13" s="273"/>
      <c r="I13" s="4"/>
      <c r="J13" s="4"/>
      <c r="K13" s="4"/>
      <c r="L13" s="637"/>
    </row>
    <row r="14" spans="2:12" ht="18" customHeight="1" x14ac:dyDescent="0.2">
      <c r="B14" s="5" t="s">
        <v>526</v>
      </c>
      <c r="D14" s="269" t="s">
        <v>644</v>
      </c>
      <c r="E14" s="270">
        <f>SUM(E12:E13)</f>
        <v>262</v>
      </c>
      <c r="F14" s="245"/>
      <c r="G14" s="607">
        <f>SUM(G12:G13)</f>
        <v>262</v>
      </c>
      <c r="H14" s="273"/>
      <c r="I14" s="4"/>
      <c r="J14" s="4"/>
      <c r="K14" s="4"/>
      <c r="L14" s="637"/>
    </row>
    <row r="15" spans="2:12" ht="18" customHeight="1" x14ac:dyDescent="0.2">
      <c r="B15" s="5" t="s">
        <v>527</v>
      </c>
      <c r="D15" s="269"/>
      <c r="E15" s="266"/>
      <c r="F15" s="243"/>
      <c r="G15" s="606"/>
      <c r="H15" s="273"/>
      <c r="I15" s="4"/>
      <c r="J15" s="4"/>
      <c r="K15" s="4"/>
      <c r="L15" s="637"/>
    </row>
    <row r="16" spans="2:12" ht="18" customHeight="1" x14ac:dyDescent="0.2">
      <c r="B16" s="5" t="s">
        <v>528</v>
      </c>
      <c r="E16" s="311"/>
      <c r="F16" s="243"/>
      <c r="G16" s="608"/>
      <c r="H16" s="273"/>
      <c r="I16" s="4"/>
      <c r="J16" s="4"/>
      <c r="K16" s="4"/>
      <c r="L16" s="637"/>
    </row>
    <row r="17" spans="2:11" ht="18" customHeight="1" x14ac:dyDescent="0.2">
      <c r="B17" s="271" t="s">
        <v>529</v>
      </c>
      <c r="C17" s="1271" t="s">
        <v>647</v>
      </c>
      <c r="D17" s="1271"/>
      <c r="E17" s="272">
        <f>E14</f>
        <v>262</v>
      </c>
      <c r="F17" s="272">
        <f t="shared" ref="F17:G17" si="0">F14</f>
        <v>0</v>
      </c>
      <c r="G17" s="272">
        <f t="shared" si="0"/>
        <v>262</v>
      </c>
      <c r="H17" s="273"/>
      <c r="I17" s="4"/>
      <c r="J17" s="4"/>
      <c r="K17" s="4"/>
    </row>
    <row r="18" spans="2:11" ht="18" customHeight="1" x14ac:dyDescent="0.2">
      <c r="B18" s="5"/>
      <c r="H18" s="273"/>
      <c r="I18" s="4"/>
      <c r="J18" s="4"/>
      <c r="K18" s="4"/>
    </row>
  </sheetData>
  <sheetProtection selectLockedCells="1" selectUnlockedCells="1"/>
  <mergeCells count="11">
    <mergeCell ref="B3:J3"/>
    <mergeCell ref="B4:J4"/>
    <mergeCell ref="B5:J5"/>
    <mergeCell ref="C6:J6"/>
    <mergeCell ref="B1:K1"/>
    <mergeCell ref="B8:B10"/>
    <mergeCell ref="C8:D8"/>
    <mergeCell ref="C17:D17"/>
    <mergeCell ref="E9:G9"/>
    <mergeCell ref="C11:D11"/>
    <mergeCell ref="C9:D10"/>
  </mergeCells>
  <phoneticPr fontId="34" type="noConversion"/>
  <pageMargins left="0.23622047244094491" right="0.23622047244094491" top="0.74803149606299213" bottom="0.74803149606299213" header="0.31496062992125984" footer="0.31496062992125984"/>
  <pageSetup paperSize="9" firstPageNumber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8" customWidth="1"/>
    <col min="2" max="2" width="39.85546875" style="158" customWidth="1"/>
    <col min="3" max="3" width="10.28515625" style="159" customWidth="1"/>
    <col min="4" max="4" width="11" style="159" customWidth="1"/>
    <col min="5" max="5" width="10.85546875" style="159" customWidth="1"/>
    <col min="6" max="6" width="33.7109375" style="159" customWidth="1"/>
    <col min="7" max="7" width="10.5703125" style="297" customWidth="1"/>
    <col min="8" max="8" width="12.42578125" style="297" customWidth="1"/>
    <col min="9" max="9" width="13" style="297" customWidth="1"/>
    <col min="10" max="10" width="9.140625" style="158"/>
    <col min="11" max="16384" width="9.140625" style="10"/>
  </cols>
  <sheetData>
    <row r="1" spans="1:10" ht="12.75" customHeight="1" x14ac:dyDescent="0.2">
      <c r="B1" s="1087" t="s">
        <v>1358</v>
      </c>
      <c r="C1" s="1135"/>
      <c r="D1" s="1135"/>
      <c r="E1" s="1135"/>
      <c r="F1" s="1135"/>
      <c r="G1" s="1135"/>
      <c r="H1" s="1135"/>
      <c r="I1" s="1135"/>
    </row>
    <row r="2" spans="1:10" x14ac:dyDescent="0.2">
      <c r="I2" s="372"/>
    </row>
    <row r="3" spans="1:10" x14ac:dyDescent="0.2">
      <c r="I3" s="372"/>
    </row>
    <row r="4" spans="1:10" s="123" customFormat="1" x14ac:dyDescent="0.2">
      <c r="A4" s="161"/>
      <c r="B4" s="1090" t="s">
        <v>78</v>
      </c>
      <c r="C4" s="1090"/>
      <c r="D4" s="1090"/>
      <c r="E4" s="1090"/>
      <c r="F4" s="1090"/>
      <c r="G4" s="1090"/>
      <c r="H4" s="1090"/>
      <c r="I4" s="1090"/>
      <c r="J4" s="161"/>
    </row>
    <row r="5" spans="1:10" s="123" customFormat="1" x14ac:dyDescent="0.2">
      <c r="A5" s="161"/>
      <c r="B5" s="1188" t="s">
        <v>198</v>
      </c>
      <c r="C5" s="1188"/>
      <c r="D5" s="1188"/>
      <c r="E5" s="1188"/>
      <c r="F5" s="1188"/>
      <c r="G5" s="1188"/>
      <c r="H5" s="1188"/>
      <c r="I5" s="1188"/>
      <c r="J5" s="161"/>
    </row>
    <row r="6" spans="1:10" s="123" customFormat="1" x14ac:dyDescent="0.2">
      <c r="A6" s="161"/>
      <c r="B6" s="1090" t="s">
        <v>1006</v>
      </c>
      <c r="C6" s="1090"/>
      <c r="D6" s="1090"/>
      <c r="E6" s="1090"/>
      <c r="F6" s="1090"/>
      <c r="G6" s="1090"/>
      <c r="H6" s="1090"/>
      <c r="I6" s="1090"/>
      <c r="J6" s="161"/>
    </row>
    <row r="7" spans="1:10" s="123" customFormat="1" x14ac:dyDescent="0.2">
      <c r="A7" s="161"/>
      <c r="B7" s="1091" t="s">
        <v>327</v>
      </c>
      <c r="C7" s="1091"/>
      <c r="D7" s="1091"/>
      <c r="E7" s="1091"/>
      <c r="F7" s="1091"/>
      <c r="G7" s="1091"/>
      <c r="H7" s="1091"/>
      <c r="I7" s="1091"/>
      <c r="J7" s="161"/>
    </row>
    <row r="8" spans="1:10" s="123" customFormat="1" ht="12.75" customHeight="1" x14ac:dyDescent="0.2">
      <c r="A8" s="1095" t="s">
        <v>56</v>
      </c>
      <c r="B8" s="1096" t="s">
        <v>57</v>
      </c>
      <c r="C8" s="1111" t="s">
        <v>58</v>
      </c>
      <c r="D8" s="1111"/>
      <c r="E8" s="1112"/>
      <c r="F8" s="1187" t="s">
        <v>59</v>
      </c>
      <c r="G8" s="1109" t="s">
        <v>60</v>
      </c>
      <c r="H8" s="1110"/>
      <c r="I8" s="1110"/>
      <c r="J8" s="634"/>
    </row>
    <row r="9" spans="1:10" s="123" customFormat="1" ht="12.75" customHeight="1" x14ac:dyDescent="0.2">
      <c r="A9" s="1095"/>
      <c r="B9" s="1096"/>
      <c r="C9" s="1088" t="s">
        <v>994</v>
      </c>
      <c r="D9" s="1088"/>
      <c r="E9" s="1089"/>
      <c r="F9" s="1187"/>
      <c r="G9" s="1101" t="s">
        <v>994</v>
      </c>
      <c r="H9" s="1101"/>
      <c r="I9" s="1101"/>
      <c r="J9" s="634"/>
    </row>
    <row r="10" spans="1:10" s="317" customFormat="1" ht="36.6" customHeight="1" x14ac:dyDescent="0.2">
      <c r="A10" s="1095"/>
      <c r="B10" s="315" t="s">
        <v>61</v>
      </c>
      <c r="C10" s="136" t="s">
        <v>62</v>
      </c>
      <c r="D10" s="136" t="s">
        <v>63</v>
      </c>
      <c r="E10" s="163" t="s">
        <v>64</v>
      </c>
      <c r="F10" s="316" t="s">
        <v>65</v>
      </c>
      <c r="G10" s="373" t="s">
        <v>62</v>
      </c>
      <c r="H10" s="373" t="s">
        <v>63</v>
      </c>
      <c r="I10" s="373" t="s">
        <v>64</v>
      </c>
      <c r="J10" s="641"/>
    </row>
    <row r="11" spans="1:10" ht="11.45" customHeight="1" x14ac:dyDescent="0.2">
      <c r="A11" s="165">
        <v>1</v>
      </c>
      <c r="B11" s="166" t="s">
        <v>24</v>
      </c>
      <c r="C11" s="167"/>
      <c r="D11" s="167"/>
      <c r="E11" s="167"/>
      <c r="F11" s="139" t="s">
        <v>25</v>
      </c>
      <c r="G11" s="378"/>
      <c r="H11" s="378"/>
      <c r="I11" s="489"/>
      <c r="J11" s="194"/>
    </row>
    <row r="12" spans="1:10" x14ac:dyDescent="0.2">
      <c r="A12" s="165">
        <f t="shared" ref="A12:A54" si="0">A11+1</f>
        <v>2</v>
      </c>
      <c r="B12" s="168" t="s">
        <v>35</v>
      </c>
      <c r="C12" s="119"/>
      <c r="D12" s="119"/>
      <c r="E12" s="120">
        <f t="shared" ref="E12:E18" si="1">SUM(C12:D12)</f>
        <v>0</v>
      </c>
      <c r="F12" s="140" t="s">
        <v>233</v>
      </c>
      <c r="G12" s="292">
        <v>172922</v>
      </c>
      <c r="H12" s="292">
        <v>55396</v>
      </c>
      <c r="I12" s="490">
        <f>SUM(G12:H12)</f>
        <v>228318</v>
      </c>
      <c r="J12" s="194"/>
    </row>
    <row r="13" spans="1:10" x14ac:dyDescent="0.2">
      <c r="A13" s="165">
        <f t="shared" si="0"/>
        <v>3</v>
      </c>
      <c r="B13" s="168" t="s">
        <v>36</v>
      </c>
      <c r="C13" s="119"/>
      <c r="D13" s="119"/>
      <c r="E13" s="120">
        <f t="shared" si="1"/>
        <v>0</v>
      </c>
      <c r="F13" s="560" t="s">
        <v>234</v>
      </c>
      <c r="G13" s="292">
        <v>43891</v>
      </c>
      <c r="H13" s="292">
        <v>11432</v>
      </c>
      <c r="I13" s="490">
        <f>SUM(G13:H13)</f>
        <v>55323</v>
      </c>
      <c r="J13" s="194"/>
    </row>
    <row r="14" spans="1:10" x14ac:dyDescent="0.2">
      <c r="A14" s="165">
        <f t="shared" si="0"/>
        <v>4</v>
      </c>
      <c r="B14" s="168" t="s">
        <v>209</v>
      </c>
      <c r="C14" s="119">
        <f>'tám, végl. pe.átv  '!C66</f>
        <v>0</v>
      </c>
      <c r="D14" s="119">
        <f>'tám, végl. pe.átv  '!D66</f>
        <v>7583</v>
      </c>
      <c r="E14" s="120">
        <f t="shared" si="1"/>
        <v>7583</v>
      </c>
      <c r="F14" s="140" t="s">
        <v>235</v>
      </c>
      <c r="G14" s="292">
        <v>190163</v>
      </c>
      <c r="H14" s="292">
        <v>55944</v>
      </c>
      <c r="I14" s="490">
        <f>SUM(G14:H14)</f>
        <v>246107</v>
      </c>
      <c r="J14" s="194"/>
    </row>
    <row r="15" spans="1:10" ht="12" customHeight="1" x14ac:dyDescent="0.2">
      <c r="A15" s="165">
        <f t="shared" si="0"/>
        <v>5</v>
      </c>
      <c r="B15" s="128"/>
      <c r="C15" s="119"/>
      <c r="D15" s="119"/>
      <c r="E15" s="120"/>
      <c r="F15" s="140"/>
      <c r="G15" s="396"/>
      <c r="H15" s="396"/>
      <c r="I15" s="491"/>
      <c r="J15" s="194"/>
    </row>
    <row r="16" spans="1:10" x14ac:dyDescent="0.2">
      <c r="A16" s="165">
        <f t="shared" si="0"/>
        <v>6</v>
      </c>
      <c r="B16" s="168" t="s">
        <v>38</v>
      </c>
      <c r="C16" s="119"/>
      <c r="D16" s="119"/>
      <c r="E16" s="120">
        <f t="shared" si="1"/>
        <v>0</v>
      </c>
      <c r="F16" s="140" t="s">
        <v>28</v>
      </c>
      <c r="G16" s="299"/>
      <c r="H16" s="299"/>
      <c r="I16" s="492"/>
      <c r="J16" s="194"/>
    </row>
    <row r="17" spans="1:10" x14ac:dyDescent="0.2">
      <c r="A17" s="165">
        <f t="shared" si="0"/>
        <v>7</v>
      </c>
      <c r="B17" s="168"/>
      <c r="C17" s="119"/>
      <c r="D17" s="119"/>
      <c r="E17" s="120"/>
      <c r="F17" s="140" t="s">
        <v>30</v>
      </c>
      <c r="G17" s="299"/>
      <c r="H17" s="299"/>
      <c r="I17" s="492"/>
      <c r="J17" s="194"/>
    </row>
    <row r="18" spans="1:10" x14ac:dyDescent="0.2">
      <c r="A18" s="165">
        <f t="shared" si="0"/>
        <v>8</v>
      </c>
      <c r="B18" s="168" t="s">
        <v>39</v>
      </c>
      <c r="C18" s="119"/>
      <c r="D18" s="119"/>
      <c r="E18" s="120">
        <f t="shared" si="1"/>
        <v>0</v>
      </c>
      <c r="F18" s="140" t="s">
        <v>480</v>
      </c>
      <c r="G18" s="299"/>
      <c r="H18" s="299"/>
      <c r="I18" s="492"/>
      <c r="J18" s="194"/>
    </row>
    <row r="19" spans="1:10" x14ac:dyDescent="0.2">
      <c r="A19" s="165">
        <f t="shared" si="0"/>
        <v>9</v>
      </c>
      <c r="B19" s="171" t="s">
        <v>40</v>
      </c>
      <c r="C19" s="169"/>
      <c r="D19" s="169"/>
      <c r="E19" s="169"/>
      <c r="F19" s="140" t="s">
        <v>479</v>
      </c>
      <c r="G19" s="299"/>
      <c r="H19" s="299"/>
      <c r="I19" s="492"/>
      <c r="J19" s="194"/>
    </row>
    <row r="20" spans="1:10" x14ac:dyDescent="0.2">
      <c r="A20" s="165">
        <f t="shared" si="0"/>
        <v>10</v>
      </c>
      <c r="B20" s="117" t="s">
        <v>212</v>
      </c>
      <c r="C20" s="374">
        <v>51909</v>
      </c>
      <c r="D20" s="374">
        <v>60487</v>
      </c>
      <c r="E20" s="169">
        <f>SUM(C20:D20)</f>
        <v>112396</v>
      </c>
      <c r="F20" s="140" t="s">
        <v>207</v>
      </c>
      <c r="G20" s="299"/>
      <c r="H20" s="299"/>
      <c r="I20" s="492"/>
      <c r="J20" s="194"/>
    </row>
    <row r="21" spans="1:10" x14ac:dyDescent="0.2">
      <c r="A21" s="165">
        <f t="shared" si="0"/>
        <v>11</v>
      </c>
      <c r="C21" s="169"/>
      <c r="D21" s="169"/>
      <c r="E21" s="169"/>
      <c r="F21" s="140" t="s">
        <v>1057</v>
      </c>
      <c r="G21" s="299"/>
      <c r="H21" s="299"/>
      <c r="I21" s="492"/>
      <c r="J21" s="194"/>
    </row>
    <row r="22" spans="1:10" s="125" customFormat="1" x14ac:dyDescent="0.2">
      <c r="A22" s="165">
        <f t="shared" si="0"/>
        <v>12</v>
      </c>
      <c r="B22" s="158" t="s">
        <v>42</v>
      </c>
      <c r="C22" s="169"/>
      <c r="D22" s="169"/>
      <c r="E22" s="169"/>
      <c r="F22" s="140" t="s">
        <v>1058</v>
      </c>
      <c r="G22" s="299"/>
      <c r="H22" s="299"/>
      <c r="I22" s="492"/>
      <c r="J22" s="636"/>
    </row>
    <row r="23" spans="1:10" s="125" customFormat="1" x14ac:dyDescent="0.2">
      <c r="A23" s="165">
        <f t="shared" si="0"/>
        <v>13</v>
      </c>
      <c r="B23" s="158" t="s">
        <v>43</v>
      </c>
      <c r="C23" s="169"/>
      <c r="D23" s="169"/>
      <c r="E23" s="169"/>
      <c r="F23" s="172"/>
      <c r="G23" s="299"/>
      <c r="H23" s="299"/>
      <c r="I23" s="492"/>
      <c r="J23" s="636"/>
    </row>
    <row r="24" spans="1:10" x14ac:dyDescent="0.2">
      <c r="A24" s="165">
        <f t="shared" si="0"/>
        <v>14</v>
      </c>
      <c r="B24" s="168" t="s">
        <v>44</v>
      </c>
      <c r="C24" s="130"/>
      <c r="D24" s="130"/>
      <c r="E24" s="130"/>
      <c r="F24" s="173" t="s">
        <v>66</v>
      </c>
      <c r="G24" s="375">
        <f>SUM(G12:G22)</f>
        <v>406976</v>
      </c>
      <c r="H24" s="375">
        <f>SUM(H12:H22)</f>
        <v>122772</v>
      </c>
      <c r="I24" s="493">
        <f>SUM(I12:I22)</f>
        <v>529748</v>
      </c>
      <c r="J24" s="194"/>
    </row>
    <row r="25" spans="1:10" x14ac:dyDescent="0.2">
      <c r="A25" s="165">
        <f t="shared" si="0"/>
        <v>15</v>
      </c>
      <c r="B25" s="168" t="s">
        <v>45</v>
      </c>
      <c r="C25" s="169"/>
      <c r="D25" s="169"/>
      <c r="E25" s="169"/>
      <c r="F25" s="172"/>
      <c r="G25" s="299"/>
      <c r="H25" s="299"/>
      <c r="I25" s="492"/>
      <c r="J25" s="194"/>
    </row>
    <row r="26" spans="1:10" x14ac:dyDescent="0.2">
      <c r="A26" s="165">
        <f t="shared" si="0"/>
        <v>16</v>
      </c>
      <c r="B26" s="117" t="s">
        <v>46</v>
      </c>
      <c r="C26" s="127"/>
      <c r="D26" s="127"/>
      <c r="E26" s="127"/>
      <c r="F26" s="141" t="s">
        <v>34</v>
      </c>
      <c r="G26" s="377"/>
      <c r="H26" s="377"/>
      <c r="I26" s="492"/>
      <c r="J26" s="194"/>
    </row>
    <row r="27" spans="1:10" x14ac:dyDescent="0.2">
      <c r="A27" s="165">
        <f t="shared" si="0"/>
        <v>17</v>
      </c>
      <c r="B27" s="168" t="s">
        <v>47</v>
      </c>
      <c r="C27" s="120"/>
      <c r="D27" s="120"/>
      <c r="E27" s="120"/>
      <c r="F27" s="140" t="s">
        <v>293</v>
      </c>
      <c r="G27" s="299">
        <v>13200</v>
      </c>
      <c r="H27" s="299">
        <f>'felhalm. kiad.  '!H139</f>
        <v>0</v>
      </c>
      <c r="I27" s="492">
        <f>SUM(G27:H27)</f>
        <v>13200</v>
      </c>
      <c r="J27" s="194"/>
    </row>
    <row r="28" spans="1:10" x14ac:dyDescent="0.2">
      <c r="A28" s="165">
        <f t="shared" si="0"/>
        <v>18</v>
      </c>
      <c r="B28" s="168"/>
      <c r="C28" s="120"/>
      <c r="D28" s="120"/>
      <c r="E28" s="120"/>
      <c r="F28" s="140" t="s">
        <v>31</v>
      </c>
      <c r="G28" s="299"/>
      <c r="H28" s="299"/>
      <c r="I28" s="492"/>
      <c r="J28" s="194"/>
    </row>
    <row r="29" spans="1:10" x14ac:dyDescent="0.2">
      <c r="A29" s="165">
        <f t="shared" si="0"/>
        <v>19</v>
      </c>
      <c r="B29" s="158" t="s">
        <v>50</v>
      </c>
      <c r="C29" s="120"/>
      <c r="D29" s="120"/>
      <c r="E29" s="120"/>
      <c r="F29" s="140" t="s">
        <v>32</v>
      </c>
      <c r="G29" s="299"/>
      <c r="H29" s="299"/>
      <c r="I29" s="492"/>
      <c r="J29" s="194"/>
    </row>
    <row r="30" spans="1:10" s="125" customFormat="1" x14ac:dyDescent="0.2">
      <c r="A30" s="165">
        <f t="shared" si="0"/>
        <v>20</v>
      </c>
      <c r="B30" s="158" t="s">
        <v>48</v>
      </c>
      <c r="C30" s="120"/>
      <c r="D30" s="120"/>
      <c r="E30" s="120"/>
      <c r="F30" s="140" t="s">
        <v>481</v>
      </c>
      <c r="G30" s="299"/>
      <c r="H30" s="299"/>
      <c r="I30" s="492"/>
      <c r="J30" s="636"/>
    </row>
    <row r="31" spans="1:10" x14ac:dyDescent="0.2">
      <c r="A31" s="165">
        <f t="shared" si="0"/>
        <v>21</v>
      </c>
      <c r="C31" s="120"/>
      <c r="D31" s="120"/>
      <c r="E31" s="120"/>
      <c r="F31" s="140" t="s">
        <v>478</v>
      </c>
      <c r="G31" s="299"/>
      <c r="H31" s="299"/>
      <c r="I31" s="492"/>
      <c r="J31" s="194"/>
    </row>
    <row r="32" spans="1:10" s="11" customFormat="1" x14ac:dyDescent="0.2">
      <c r="A32" s="165">
        <f t="shared" si="0"/>
        <v>22</v>
      </c>
      <c r="B32" s="175" t="s">
        <v>52</v>
      </c>
      <c r="C32" s="1046">
        <f>C14+C20</f>
        <v>51909</v>
      </c>
      <c r="D32" s="1046">
        <f>D14+D20</f>
        <v>68070</v>
      </c>
      <c r="E32" s="1046">
        <f>E14+E20</f>
        <v>119979</v>
      </c>
      <c r="F32" s="140" t="s">
        <v>474</v>
      </c>
      <c r="G32" s="297"/>
      <c r="H32" s="297"/>
      <c r="I32" s="492"/>
      <c r="J32" s="536"/>
    </row>
    <row r="33" spans="1:10" x14ac:dyDescent="0.2">
      <c r="A33" s="165">
        <f t="shared" si="0"/>
        <v>23</v>
      </c>
      <c r="B33" s="176" t="s">
        <v>67</v>
      </c>
      <c r="C33" s="178"/>
      <c r="D33" s="178"/>
      <c r="E33" s="178"/>
      <c r="F33" s="1080" t="s">
        <v>68</v>
      </c>
      <c r="G33" s="375">
        <f>SUM(G27:G32)</f>
        <v>13200</v>
      </c>
      <c r="H33" s="375">
        <f>SUM(H27:H32)</f>
        <v>0</v>
      </c>
      <c r="I33" s="493">
        <f>SUM(I27:I31)</f>
        <v>13200</v>
      </c>
      <c r="J33" s="194"/>
    </row>
    <row r="34" spans="1:10" x14ac:dyDescent="0.2">
      <c r="A34" s="165">
        <f t="shared" si="0"/>
        <v>24</v>
      </c>
      <c r="B34" s="179" t="s">
        <v>51</v>
      </c>
      <c r="C34" s="174">
        <f>SUM(C32:C33)</f>
        <v>51909</v>
      </c>
      <c r="D34" s="174">
        <f>SUM(D32:D33)</f>
        <v>68070</v>
      </c>
      <c r="E34" s="174">
        <f>SUM(C34:D34)</f>
        <v>119979</v>
      </c>
      <c r="F34" s="180" t="s">
        <v>69</v>
      </c>
      <c r="G34" s="377">
        <f>G24+G33</f>
        <v>420176</v>
      </c>
      <c r="H34" s="377">
        <f>H24+H33</f>
        <v>122772</v>
      </c>
      <c r="I34" s="465">
        <f>I24+I33</f>
        <v>542948</v>
      </c>
      <c r="J34" s="194"/>
    </row>
    <row r="35" spans="1:10" x14ac:dyDescent="0.2">
      <c r="A35" s="165">
        <f t="shared" si="0"/>
        <v>25</v>
      </c>
      <c r="B35" s="181"/>
      <c r="C35" s="170"/>
      <c r="D35" s="170"/>
      <c r="E35" s="170"/>
      <c r="F35" s="172"/>
      <c r="G35" s="299"/>
      <c r="H35" s="299"/>
      <c r="I35" s="492"/>
      <c r="J35" s="194"/>
    </row>
    <row r="36" spans="1:10" x14ac:dyDescent="0.2">
      <c r="A36" s="165">
        <f t="shared" si="0"/>
        <v>26</v>
      </c>
      <c r="B36" s="181"/>
      <c r="C36" s="170"/>
      <c r="D36" s="170"/>
      <c r="E36" s="170"/>
      <c r="F36" s="173"/>
      <c r="G36" s="375"/>
      <c r="H36" s="375"/>
      <c r="I36" s="493"/>
      <c r="J36" s="194"/>
    </row>
    <row r="37" spans="1:10" s="11" customFormat="1" x14ac:dyDescent="0.2">
      <c r="A37" s="165">
        <f t="shared" si="0"/>
        <v>27</v>
      </c>
      <c r="B37" s="181"/>
      <c r="C37" s="170"/>
      <c r="D37" s="170"/>
      <c r="E37" s="170"/>
      <c r="F37" s="172"/>
      <c r="G37" s="299"/>
      <c r="H37" s="299"/>
      <c r="I37" s="492"/>
      <c r="J37" s="536"/>
    </row>
    <row r="38" spans="1:10" s="11" customFormat="1" x14ac:dyDescent="0.2">
      <c r="A38" s="820">
        <f t="shared" si="0"/>
        <v>28</v>
      </c>
      <c r="B38" s="127" t="s">
        <v>53</v>
      </c>
      <c r="C38" s="127"/>
      <c r="D38" s="127"/>
      <c r="E38" s="127"/>
      <c r="F38" s="141" t="s">
        <v>33</v>
      </c>
      <c r="G38" s="377"/>
      <c r="H38" s="377"/>
      <c r="I38" s="465"/>
      <c r="J38" s="536"/>
    </row>
    <row r="39" spans="1:10" s="11" customFormat="1" x14ac:dyDescent="0.2">
      <c r="A39" s="165">
        <f t="shared" si="0"/>
        <v>29</v>
      </c>
      <c r="B39" s="137" t="s">
        <v>738</v>
      </c>
      <c r="C39" s="127"/>
      <c r="D39" s="127"/>
      <c r="E39" s="127"/>
      <c r="F39" s="182" t="s">
        <v>4</v>
      </c>
      <c r="G39" s="193"/>
      <c r="I39" s="495"/>
      <c r="J39" s="536"/>
    </row>
    <row r="40" spans="1:10" s="11" customFormat="1" x14ac:dyDescent="0.2">
      <c r="A40" s="165">
        <f t="shared" si="0"/>
        <v>30</v>
      </c>
      <c r="B40" s="117" t="s">
        <v>1147</v>
      </c>
      <c r="C40" s="127"/>
      <c r="D40" s="127"/>
      <c r="E40" s="127"/>
      <c r="F40" s="561" t="s">
        <v>3</v>
      </c>
      <c r="G40" s="377"/>
      <c r="H40" s="377"/>
      <c r="I40" s="465"/>
      <c r="J40" s="536"/>
    </row>
    <row r="41" spans="1:10" x14ac:dyDescent="0.2">
      <c r="A41" s="165">
        <f t="shared" si="0"/>
        <v>31</v>
      </c>
      <c r="B41" s="119" t="s">
        <v>740</v>
      </c>
      <c r="C41" s="186"/>
      <c r="D41" s="186"/>
      <c r="E41" s="186"/>
      <c r="F41" s="140" t="s">
        <v>5</v>
      </c>
      <c r="G41" s="377"/>
      <c r="H41" s="377"/>
      <c r="I41" s="465"/>
      <c r="J41" s="194"/>
    </row>
    <row r="42" spans="1:10" x14ac:dyDescent="0.2">
      <c r="A42" s="165">
        <f t="shared" si="0"/>
        <v>32</v>
      </c>
      <c r="B42" s="119" t="s">
        <v>225</v>
      </c>
      <c r="C42" s="120"/>
      <c r="D42" s="120"/>
      <c r="E42" s="120"/>
      <c r="F42" s="140" t="s">
        <v>6</v>
      </c>
      <c r="G42" s="193"/>
      <c r="H42" s="193"/>
      <c r="I42" s="465"/>
      <c r="J42" s="194"/>
    </row>
    <row r="43" spans="1:10" x14ac:dyDescent="0.2">
      <c r="A43" s="165">
        <f t="shared" si="0"/>
        <v>33</v>
      </c>
      <c r="B43" s="559" t="s">
        <v>292</v>
      </c>
      <c r="C43" s="120">
        <v>1595</v>
      </c>
      <c r="D43" s="120"/>
      <c r="E43" s="120">
        <f>C43+D43</f>
        <v>1595</v>
      </c>
      <c r="F43" s="140" t="s">
        <v>7</v>
      </c>
      <c r="G43" s="193"/>
      <c r="H43" s="193"/>
      <c r="I43" s="465"/>
      <c r="J43" s="194"/>
    </row>
    <row r="44" spans="1:10" x14ac:dyDescent="0.2">
      <c r="A44" s="165">
        <f t="shared" si="0"/>
        <v>34</v>
      </c>
      <c r="B44" s="559" t="s">
        <v>1142</v>
      </c>
      <c r="C44" s="120"/>
      <c r="D44" s="120"/>
      <c r="E44" s="120"/>
      <c r="F44" s="140"/>
      <c r="G44" s="193"/>
      <c r="H44" s="193"/>
      <c r="I44" s="465"/>
      <c r="J44" s="194"/>
    </row>
    <row r="45" spans="1:10" x14ac:dyDescent="0.2">
      <c r="A45" s="165">
        <f t="shared" si="0"/>
        <v>35</v>
      </c>
      <c r="B45" s="120" t="s">
        <v>741</v>
      </c>
      <c r="C45" s="120"/>
      <c r="D45" s="120"/>
      <c r="E45" s="120"/>
      <c r="F45" s="140" t="s">
        <v>8</v>
      </c>
      <c r="G45" s="377"/>
      <c r="H45" s="377"/>
      <c r="I45" s="492"/>
      <c r="J45" s="194"/>
    </row>
    <row r="46" spans="1:10" x14ac:dyDescent="0.2">
      <c r="A46" s="165">
        <f t="shared" si="0"/>
        <v>36</v>
      </c>
      <c r="B46" s="120" t="s">
        <v>742</v>
      </c>
      <c r="C46" s="127"/>
      <c r="D46" s="127"/>
      <c r="E46" s="127"/>
      <c r="F46" s="140" t="s">
        <v>9</v>
      </c>
      <c r="G46" s="377"/>
      <c r="H46" s="377"/>
      <c r="I46" s="492"/>
      <c r="J46" s="194"/>
    </row>
    <row r="47" spans="1:10" x14ac:dyDescent="0.2">
      <c r="A47" s="165">
        <f t="shared" si="0"/>
        <v>37</v>
      </c>
      <c r="B47" s="119" t="s">
        <v>229</v>
      </c>
      <c r="C47" s="120"/>
      <c r="D47" s="120"/>
      <c r="E47" s="120"/>
      <c r="F47" s="140" t="s">
        <v>10</v>
      </c>
      <c r="G47" s="299"/>
      <c r="H47" s="299"/>
      <c r="I47" s="492"/>
      <c r="J47" s="194"/>
    </row>
    <row r="48" spans="1:10" x14ac:dyDescent="0.2">
      <c r="A48" s="165">
        <f t="shared" si="0"/>
        <v>38</v>
      </c>
      <c r="B48" s="559" t="s">
        <v>230</v>
      </c>
      <c r="C48" s="120">
        <f>G24-(C34+C43)</f>
        <v>353472</v>
      </c>
      <c r="D48" s="120">
        <f>H24-(D34+D43)</f>
        <v>54702</v>
      </c>
      <c r="E48" s="120">
        <f>I24-(E34+E43)</f>
        <v>408174</v>
      </c>
      <c r="F48" s="140" t="s">
        <v>11</v>
      </c>
      <c r="G48" s="299"/>
      <c r="H48" s="299"/>
      <c r="I48" s="492"/>
      <c r="J48" s="194"/>
    </row>
    <row r="49" spans="1:10" x14ac:dyDescent="0.2">
      <c r="A49" s="165">
        <f t="shared" si="0"/>
        <v>39</v>
      </c>
      <c r="B49" s="559" t="s">
        <v>231</v>
      </c>
      <c r="C49" s="120">
        <f>G33-C33</f>
        <v>13200</v>
      </c>
      <c r="D49" s="120">
        <f>H33-D33</f>
        <v>0</v>
      </c>
      <c r="E49" s="120">
        <f>I33-E33</f>
        <v>13200</v>
      </c>
      <c r="F49" s="140" t="s">
        <v>12</v>
      </c>
      <c r="G49" s="299"/>
      <c r="H49" s="299"/>
      <c r="I49" s="492"/>
      <c r="J49" s="194"/>
    </row>
    <row r="50" spans="1:10" x14ac:dyDescent="0.2">
      <c r="A50" s="165">
        <f t="shared" si="0"/>
        <v>40</v>
      </c>
      <c r="B50" s="119" t="s">
        <v>1</v>
      </c>
      <c r="C50" s="120"/>
      <c r="D50" s="120"/>
      <c r="E50" s="120"/>
      <c r="F50" s="140" t="s">
        <v>13</v>
      </c>
      <c r="G50" s="299"/>
      <c r="H50" s="299"/>
      <c r="I50" s="492"/>
      <c r="J50" s="194"/>
    </row>
    <row r="51" spans="1:10" x14ac:dyDescent="0.2">
      <c r="A51" s="165">
        <f t="shared" si="0"/>
        <v>41</v>
      </c>
      <c r="B51" s="119"/>
      <c r="C51" s="120"/>
      <c r="D51" s="120"/>
      <c r="E51" s="120"/>
      <c r="F51" s="140" t="s">
        <v>14</v>
      </c>
      <c r="G51" s="299"/>
      <c r="H51" s="299"/>
      <c r="I51" s="492"/>
      <c r="J51" s="194"/>
    </row>
    <row r="52" spans="1:10" x14ac:dyDescent="0.2">
      <c r="A52" s="165">
        <f t="shared" si="0"/>
        <v>42</v>
      </c>
      <c r="B52" s="119"/>
      <c r="C52" s="120"/>
      <c r="D52" s="120"/>
      <c r="E52" s="120"/>
      <c r="F52" s="140" t="s">
        <v>15</v>
      </c>
      <c r="G52" s="299"/>
      <c r="H52" s="299"/>
      <c r="I52" s="492"/>
      <c r="J52" s="194"/>
    </row>
    <row r="53" spans="1:10" ht="12" thickBot="1" x14ac:dyDescent="0.25">
      <c r="A53" s="165">
        <f t="shared" si="0"/>
        <v>43</v>
      </c>
      <c r="B53" s="179" t="s">
        <v>482</v>
      </c>
      <c r="C53" s="127">
        <f>SUM(C39:C51)</f>
        <v>368267</v>
      </c>
      <c r="D53" s="344">
        <f>SUM(D39:D51)</f>
        <v>54702</v>
      </c>
      <c r="E53" s="344">
        <f>SUM(E39:E51)</f>
        <v>422969</v>
      </c>
      <c r="F53" s="141" t="s">
        <v>475</v>
      </c>
      <c r="G53" s="377">
        <f>SUM(G39:G52)</f>
        <v>0</v>
      </c>
      <c r="H53" s="377">
        <f>SUM(H39:H52)</f>
        <v>0</v>
      </c>
      <c r="I53" s="496">
        <f>SUM(I39:I52)</f>
        <v>0</v>
      </c>
      <c r="J53" s="194"/>
    </row>
    <row r="54" spans="1:10" ht="12" thickBot="1" x14ac:dyDescent="0.25">
      <c r="A54" s="165">
        <f t="shared" si="0"/>
        <v>44</v>
      </c>
      <c r="B54" s="312" t="s">
        <v>477</v>
      </c>
      <c r="C54" s="313">
        <f>C34+C53</f>
        <v>420176</v>
      </c>
      <c r="D54" s="313">
        <f>D34+D53</f>
        <v>122772</v>
      </c>
      <c r="E54" s="1042">
        <f>E34+E53</f>
        <v>542948</v>
      </c>
      <c r="F54" s="529" t="s">
        <v>476</v>
      </c>
      <c r="G54" s="530">
        <f>G34+G53</f>
        <v>420176</v>
      </c>
      <c r="H54" s="1081">
        <f>H34+H53</f>
        <v>122772</v>
      </c>
      <c r="I54" s="1082">
        <f>I34+I53</f>
        <v>542948</v>
      </c>
      <c r="J54" s="298"/>
    </row>
    <row r="55" spans="1:10" x14ac:dyDescent="0.2">
      <c r="B55" s="184"/>
      <c r="C55" s="183"/>
      <c r="D55" s="183"/>
      <c r="E55" s="183"/>
      <c r="F55" s="183"/>
      <c r="G55" s="193"/>
      <c r="H55" s="193"/>
      <c r="I55" s="193"/>
    </row>
  </sheetData>
  <sheetProtection selectLockedCells="1" selectUnlockedCells="1"/>
  <mergeCells count="12">
    <mergeCell ref="A8:A10"/>
    <mergeCell ref="B8:B9"/>
    <mergeCell ref="C8:E8"/>
    <mergeCell ref="C9:E9"/>
    <mergeCell ref="G9:I9"/>
    <mergeCell ref="B1:I1"/>
    <mergeCell ref="F8:F9"/>
    <mergeCell ref="B4:I4"/>
    <mergeCell ref="B5:I5"/>
    <mergeCell ref="B6:I6"/>
    <mergeCell ref="G8:I8"/>
    <mergeCell ref="B7:I7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8" customWidth="1"/>
    <col min="2" max="2" width="36.85546875" style="158" customWidth="1"/>
    <col min="3" max="3" width="11.28515625" style="159" customWidth="1"/>
    <col min="4" max="4" width="13.85546875" style="159" customWidth="1"/>
    <col min="5" max="5" width="13" style="159" customWidth="1"/>
    <col min="6" max="6" width="35.42578125" style="159" customWidth="1"/>
    <col min="7" max="7" width="12.140625" style="297" customWidth="1"/>
    <col min="8" max="8" width="11.42578125" style="297" customWidth="1"/>
    <col min="9" max="9" width="12.85546875" style="297" customWidth="1"/>
    <col min="10" max="10" width="9.140625" style="158"/>
    <col min="11" max="16384" width="9.140625" style="10"/>
  </cols>
  <sheetData>
    <row r="1" spans="1:10" ht="12.75" x14ac:dyDescent="0.2">
      <c r="B1" s="1087" t="s">
        <v>1359</v>
      </c>
      <c r="C1" s="1135"/>
      <c r="D1" s="1135"/>
      <c r="E1" s="1135"/>
      <c r="F1" s="1135"/>
      <c r="G1" s="1135"/>
      <c r="H1" s="1135"/>
      <c r="I1" s="1135"/>
    </row>
    <row r="2" spans="1:10" x14ac:dyDescent="0.2">
      <c r="I2" s="372"/>
    </row>
    <row r="3" spans="1:10" x14ac:dyDescent="0.2">
      <c r="I3" s="372"/>
    </row>
    <row r="4" spans="1:10" s="123" customFormat="1" x14ac:dyDescent="0.2">
      <c r="A4" s="161"/>
      <c r="B4" s="1090" t="s">
        <v>78</v>
      </c>
      <c r="C4" s="1090"/>
      <c r="D4" s="1090"/>
      <c r="E4" s="1090"/>
      <c r="F4" s="1090"/>
      <c r="G4" s="1090"/>
      <c r="H4" s="1090"/>
      <c r="I4" s="1090"/>
      <c r="J4" s="161"/>
    </row>
    <row r="5" spans="1:10" s="123" customFormat="1" x14ac:dyDescent="0.2">
      <c r="A5" s="161"/>
      <c r="B5" s="1188" t="s">
        <v>199</v>
      </c>
      <c r="C5" s="1188"/>
      <c r="D5" s="1188"/>
      <c r="E5" s="1188"/>
      <c r="F5" s="1188"/>
      <c r="G5" s="1188"/>
      <c r="H5" s="1188"/>
      <c r="I5" s="1188"/>
      <c r="J5" s="161"/>
    </row>
    <row r="6" spans="1:10" s="123" customFormat="1" x14ac:dyDescent="0.2">
      <c r="A6" s="161"/>
      <c r="B6" s="1090" t="s">
        <v>1006</v>
      </c>
      <c r="C6" s="1090"/>
      <c r="D6" s="1090"/>
      <c r="E6" s="1090"/>
      <c r="F6" s="1090"/>
      <c r="G6" s="1090"/>
      <c r="H6" s="1090"/>
      <c r="I6" s="1090"/>
      <c r="J6" s="161"/>
    </row>
    <row r="7" spans="1:10" s="123" customFormat="1" x14ac:dyDescent="0.2">
      <c r="A7" s="161"/>
      <c r="B7" s="1091" t="s">
        <v>327</v>
      </c>
      <c r="C7" s="1091"/>
      <c r="D7" s="1091"/>
      <c r="E7" s="1091"/>
      <c r="F7" s="1091"/>
      <c r="G7" s="1091"/>
      <c r="H7" s="1091"/>
      <c r="I7" s="1091"/>
      <c r="J7" s="161"/>
    </row>
    <row r="8" spans="1:10" s="123" customFormat="1" ht="12.75" customHeight="1" x14ac:dyDescent="0.2">
      <c r="A8" s="1114" t="s">
        <v>56</v>
      </c>
      <c r="B8" s="1277" t="s">
        <v>57</v>
      </c>
      <c r="C8" s="1112" t="s">
        <v>58</v>
      </c>
      <c r="D8" s="1096"/>
      <c r="E8" s="1279"/>
      <c r="F8" s="1280" t="s">
        <v>59</v>
      </c>
      <c r="G8" s="1109" t="s">
        <v>60</v>
      </c>
      <c r="H8" s="1110"/>
      <c r="I8" s="1110"/>
      <c r="J8" s="634"/>
    </row>
    <row r="9" spans="1:10" s="123" customFormat="1" ht="12.75" customHeight="1" x14ac:dyDescent="0.2">
      <c r="A9" s="1115"/>
      <c r="B9" s="1278"/>
      <c r="C9" s="1089" t="s">
        <v>994</v>
      </c>
      <c r="D9" s="1209"/>
      <c r="E9" s="1282"/>
      <c r="F9" s="1281"/>
      <c r="G9" s="1102" t="s">
        <v>994</v>
      </c>
      <c r="H9" s="1283"/>
      <c r="I9" s="1284"/>
      <c r="J9" s="634"/>
    </row>
    <row r="10" spans="1:10" s="317" customFormat="1" ht="36.6" customHeight="1" x14ac:dyDescent="0.2">
      <c r="A10" s="1116"/>
      <c r="B10" s="315" t="s">
        <v>61</v>
      </c>
      <c r="C10" s="136" t="s">
        <v>62</v>
      </c>
      <c r="D10" s="136" t="s">
        <v>63</v>
      </c>
      <c r="E10" s="136" t="s">
        <v>64</v>
      </c>
      <c r="F10" s="300" t="s">
        <v>65</v>
      </c>
      <c r="G10" s="373" t="s">
        <v>62</v>
      </c>
      <c r="H10" s="373" t="s">
        <v>63</v>
      </c>
      <c r="I10" s="373" t="s">
        <v>64</v>
      </c>
      <c r="J10" s="641"/>
    </row>
    <row r="11" spans="1:10" ht="11.45" customHeight="1" x14ac:dyDescent="0.2">
      <c r="A11" s="165">
        <v>1</v>
      </c>
      <c r="B11" s="166" t="s">
        <v>24</v>
      </c>
      <c r="C11" s="167"/>
      <c r="D11" s="167"/>
      <c r="E11" s="167"/>
      <c r="F11" s="139" t="s">
        <v>25</v>
      </c>
      <c r="G11" s="378"/>
      <c r="H11" s="378"/>
      <c r="I11" s="489"/>
      <c r="J11" s="194"/>
    </row>
    <row r="12" spans="1:10" x14ac:dyDescent="0.2">
      <c r="A12" s="165">
        <f t="shared" ref="A12:A54" si="0">A11+1</f>
        <v>2</v>
      </c>
      <c r="B12" s="168" t="s">
        <v>35</v>
      </c>
      <c r="C12" s="119"/>
      <c r="D12" s="119"/>
      <c r="E12" s="120">
        <f>SUM(C12:D12)</f>
        <v>0</v>
      </c>
      <c r="F12" s="140" t="s">
        <v>233</v>
      </c>
      <c r="G12" s="292">
        <v>98561</v>
      </c>
      <c r="H12" s="292">
        <v>5552</v>
      </c>
      <c r="I12" s="490">
        <f>SUM(G12:H12)</f>
        <v>104113</v>
      </c>
      <c r="J12" s="194"/>
    </row>
    <row r="13" spans="1:10" x14ac:dyDescent="0.2">
      <c r="A13" s="165">
        <f t="shared" si="0"/>
        <v>3</v>
      </c>
      <c r="B13" s="168" t="s">
        <v>36</v>
      </c>
      <c r="C13" s="119"/>
      <c r="D13" s="119"/>
      <c r="E13" s="120">
        <f>SUM(C13:D13)</f>
        <v>0</v>
      </c>
      <c r="F13" s="560" t="s">
        <v>234</v>
      </c>
      <c r="G13" s="292">
        <v>23170</v>
      </c>
      <c r="H13" s="292">
        <v>1222</v>
      </c>
      <c r="I13" s="490">
        <f>SUM(G13:H13)</f>
        <v>24392</v>
      </c>
      <c r="J13" s="194"/>
    </row>
    <row r="14" spans="1:10" x14ac:dyDescent="0.2">
      <c r="A14" s="165">
        <f t="shared" si="0"/>
        <v>4</v>
      </c>
      <c r="B14" s="168" t="s">
        <v>37</v>
      </c>
      <c r="C14" s="119"/>
      <c r="D14" s="119"/>
      <c r="E14" s="120">
        <f>SUM(C14:D14)</f>
        <v>0</v>
      </c>
      <c r="F14" s="140" t="s">
        <v>235</v>
      </c>
      <c r="G14" s="292">
        <v>11530</v>
      </c>
      <c r="H14" s="292"/>
      <c r="I14" s="490">
        <f>SUM(G14:H14)</f>
        <v>11530</v>
      </c>
      <c r="J14" s="194"/>
    </row>
    <row r="15" spans="1:10" ht="12" customHeight="1" x14ac:dyDescent="0.2">
      <c r="A15" s="165">
        <f t="shared" si="0"/>
        <v>5</v>
      </c>
      <c r="B15" s="128"/>
      <c r="C15" s="119"/>
      <c r="D15" s="119"/>
      <c r="E15" s="120"/>
      <c r="F15" s="140"/>
      <c r="G15" s="304"/>
      <c r="H15" s="304"/>
      <c r="I15" s="491"/>
      <c r="J15" s="194"/>
    </row>
    <row r="16" spans="1:10" x14ac:dyDescent="0.2">
      <c r="A16" s="165">
        <f t="shared" si="0"/>
        <v>6</v>
      </c>
      <c r="B16" s="168" t="s">
        <v>38</v>
      </c>
      <c r="C16" s="119"/>
      <c r="D16" s="119"/>
      <c r="E16" s="120">
        <f>SUM(C16:D16)</f>
        <v>0</v>
      </c>
      <c r="F16" s="140" t="s">
        <v>28</v>
      </c>
      <c r="G16" s="299"/>
      <c r="H16" s="299"/>
      <c r="I16" s="492"/>
      <c r="J16" s="194"/>
    </row>
    <row r="17" spans="1:10" x14ac:dyDescent="0.2">
      <c r="A17" s="165">
        <f t="shared" si="0"/>
        <v>7</v>
      </c>
      <c r="B17" s="168"/>
      <c r="C17" s="119"/>
      <c r="D17" s="119"/>
      <c r="E17" s="120"/>
      <c r="F17" s="140" t="s">
        <v>30</v>
      </c>
      <c r="G17" s="299"/>
      <c r="H17" s="299"/>
      <c r="I17" s="492"/>
      <c r="J17" s="194"/>
    </row>
    <row r="18" spans="1:10" x14ac:dyDescent="0.2">
      <c r="A18" s="165">
        <f t="shared" si="0"/>
        <v>8</v>
      </c>
      <c r="B18" s="168" t="s">
        <v>39</v>
      </c>
      <c r="C18" s="119"/>
      <c r="D18" s="119"/>
      <c r="E18" s="120">
        <f>SUM(C18:D18)</f>
        <v>0</v>
      </c>
      <c r="F18" s="140" t="s">
        <v>480</v>
      </c>
      <c r="G18" s="299"/>
      <c r="H18" s="299"/>
      <c r="I18" s="492"/>
      <c r="J18" s="194"/>
    </row>
    <row r="19" spans="1:10" x14ac:dyDescent="0.2">
      <c r="A19" s="165">
        <f t="shared" si="0"/>
        <v>9</v>
      </c>
      <c r="B19" s="171" t="s">
        <v>40</v>
      </c>
      <c r="C19" s="169"/>
      <c r="D19" s="169"/>
      <c r="E19" s="169"/>
      <c r="F19" s="140" t="s">
        <v>479</v>
      </c>
      <c r="G19" s="299"/>
      <c r="H19" s="299"/>
      <c r="I19" s="492"/>
      <c r="J19" s="194"/>
    </row>
    <row r="20" spans="1:10" x14ac:dyDescent="0.2">
      <c r="A20" s="165">
        <f t="shared" si="0"/>
        <v>10</v>
      </c>
      <c r="B20" s="117" t="s">
        <v>41</v>
      </c>
      <c r="C20" s="169"/>
      <c r="D20" s="169"/>
      <c r="E20" s="169">
        <f>SUM(C20:D20)</f>
        <v>0</v>
      </c>
      <c r="F20" s="159" t="s">
        <v>1056</v>
      </c>
      <c r="G20" s="299"/>
      <c r="H20" s="299"/>
      <c r="I20" s="492"/>
      <c r="J20" s="194"/>
    </row>
    <row r="21" spans="1:10" x14ac:dyDescent="0.2">
      <c r="A21" s="165">
        <f t="shared" si="0"/>
        <v>11</v>
      </c>
      <c r="C21" s="169"/>
      <c r="D21" s="169"/>
      <c r="E21" s="169"/>
      <c r="F21" s="140" t="s">
        <v>1057</v>
      </c>
      <c r="G21" s="299"/>
      <c r="H21" s="299"/>
      <c r="I21" s="492"/>
      <c r="J21" s="194"/>
    </row>
    <row r="22" spans="1:10" s="125" customFormat="1" x14ac:dyDescent="0.2">
      <c r="A22" s="165">
        <f t="shared" si="0"/>
        <v>12</v>
      </c>
      <c r="B22" s="158" t="s">
        <v>42</v>
      </c>
      <c r="C22" s="169"/>
      <c r="D22" s="169"/>
      <c r="E22" s="169"/>
      <c r="F22" s="140" t="s">
        <v>1058</v>
      </c>
      <c r="G22" s="299"/>
      <c r="H22" s="299"/>
      <c r="I22" s="492"/>
      <c r="J22" s="636"/>
    </row>
    <row r="23" spans="1:10" s="125" customFormat="1" x14ac:dyDescent="0.2">
      <c r="A23" s="165">
        <f t="shared" si="0"/>
        <v>13</v>
      </c>
      <c r="B23" s="158" t="s">
        <v>43</v>
      </c>
      <c r="C23" s="169"/>
      <c r="D23" s="169"/>
      <c r="E23" s="169"/>
      <c r="F23" s="172"/>
      <c r="G23" s="299"/>
      <c r="H23" s="299"/>
      <c r="I23" s="492"/>
      <c r="J23" s="636"/>
    </row>
    <row r="24" spans="1:10" x14ac:dyDescent="0.2">
      <c r="A24" s="165">
        <f t="shared" si="0"/>
        <v>14</v>
      </c>
      <c r="B24" s="168" t="s">
        <v>44</v>
      </c>
      <c r="C24" s="130"/>
      <c r="D24" s="130"/>
      <c r="E24" s="130"/>
      <c r="F24" s="173" t="s">
        <v>66</v>
      </c>
      <c r="G24" s="375">
        <f>SUM(G12:G22)</f>
        <v>133261</v>
      </c>
      <c r="H24" s="375">
        <f>SUM(H12:H22)</f>
        <v>6774</v>
      </c>
      <c r="I24" s="493">
        <f>SUM(I12:I22)</f>
        <v>140035</v>
      </c>
      <c r="J24" s="194"/>
    </row>
    <row r="25" spans="1:10" x14ac:dyDescent="0.2">
      <c r="A25" s="165">
        <f t="shared" si="0"/>
        <v>15</v>
      </c>
      <c r="B25" s="168" t="s">
        <v>45</v>
      </c>
      <c r="C25" s="169"/>
      <c r="D25" s="169"/>
      <c r="E25" s="169"/>
      <c r="F25" s="172"/>
      <c r="G25" s="299"/>
      <c r="H25" s="299"/>
      <c r="I25" s="492"/>
      <c r="J25" s="194"/>
    </row>
    <row r="26" spans="1:10" x14ac:dyDescent="0.2">
      <c r="A26" s="165">
        <f t="shared" si="0"/>
        <v>16</v>
      </c>
      <c r="B26" s="117" t="s">
        <v>46</v>
      </c>
      <c r="C26" s="127"/>
      <c r="D26" s="127"/>
      <c r="E26" s="127"/>
      <c r="F26" s="141" t="s">
        <v>34</v>
      </c>
      <c r="G26" s="377"/>
      <c r="H26" s="377"/>
      <c r="I26" s="492"/>
      <c r="J26" s="194"/>
    </row>
    <row r="27" spans="1:10" x14ac:dyDescent="0.2">
      <c r="A27" s="165">
        <f t="shared" si="0"/>
        <v>17</v>
      </c>
      <c r="B27" s="168" t="s">
        <v>47</v>
      </c>
      <c r="C27" s="120"/>
      <c r="D27" s="120"/>
      <c r="E27" s="120"/>
      <c r="F27" s="140" t="s">
        <v>244</v>
      </c>
      <c r="G27" s="299">
        <v>3333</v>
      </c>
      <c r="H27" s="299">
        <f>'felhalm. kiad.  '!H172</f>
        <v>0</v>
      </c>
      <c r="I27" s="492">
        <f>SUM(G27:H27)</f>
        <v>3333</v>
      </c>
      <c r="J27" s="194"/>
    </row>
    <row r="28" spans="1:10" x14ac:dyDescent="0.2">
      <c r="A28" s="165">
        <f t="shared" si="0"/>
        <v>18</v>
      </c>
      <c r="B28" s="168"/>
      <c r="C28" s="120"/>
      <c r="D28" s="120"/>
      <c r="E28" s="120"/>
      <c r="F28" s="140" t="s">
        <v>31</v>
      </c>
      <c r="G28" s="299"/>
      <c r="H28" s="299"/>
      <c r="I28" s="492"/>
      <c r="J28" s="194"/>
    </row>
    <row r="29" spans="1:10" x14ac:dyDescent="0.2">
      <c r="A29" s="165">
        <f t="shared" si="0"/>
        <v>19</v>
      </c>
      <c r="B29" s="158" t="s">
        <v>50</v>
      </c>
      <c r="C29" s="120"/>
      <c r="D29" s="120"/>
      <c r="E29" s="120"/>
      <c r="F29" s="140" t="s">
        <v>32</v>
      </c>
      <c r="G29" s="299"/>
      <c r="H29" s="299"/>
      <c r="I29" s="492"/>
      <c r="J29" s="194"/>
    </row>
    <row r="30" spans="1:10" s="125" customFormat="1" x14ac:dyDescent="0.2">
      <c r="A30" s="165">
        <f t="shared" si="0"/>
        <v>20</v>
      </c>
      <c r="B30" s="158" t="s">
        <v>48</v>
      </c>
      <c r="C30" s="120"/>
      <c r="D30" s="120"/>
      <c r="E30" s="120"/>
      <c r="F30" s="140" t="s">
        <v>481</v>
      </c>
      <c r="G30" s="299"/>
      <c r="H30" s="299"/>
      <c r="I30" s="492"/>
      <c r="J30" s="636"/>
    </row>
    <row r="31" spans="1:10" x14ac:dyDescent="0.2">
      <c r="A31" s="165">
        <f t="shared" si="0"/>
        <v>21</v>
      </c>
      <c r="C31" s="120"/>
      <c r="D31" s="120"/>
      <c r="E31" s="120"/>
      <c r="F31" s="140" t="s">
        <v>478</v>
      </c>
      <c r="G31" s="299"/>
      <c r="H31" s="299"/>
      <c r="I31" s="492"/>
      <c r="J31" s="194"/>
    </row>
    <row r="32" spans="1:10" s="11" customFormat="1" x14ac:dyDescent="0.2">
      <c r="A32" s="165">
        <f t="shared" si="0"/>
        <v>22</v>
      </c>
      <c r="B32" s="175" t="s">
        <v>52</v>
      </c>
      <c r="C32" s="169">
        <f>C14+C20</f>
        <v>0</v>
      </c>
      <c r="D32" s="169">
        <f>D14+D20</f>
        <v>0</v>
      </c>
      <c r="E32" s="169">
        <f>E14+E20</f>
        <v>0</v>
      </c>
      <c r="F32" s="140" t="s">
        <v>474</v>
      </c>
      <c r="G32" s="297"/>
      <c r="H32" s="297"/>
      <c r="I32" s="492"/>
      <c r="J32" s="536"/>
    </row>
    <row r="33" spans="1:10" x14ac:dyDescent="0.2">
      <c r="A33" s="165">
        <f t="shared" si="0"/>
        <v>23</v>
      </c>
      <c r="B33" s="176" t="s">
        <v>67</v>
      </c>
      <c r="C33" s="178"/>
      <c r="D33" s="178"/>
      <c r="E33" s="178"/>
      <c r="F33" s="177" t="s">
        <v>68</v>
      </c>
      <c r="G33" s="376">
        <f>SUM(G27:G32)</f>
        <v>3333</v>
      </c>
      <c r="H33" s="376">
        <f>SUM(H27:H32)</f>
        <v>0</v>
      </c>
      <c r="I33" s="494">
        <f>SUM(I27:I31)</f>
        <v>3333</v>
      </c>
      <c r="J33" s="194"/>
    </row>
    <row r="34" spans="1:10" x14ac:dyDescent="0.2">
      <c r="A34" s="165">
        <f t="shared" si="0"/>
        <v>24</v>
      </c>
      <c r="B34" s="179" t="s">
        <v>51</v>
      </c>
      <c r="C34" s="174">
        <f>SUM(C32:C33)</f>
        <v>0</v>
      </c>
      <c r="D34" s="174">
        <f>SUM(D32:D33)</f>
        <v>0</v>
      </c>
      <c r="E34" s="174">
        <f>SUM(C34:D34)</f>
        <v>0</v>
      </c>
      <c r="F34" s="180" t="s">
        <v>69</v>
      </c>
      <c r="G34" s="377">
        <f>G24+G33</f>
        <v>136594</v>
      </c>
      <c r="H34" s="377">
        <f>H24+H33</f>
        <v>6774</v>
      </c>
      <c r="I34" s="465">
        <f>I24+I33</f>
        <v>143368</v>
      </c>
      <c r="J34" s="194"/>
    </row>
    <row r="35" spans="1:10" x14ac:dyDescent="0.2">
      <c r="A35" s="165">
        <f t="shared" si="0"/>
        <v>25</v>
      </c>
      <c r="B35" s="181"/>
      <c r="C35" s="170"/>
      <c r="D35" s="170"/>
      <c r="E35" s="170"/>
      <c r="F35" s="172"/>
      <c r="G35" s="299"/>
      <c r="H35" s="299"/>
      <c r="I35" s="492"/>
      <c r="J35" s="194"/>
    </row>
    <row r="36" spans="1:10" x14ac:dyDescent="0.2">
      <c r="A36" s="165">
        <f t="shared" si="0"/>
        <v>26</v>
      </c>
      <c r="B36" s="181"/>
      <c r="C36" s="170"/>
      <c r="D36" s="170"/>
      <c r="E36" s="170"/>
      <c r="F36" s="173"/>
      <c r="G36" s="375"/>
      <c r="H36" s="375"/>
      <c r="I36" s="493"/>
      <c r="J36" s="194"/>
    </row>
    <row r="37" spans="1:10" s="11" customFormat="1" x14ac:dyDescent="0.2">
      <c r="A37" s="165">
        <f t="shared" si="0"/>
        <v>27</v>
      </c>
      <c r="B37" s="181"/>
      <c r="C37" s="170"/>
      <c r="D37" s="170"/>
      <c r="E37" s="170"/>
      <c r="F37" s="172"/>
      <c r="G37" s="299"/>
      <c r="H37" s="299"/>
      <c r="I37" s="492"/>
      <c r="J37" s="536"/>
    </row>
    <row r="38" spans="1:10" s="11" customFormat="1" x14ac:dyDescent="0.2">
      <c r="A38" s="820">
        <f t="shared" si="0"/>
        <v>28</v>
      </c>
      <c r="B38" s="127" t="s">
        <v>53</v>
      </c>
      <c r="C38" s="127"/>
      <c r="D38" s="127"/>
      <c r="E38" s="127"/>
      <c r="F38" s="141" t="s">
        <v>33</v>
      </c>
      <c r="G38" s="377"/>
      <c r="H38" s="377"/>
      <c r="I38" s="465"/>
      <c r="J38" s="536"/>
    </row>
    <row r="39" spans="1:10" s="11" customFormat="1" x14ac:dyDescent="0.2">
      <c r="A39" s="165">
        <f t="shared" si="0"/>
        <v>29</v>
      </c>
      <c r="B39" s="137" t="s">
        <v>738</v>
      </c>
      <c r="C39" s="127"/>
      <c r="D39" s="127"/>
      <c r="E39" s="127"/>
      <c r="F39" s="182" t="s">
        <v>4</v>
      </c>
      <c r="G39" s="193"/>
      <c r="I39" s="495"/>
      <c r="J39" s="536"/>
    </row>
    <row r="40" spans="1:10" s="11" customFormat="1" x14ac:dyDescent="0.2">
      <c r="A40" s="165">
        <f t="shared" si="0"/>
        <v>30</v>
      </c>
      <c r="B40" s="117" t="s">
        <v>1148</v>
      </c>
      <c r="C40" s="127"/>
      <c r="D40" s="127"/>
      <c r="E40" s="127"/>
      <c r="F40" s="561" t="s">
        <v>3</v>
      </c>
      <c r="G40" s="377"/>
      <c r="H40" s="377"/>
      <c r="I40" s="465"/>
      <c r="J40" s="536"/>
    </row>
    <row r="41" spans="1:10" x14ac:dyDescent="0.2">
      <c r="A41" s="165">
        <f t="shared" si="0"/>
        <v>31</v>
      </c>
      <c r="B41" s="119" t="s">
        <v>740</v>
      </c>
      <c r="C41" s="186"/>
      <c r="D41" s="186"/>
      <c r="E41" s="186"/>
      <c r="F41" s="140" t="s">
        <v>5</v>
      </c>
      <c r="G41" s="377"/>
      <c r="H41" s="377"/>
      <c r="I41" s="465"/>
      <c r="J41" s="194"/>
    </row>
    <row r="42" spans="1:10" x14ac:dyDescent="0.2">
      <c r="A42" s="165">
        <f t="shared" si="0"/>
        <v>32</v>
      </c>
      <c r="B42" s="119" t="s">
        <v>225</v>
      </c>
      <c r="C42" s="120"/>
      <c r="D42" s="120"/>
      <c r="E42" s="120"/>
      <c r="F42" s="140" t="s">
        <v>6</v>
      </c>
      <c r="G42" s="193"/>
      <c r="H42" s="193"/>
      <c r="I42" s="465"/>
      <c r="J42" s="194"/>
    </row>
    <row r="43" spans="1:10" x14ac:dyDescent="0.2">
      <c r="A43" s="165">
        <f t="shared" si="0"/>
        <v>33</v>
      </c>
      <c r="B43" s="559" t="s">
        <v>226</v>
      </c>
      <c r="C43" s="120">
        <v>28</v>
      </c>
      <c r="D43" s="120"/>
      <c r="E43" s="120">
        <f>C43+D43</f>
        <v>28</v>
      </c>
      <c r="F43" s="140" t="s">
        <v>7</v>
      </c>
      <c r="G43" s="193"/>
      <c r="H43" s="193"/>
      <c r="I43" s="465"/>
      <c r="J43" s="194"/>
    </row>
    <row r="44" spans="1:10" x14ac:dyDescent="0.2">
      <c r="A44" s="165">
        <f t="shared" si="0"/>
        <v>34</v>
      </c>
      <c r="B44" s="559" t="s">
        <v>1142</v>
      </c>
      <c r="C44" s="120"/>
      <c r="D44" s="120"/>
      <c r="E44" s="120"/>
      <c r="F44" s="140"/>
      <c r="G44" s="193"/>
      <c r="H44" s="193"/>
      <c r="I44" s="465"/>
      <c r="J44" s="194"/>
    </row>
    <row r="45" spans="1:10" x14ac:dyDescent="0.2">
      <c r="A45" s="165">
        <f t="shared" si="0"/>
        <v>35</v>
      </c>
      <c r="B45" s="120" t="s">
        <v>741</v>
      </c>
      <c r="C45" s="120"/>
      <c r="D45" s="120"/>
      <c r="E45" s="120"/>
      <c r="F45" s="140" t="s">
        <v>8</v>
      </c>
      <c r="G45" s="377"/>
      <c r="H45" s="377"/>
      <c r="I45" s="492"/>
      <c r="J45" s="194"/>
    </row>
    <row r="46" spans="1:10" x14ac:dyDescent="0.2">
      <c r="A46" s="165">
        <f t="shared" si="0"/>
        <v>36</v>
      </c>
      <c r="B46" s="120" t="s">
        <v>742</v>
      </c>
      <c r="C46" s="127"/>
      <c r="D46" s="127"/>
      <c r="E46" s="127"/>
      <c r="F46" s="140" t="s">
        <v>9</v>
      </c>
      <c r="G46" s="377"/>
      <c r="H46" s="377"/>
      <c r="I46" s="492"/>
      <c r="J46" s="194"/>
    </row>
    <row r="47" spans="1:10" x14ac:dyDescent="0.2">
      <c r="A47" s="165">
        <f t="shared" si="0"/>
        <v>37</v>
      </c>
      <c r="B47" s="119" t="s">
        <v>229</v>
      </c>
      <c r="C47" s="120"/>
      <c r="D47" s="120"/>
      <c r="E47" s="120"/>
      <c r="F47" s="140" t="s">
        <v>10</v>
      </c>
      <c r="G47" s="299"/>
      <c r="H47" s="299"/>
      <c r="I47" s="492"/>
      <c r="J47" s="194"/>
    </row>
    <row r="48" spans="1:10" x14ac:dyDescent="0.2">
      <c r="A48" s="165">
        <f t="shared" si="0"/>
        <v>38</v>
      </c>
      <c r="B48" s="559" t="s">
        <v>230</v>
      </c>
      <c r="C48" s="120">
        <f>G24-(C34+C43)</f>
        <v>133233</v>
      </c>
      <c r="D48" s="120">
        <f>H24-(D34+D43)</f>
        <v>6774</v>
      </c>
      <c r="E48" s="120">
        <f>I24-(E34+E43)</f>
        <v>140007</v>
      </c>
      <c r="F48" s="140" t="s">
        <v>11</v>
      </c>
      <c r="G48" s="299"/>
      <c r="H48" s="299"/>
      <c r="I48" s="492"/>
      <c r="J48" s="194"/>
    </row>
    <row r="49" spans="1:10" x14ac:dyDescent="0.2">
      <c r="A49" s="165">
        <f t="shared" si="0"/>
        <v>39</v>
      </c>
      <c r="B49" s="559" t="s">
        <v>231</v>
      </c>
      <c r="C49" s="120">
        <f>G33-C33</f>
        <v>3333</v>
      </c>
      <c r="D49" s="120"/>
      <c r="E49" s="120">
        <f>I33-E33</f>
        <v>3333</v>
      </c>
      <c r="F49" s="140" t="s">
        <v>12</v>
      </c>
      <c r="G49" s="299"/>
      <c r="H49" s="299"/>
      <c r="I49" s="492"/>
      <c r="J49" s="194"/>
    </row>
    <row r="50" spans="1:10" x14ac:dyDescent="0.2">
      <c r="A50" s="165">
        <f t="shared" si="0"/>
        <v>40</v>
      </c>
      <c r="B50" s="119" t="s">
        <v>1</v>
      </c>
      <c r="C50" s="120"/>
      <c r="D50" s="120"/>
      <c r="E50" s="120"/>
      <c r="F50" s="140" t="s">
        <v>13</v>
      </c>
      <c r="G50" s="299"/>
      <c r="H50" s="299"/>
      <c r="I50" s="492"/>
      <c r="J50" s="194"/>
    </row>
    <row r="51" spans="1:10" x14ac:dyDescent="0.2">
      <c r="A51" s="165">
        <f t="shared" si="0"/>
        <v>41</v>
      </c>
      <c r="B51" s="119"/>
      <c r="C51" s="120"/>
      <c r="D51" s="120"/>
      <c r="E51" s="120"/>
      <c r="F51" s="140" t="s">
        <v>14</v>
      </c>
      <c r="G51" s="299"/>
      <c r="H51" s="299"/>
      <c r="I51" s="492"/>
      <c r="J51" s="194"/>
    </row>
    <row r="52" spans="1:10" x14ac:dyDescent="0.2">
      <c r="A52" s="165">
        <f t="shared" si="0"/>
        <v>42</v>
      </c>
      <c r="B52" s="119"/>
      <c r="C52" s="120"/>
      <c r="D52" s="120"/>
      <c r="E52" s="120"/>
      <c r="F52" s="140" t="s">
        <v>15</v>
      </c>
      <c r="G52" s="299"/>
      <c r="H52" s="299"/>
      <c r="I52" s="492"/>
      <c r="J52" s="194"/>
    </row>
    <row r="53" spans="1:10" ht="12" thickBot="1" x14ac:dyDescent="0.25">
      <c r="A53" s="165">
        <f t="shared" si="0"/>
        <v>43</v>
      </c>
      <c r="B53" s="179" t="s">
        <v>482</v>
      </c>
      <c r="C53" s="344">
        <f>SUM(C39:C51)</f>
        <v>136594</v>
      </c>
      <c r="D53" s="344">
        <f>SUM(D39:D51)</f>
        <v>6774</v>
      </c>
      <c r="E53" s="344">
        <f>SUM(E39:E51)</f>
        <v>143368</v>
      </c>
      <c r="F53" s="141" t="s">
        <v>475</v>
      </c>
      <c r="G53" s="377">
        <f>SUM(G39:G52)</f>
        <v>0</v>
      </c>
      <c r="H53" s="377">
        <f>SUM(H39:H52)</f>
        <v>0</v>
      </c>
      <c r="I53" s="496">
        <f>SUM(I39:I52)</f>
        <v>0</v>
      </c>
      <c r="J53" s="194"/>
    </row>
    <row r="54" spans="1:10" ht="12" thickBot="1" x14ac:dyDescent="0.25">
      <c r="A54" s="165">
        <f t="shared" si="0"/>
        <v>44</v>
      </c>
      <c r="B54" s="187" t="s">
        <v>477</v>
      </c>
      <c r="C54" s="340">
        <f>C34+C53</f>
        <v>136594</v>
      </c>
      <c r="D54" s="340">
        <f>D34+D53</f>
        <v>6774</v>
      </c>
      <c r="E54" s="341">
        <f>E34+E53</f>
        <v>143368</v>
      </c>
      <c r="F54" s="529" t="s">
        <v>476</v>
      </c>
      <c r="G54" s="379">
        <f>G34+G53</f>
        <v>136594</v>
      </c>
      <c r="H54" s="380">
        <f>H34+H53</f>
        <v>6774</v>
      </c>
      <c r="I54" s="379">
        <f>I34+I53</f>
        <v>143368</v>
      </c>
      <c r="J54" s="10"/>
    </row>
    <row r="55" spans="1:10" x14ac:dyDescent="0.2">
      <c r="B55" s="184"/>
      <c r="C55" s="183"/>
      <c r="D55" s="183"/>
      <c r="E55" s="183"/>
      <c r="F55" s="183"/>
      <c r="G55" s="193"/>
      <c r="H55" s="193"/>
      <c r="I55" s="193"/>
      <c r="J55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B4:I4"/>
    <mergeCell ref="B5:I5"/>
    <mergeCell ref="B6:I6"/>
    <mergeCell ref="G8:I8"/>
    <mergeCell ref="B7:I7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46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8" customWidth="1"/>
    <col min="2" max="2" width="41.85546875" style="158" customWidth="1"/>
    <col min="3" max="3" width="10.140625" style="159" customWidth="1"/>
    <col min="4" max="4" width="11.140625" style="159" customWidth="1"/>
    <col min="5" max="5" width="11.28515625" style="159" customWidth="1"/>
    <col min="6" max="6" width="32.42578125" style="159" customWidth="1"/>
    <col min="7" max="7" width="11.5703125" style="159" customWidth="1"/>
    <col min="8" max="8" width="14.7109375" style="159" customWidth="1"/>
    <col min="9" max="9" width="14.5703125" style="159" customWidth="1"/>
    <col min="10" max="25" width="9.140625" style="158"/>
    <col min="26" max="16384" width="9.140625" style="10"/>
  </cols>
  <sheetData>
    <row r="1" spans="1:25" ht="12.75" customHeight="1" x14ac:dyDescent="0.2">
      <c r="B1" s="1087" t="s">
        <v>1345</v>
      </c>
      <c r="C1" s="1087"/>
      <c r="D1" s="1087"/>
      <c r="E1" s="1087"/>
      <c r="F1" s="1087"/>
      <c r="G1" s="1087"/>
      <c r="H1" s="1087"/>
      <c r="I1" s="1087"/>
      <c r="J1" s="773"/>
    </row>
    <row r="2" spans="1:25" x14ac:dyDescent="0.2">
      <c r="B2" s="598"/>
      <c r="I2" s="160"/>
    </row>
    <row r="3" spans="1:25" s="123" customFormat="1" x14ac:dyDescent="0.2">
      <c r="A3" s="161"/>
      <c r="B3" s="1090" t="s">
        <v>54</v>
      </c>
      <c r="C3" s="1090"/>
      <c r="D3" s="1090"/>
      <c r="E3" s="1090"/>
      <c r="F3" s="1090"/>
      <c r="G3" s="1090"/>
      <c r="H3" s="1090"/>
      <c r="I3" s="1090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</row>
    <row r="4" spans="1:25" s="123" customFormat="1" x14ac:dyDescent="0.2">
      <c r="A4" s="161"/>
      <c r="B4" s="1090" t="s">
        <v>995</v>
      </c>
      <c r="C4" s="1090"/>
      <c r="D4" s="1090"/>
      <c r="E4" s="1090"/>
      <c r="F4" s="1090"/>
      <c r="G4" s="1090"/>
      <c r="H4" s="1090"/>
      <c r="I4" s="1090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</row>
    <row r="5" spans="1:25" s="123" customFormat="1" ht="12.75" customHeight="1" x14ac:dyDescent="0.2">
      <c r="A5" s="1103" t="s">
        <v>332</v>
      </c>
      <c r="B5" s="1103"/>
      <c r="C5" s="1103"/>
      <c r="D5" s="1103"/>
      <c r="E5" s="1103"/>
      <c r="F5" s="1103"/>
      <c r="G5" s="1103"/>
      <c r="H5" s="1103"/>
      <c r="I5" s="1103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1:25" s="123" customFormat="1" ht="12.75" customHeight="1" x14ac:dyDescent="0.2">
      <c r="A6" s="1104" t="s">
        <v>56</v>
      </c>
      <c r="B6" s="1105" t="s">
        <v>57</v>
      </c>
      <c r="C6" s="1106" t="s">
        <v>58</v>
      </c>
      <c r="D6" s="1106"/>
      <c r="E6" s="1107"/>
      <c r="F6" s="1108" t="s">
        <v>59</v>
      </c>
      <c r="G6" s="1109" t="s">
        <v>60</v>
      </c>
      <c r="H6" s="1110"/>
      <c r="I6" s="1110"/>
      <c r="J6" s="161"/>
      <c r="K6" s="161"/>
      <c r="L6" s="161"/>
      <c r="M6" s="161"/>
      <c r="N6" s="161"/>
      <c r="O6" s="161"/>
      <c r="P6" s="161"/>
      <c r="Q6" s="161"/>
      <c r="R6" s="161"/>
      <c r="S6" s="161"/>
    </row>
    <row r="7" spans="1:25" s="123" customFormat="1" ht="12.75" customHeight="1" x14ac:dyDescent="0.2">
      <c r="A7" s="1104"/>
      <c r="B7" s="1105"/>
      <c r="C7" s="1101" t="s">
        <v>994</v>
      </c>
      <c r="D7" s="1101"/>
      <c r="E7" s="1102"/>
      <c r="F7" s="1108"/>
      <c r="G7" s="1101" t="s">
        <v>994</v>
      </c>
      <c r="H7" s="1101"/>
      <c r="I7" s="1102"/>
      <c r="J7" s="161"/>
      <c r="K7" s="161"/>
      <c r="L7" s="161"/>
      <c r="M7" s="161"/>
      <c r="N7" s="161"/>
      <c r="O7" s="161"/>
      <c r="P7" s="161"/>
      <c r="Q7" s="161"/>
      <c r="R7" s="161"/>
      <c r="S7" s="161"/>
    </row>
    <row r="8" spans="1:25" s="124" customFormat="1" ht="36.6" customHeight="1" x14ac:dyDescent="0.2">
      <c r="A8" s="1104"/>
      <c r="B8" s="968" t="s">
        <v>61</v>
      </c>
      <c r="C8" s="969" t="s">
        <v>62</v>
      </c>
      <c r="D8" s="969" t="s">
        <v>63</v>
      </c>
      <c r="E8" s="970" t="s">
        <v>64</v>
      </c>
      <c r="F8" s="971" t="s">
        <v>65</v>
      </c>
      <c r="G8" s="373" t="s">
        <v>62</v>
      </c>
      <c r="H8" s="373" t="s">
        <v>63</v>
      </c>
      <c r="I8" s="373" t="s">
        <v>64</v>
      </c>
      <c r="J8" s="617"/>
      <c r="K8" s="191"/>
      <c r="L8" s="191"/>
      <c r="M8" s="191"/>
      <c r="N8" s="191"/>
      <c r="O8" s="191"/>
      <c r="P8" s="191"/>
      <c r="Q8" s="191"/>
      <c r="R8" s="191"/>
      <c r="S8" s="191"/>
    </row>
    <row r="9" spans="1:25" ht="11.45" customHeight="1" x14ac:dyDescent="0.2">
      <c r="A9" s="972">
        <v>1</v>
      </c>
      <c r="B9" s="973" t="s">
        <v>24</v>
      </c>
      <c r="C9" s="974"/>
      <c r="D9" s="974"/>
      <c r="E9" s="974"/>
      <c r="F9" s="975" t="s">
        <v>25</v>
      </c>
      <c r="G9" s="378"/>
      <c r="H9" s="378"/>
      <c r="I9" s="489"/>
      <c r="J9" s="185"/>
      <c r="T9" s="10"/>
      <c r="U9" s="10"/>
      <c r="V9" s="10"/>
      <c r="W9" s="10"/>
      <c r="X9" s="10"/>
      <c r="Y9" s="10"/>
    </row>
    <row r="10" spans="1:25" x14ac:dyDescent="0.2">
      <c r="A10" s="972">
        <f>A9+1</f>
        <v>2</v>
      </c>
      <c r="B10" s="81" t="s">
        <v>35</v>
      </c>
      <c r="C10" s="304"/>
      <c r="D10" s="304"/>
      <c r="E10" s="292">
        <f>SUM(C10:D10)</f>
        <v>0</v>
      </c>
      <c r="F10" s="523" t="s">
        <v>26</v>
      </c>
      <c r="G10" s="292">
        <f>Össz.önkor.mérleg.!G10</f>
        <v>568714</v>
      </c>
      <c r="H10" s="292">
        <f>Össz.önkor.mérleg.!H10</f>
        <v>343393</v>
      </c>
      <c r="I10" s="491">
        <f>Össz.önkor.mérleg.!I10</f>
        <v>912107</v>
      </c>
      <c r="J10" s="185"/>
      <c r="T10" s="10"/>
      <c r="U10" s="10"/>
      <c r="V10" s="10"/>
      <c r="W10" s="10"/>
      <c r="X10" s="10"/>
      <c r="Y10" s="10"/>
    </row>
    <row r="11" spans="1:25" x14ac:dyDescent="0.2">
      <c r="A11" s="972">
        <f t="shared" ref="A11:A45" si="0">A10+1</f>
        <v>3</v>
      </c>
      <c r="B11" s="81" t="s">
        <v>36</v>
      </c>
      <c r="C11" s="304">
        <f>Össz.önkor.mérleg.!C11</f>
        <v>672462</v>
      </c>
      <c r="D11" s="304">
        <f>Össz.önkor.mérleg.!D11</f>
        <v>85863</v>
      </c>
      <c r="E11" s="304">
        <f>Össz.önkor.mérleg.!E11</f>
        <v>758325</v>
      </c>
      <c r="F11" s="523" t="s">
        <v>27</v>
      </c>
      <c r="G11" s="292">
        <f>Össz.önkor.mérleg.!G11</f>
        <v>145937</v>
      </c>
      <c r="H11" s="292">
        <f>Össz.önkor.mérleg.!H11</f>
        <v>84015</v>
      </c>
      <c r="I11" s="491">
        <f>Össz.önkor.mérleg.!I11</f>
        <v>229952</v>
      </c>
      <c r="J11" s="185"/>
      <c r="T11" s="10"/>
      <c r="U11" s="10"/>
      <c r="V11" s="10"/>
      <c r="W11" s="10"/>
      <c r="X11" s="10"/>
      <c r="Y11" s="10"/>
    </row>
    <row r="12" spans="1:25" x14ac:dyDescent="0.2">
      <c r="A12" s="972">
        <f t="shared" si="0"/>
        <v>4</v>
      </c>
      <c r="B12" s="81" t="s">
        <v>1061</v>
      </c>
      <c r="C12" s="304">
        <f>Össz.önkor.mérleg.!C12</f>
        <v>0</v>
      </c>
      <c r="D12" s="304">
        <f>Össz.önkor.mérleg.!D12</f>
        <v>36</v>
      </c>
      <c r="E12" s="304">
        <f>Össz.önkor.mérleg.!E12</f>
        <v>36</v>
      </c>
      <c r="F12" s="523" t="s">
        <v>29</v>
      </c>
      <c r="G12" s="292">
        <f>Össz.önkor.mérleg.!G12</f>
        <v>554484</v>
      </c>
      <c r="H12" s="292">
        <f>Össz.önkor.mérleg.!H12</f>
        <v>539542</v>
      </c>
      <c r="I12" s="491">
        <f>Össz.önkor.mérleg.!I12</f>
        <v>1094026</v>
      </c>
      <c r="J12" s="185"/>
      <c r="T12" s="10"/>
      <c r="U12" s="10"/>
      <c r="V12" s="10"/>
      <c r="W12" s="10"/>
      <c r="X12" s="10"/>
      <c r="Y12" s="10"/>
    </row>
    <row r="13" spans="1:25" ht="12" customHeight="1" x14ac:dyDescent="0.2">
      <c r="A13" s="972">
        <f t="shared" si="0"/>
        <v>5</v>
      </c>
      <c r="B13" s="81" t="s">
        <v>37</v>
      </c>
      <c r="C13" s="304">
        <f>Össz.önkor.mérleg.!C13</f>
        <v>85115</v>
      </c>
      <c r="D13" s="304">
        <f>Össz.önkor.mérleg.!D13</f>
        <v>20042</v>
      </c>
      <c r="E13" s="304">
        <f>Össz.önkor.mérleg.!E13</f>
        <v>105157</v>
      </c>
      <c r="F13" s="523"/>
      <c r="G13" s="292">
        <f>Össz.önkor.mérleg.!G13</f>
        <v>0</v>
      </c>
      <c r="H13" s="304"/>
      <c r="I13" s="490"/>
      <c r="J13" s="185"/>
      <c r="T13" s="10"/>
      <c r="U13" s="10"/>
      <c r="V13" s="10"/>
      <c r="W13" s="10"/>
      <c r="X13" s="10"/>
      <c r="Y13" s="10"/>
    </row>
    <row r="14" spans="1:25" x14ac:dyDescent="0.2">
      <c r="A14" s="972">
        <f t="shared" si="0"/>
        <v>6</v>
      </c>
      <c r="B14" s="81" t="s">
        <v>39</v>
      </c>
      <c r="C14" s="304">
        <f>Össz.önkor.mérleg.!C16</f>
        <v>326477</v>
      </c>
      <c r="D14" s="304">
        <f>Össz.önkor.mérleg.!D16</f>
        <v>977378</v>
      </c>
      <c r="E14" s="304">
        <f>Össz.önkor.mérleg.!E16</f>
        <v>1303855</v>
      </c>
      <c r="F14" s="523" t="s">
        <v>28</v>
      </c>
      <c r="G14" s="292">
        <f>Össz.önkor.mérleg.!G14</f>
        <v>762</v>
      </c>
      <c r="H14" s="292">
        <f>Össz.önkor.mérleg.!H14</f>
        <v>13250</v>
      </c>
      <c r="I14" s="491">
        <f>Össz.önkor.mérleg.!I14</f>
        <v>14012</v>
      </c>
      <c r="J14" s="185"/>
      <c r="T14" s="10"/>
      <c r="U14" s="10"/>
      <c r="V14" s="10"/>
      <c r="W14" s="10"/>
      <c r="X14" s="10"/>
      <c r="Y14" s="10"/>
    </row>
    <row r="15" spans="1:25" x14ac:dyDescent="0.2">
      <c r="A15" s="972">
        <f t="shared" si="0"/>
        <v>7</v>
      </c>
      <c r="B15" s="81"/>
      <c r="C15" s="304"/>
      <c r="D15" s="304"/>
      <c r="E15" s="292"/>
      <c r="F15" s="523" t="s">
        <v>30</v>
      </c>
      <c r="G15" s="292">
        <f>Össz.önkor.mérleg.!G15</f>
        <v>0</v>
      </c>
      <c r="H15" s="299"/>
      <c r="I15" s="490"/>
      <c r="J15" s="185"/>
      <c r="T15" s="10"/>
      <c r="U15" s="10"/>
      <c r="V15" s="10"/>
      <c r="W15" s="10"/>
      <c r="X15" s="10"/>
      <c r="Y15" s="10"/>
    </row>
    <row r="16" spans="1:25" x14ac:dyDescent="0.2">
      <c r="A16" s="972">
        <f t="shared" si="0"/>
        <v>8</v>
      </c>
      <c r="B16" s="80" t="s">
        <v>41</v>
      </c>
      <c r="C16" s="374">
        <f>Össz.önkor.mérleg.!C19</f>
        <v>177820</v>
      </c>
      <c r="D16" s="374">
        <f>Össz.önkor.mérleg.!D19</f>
        <v>212267</v>
      </c>
      <c r="E16" s="374">
        <f>Össz.önkor.mérleg.!E19</f>
        <v>390087</v>
      </c>
      <c r="F16" s="523" t="s">
        <v>480</v>
      </c>
      <c r="G16" s="292">
        <f>Össz.önkor.mérleg.!G16</f>
        <v>5750</v>
      </c>
      <c r="H16" s="292">
        <f>Össz.önkor.mérleg.!H16</f>
        <v>55249</v>
      </c>
      <c r="I16" s="491">
        <f>Össz.önkor.mérleg.!I16</f>
        <v>60999</v>
      </c>
      <c r="J16" s="185"/>
      <c r="T16" s="10"/>
      <c r="U16" s="10"/>
      <c r="V16" s="10"/>
      <c r="W16" s="10"/>
      <c r="X16" s="10"/>
      <c r="Y16" s="10"/>
    </row>
    <row r="17" spans="1:25" x14ac:dyDescent="0.2">
      <c r="A17" s="972">
        <f t="shared" si="0"/>
        <v>9</v>
      </c>
      <c r="B17" s="930" t="s">
        <v>40</v>
      </c>
      <c r="C17" s="374"/>
      <c r="D17" s="374"/>
      <c r="E17" s="374"/>
      <c r="F17" s="523" t="s">
        <v>479</v>
      </c>
      <c r="G17" s="292">
        <f>Össz.önkor.mérleg.!G17</f>
        <v>202527</v>
      </c>
      <c r="H17" s="292">
        <f>Össz.önkor.mérleg.!H17</f>
        <v>239004</v>
      </c>
      <c r="I17" s="491">
        <f>Össz.önkor.mérleg.!I17</f>
        <v>441531</v>
      </c>
      <c r="J17" s="185"/>
      <c r="T17" s="10"/>
      <c r="U17" s="10"/>
      <c r="V17" s="10"/>
      <c r="W17" s="10"/>
      <c r="X17" s="10"/>
      <c r="Y17" s="10"/>
    </row>
    <row r="18" spans="1:25" x14ac:dyDescent="0.2">
      <c r="A18" s="972">
        <f t="shared" si="0"/>
        <v>10</v>
      </c>
      <c r="B18" s="930"/>
      <c r="C18" s="374"/>
      <c r="D18" s="374"/>
      <c r="E18" s="374"/>
      <c r="F18" s="523" t="s">
        <v>207</v>
      </c>
      <c r="G18" s="292">
        <f>Össz.önkor.mérleg.!G18</f>
        <v>451</v>
      </c>
      <c r="H18" s="292">
        <f>Össz.önkor.mérleg.!H18</f>
        <v>36</v>
      </c>
      <c r="I18" s="292">
        <f>Össz.önkor.mérleg.!I18</f>
        <v>487</v>
      </c>
      <c r="J18" s="185"/>
      <c r="T18" s="10"/>
      <c r="U18" s="10"/>
      <c r="V18" s="10"/>
      <c r="W18" s="10"/>
      <c r="X18" s="10"/>
      <c r="Y18" s="10"/>
    </row>
    <row r="19" spans="1:25" x14ac:dyDescent="0.2">
      <c r="A19" s="972">
        <f t="shared" si="0"/>
        <v>11</v>
      </c>
      <c r="B19" s="10" t="s">
        <v>50</v>
      </c>
      <c r="C19" s="297">
        <f>Össz.önkor.mérleg.!C28</f>
        <v>0</v>
      </c>
      <c r="D19" s="297">
        <f>Össz.önkor.mérleg.!D28</f>
        <v>2426</v>
      </c>
      <c r="E19" s="297">
        <f>Össz.önkor.mérleg.!E28</f>
        <v>2426</v>
      </c>
      <c r="F19" s="523" t="s">
        <v>472</v>
      </c>
      <c r="G19" s="292">
        <f>Össz.önkor.mérleg.!G19</f>
        <v>0</v>
      </c>
      <c r="H19" s="292">
        <f>Össz.önkor.mérleg.!H19</f>
        <v>1038</v>
      </c>
      <c r="I19" s="491">
        <f>Össz.önkor.mérleg.!I19</f>
        <v>1038</v>
      </c>
      <c r="J19" s="185"/>
      <c r="T19" s="10"/>
      <c r="U19" s="10"/>
      <c r="V19" s="10"/>
      <c r="W19" s="10"/>
      <c r="X19" s="10"/>
      <c r="Y19" s="10"/>
    </row>
    <row r="20" spans="1:25" x14ac:dyDescent="0.2">
      <c r="A20" s="972">
        <f t="shared" si="0"/>
        <v>12</v>
      </c>
      <c r="B20" s="10"/>
      <c r="C20" s="374"/>
      <c r="D20" s="374"/>
      <c r="E20" s="374"/>
      <c r="F20" s="523" t="s">
        <v>473</v>
      </c>
      <c r="G20" s="292">
        <f>Össz.önkor.mérleg.!G20</f>
        <v>22722</v>
      </c>
      <c r="H20" s="292">
        <f>Össz.önkor.mérleg.!H20</f>
        <v>54940</v>
      </c>
      <c r="I20" s="491">
        <f>Össz.önkor.mérleg.!I20</f>
        <v>77662</v>
      </c>
      <c r="J20" s="185"/>
      <c r="T20" s="10"/>
      <c r="U20" s="10"/>
      <c r="V20" s="10"/>
      <c r="W20" s="10"/>
      <c r="X20" s="10"/>
      <c r="Y20" s="10"/>
    </row>
    <row r="21" spans="1:25" x14ac:dyDescent="0.2">
      <c r="A21" s="972">
        <f t="shared" si="0"/>
        <v>13</v>
      </c>
      <c r="B21" s="10"/>
      <c r="C21" s="374"/>
      <c r="D21" s="374"/>
      <c r="E21" s="374"/>
      <c r="F21" s="523"/>
      <c r="G21" s="292"/>
      <c r="H21" s="299"/>
      <c r="I21" s="490"/>
      <c r="J21" s="185"/>
      <c r="T21" s="10"/>
      <c r="U21" s="10"/>
      <c r="V21" s="10"/>
      <c r="W21" s="10"/>
      <c r="X21" s="10"/>
      <c r="Y21" s="10"/>
    </row>
    <row r="22" spans="1:25" s="125" customFormat="1" x14ac:dyDescent="0.2">
      <c r="A22" s="972">
        <f t="shared" si="0"/>
        <v>14</v>
      </c>
      <c r="B22" s="12" t="s">
        <v>52</v>
      </c>
      <c r="C22" s="976">
        <f>SUM(C11:C20)</f>
        <v>1261874</v>
      </c>
      <c r="D22" s="976">
        <f>SUM(D11:D20)</f>
        <v>1298012</v>
      </c>
      <c r="E22" s="976">
        <f>SUM(E11:E20)</f>
        <v>2559886</v>
      </c>
      <c r="F22" s="961" t="s">
        <v>66</v>
      </c>
      <c r="G22" s="375">
        <f>SUM(G10:G21)</f>
        <v>1501347</v>
      </c>
      <c r="H22" s="375">
        <f>SUM(H10:H21)</f>
        <v>1330467</v>
      </c>
      <c r="I22" s="493">
        <f>SUM(I10:I21)</f>
        <v>2831814</v>
      </c>
      <c r="J22" s="558"/>
      <c r="K22" s="192"/>
      <c r="L22" s="192"/>
      <c r="M22" s="192"/>
      <c r="N22" s="192"/>
      <c r="O22" s="192"/>
      <c r="P22" s="192"/>
      <c r="Q22" s="192"/>
      <c r="R22" s="192"/>
      <c r="S22" s="192"/>
    </row>
    <row r="23" spans="1:25" s="125" customFormat="1" x14ac:dyDescent="0.2">
      <c r="A23" s="972">
        <f t="shared" si="0"/>
        <v>15</v>
      </c>
      <c r="B23" s="10"/>
      <c r="C23" s="374"/>
      <c r="D23" s="374"/>
      <c r="E23" s="374"/>
      <c r="F23" s="633"/>
      <c r="G23" s="299"/>
      <c r="H23" s="299"/>
      <c r="I23" s="492"/>
      <c r="J23" s="558"/>
      <c r="K23" s="192"/>
      <c r="L23" s="192"/>
      <c r="M23" s="192"/>
      <c r="N23" s="192"/>
      <c r="O23" s="192"/>
      <c r="P23" s="192"/>
      <c r="Q23" s="192"/>
      <c r="R23" s="192"/>
      <c r="S23" s="192"/>
    </row>
    <row r="24" spans="1:25" x14ac:dyDescent="0.2">
      <c r="A24" s="972">
        <f t="shared" si="0"/>
        <v>16</v>
      </c>
      <c r="B24" s="977" t="s">
        <v>51</v>
      </c>
      <c r="C24" s="960">
        <f>SUM(C22:C23)</f>
        <v>1261874</v>
      </c>
      <c r="D24" s="960">
        <f>SUM(D22:D23)</f>
        <v>1298012</v>
      </c>
      <c r="E24" s="960">
        <f>SUM(E22:E23)</f>
        <v>2559886</v>
      </c>
      <c r="F24" s="964" t="s">
        <v>69</v>
      </c>
      <c r="G24" s="193">
        <f>SUM(G22:G23)</f>
        <v>1501347</v>
      </c>
      <c r="H24" s="193">
        <f>SUM(H22:H23)</f>
        <v>1330467</v>
      </c>
      <c r="I24" s="465">
        <f>SUM(I22:I23)</f>
        <v>2831814</v>
      </c>
      <c r="J24" s="185"/>
      <c r="T24" s="10"/>
      <c r="U24" s="10"/>
      <c r="V24" s="10"/>
      <c r="W24" s="10"/>
      <c r="X24" s="10"/>
      <c r="Y24" s="10"/>
    </row>
    <row r="25" spans="1:25" x14ac:dyDescent="0.2">
      <c r="A25" s="972">
        <f t="shared" si="0"/>
        <v>17</v>
      </c>
      <c r="B25" s="81"/>
      <c r="C25" s="374"/>
      <c r="D25" s="374"/>
      <c r="E25" s="374"/>
      <c r="F25" s="633"/>
      <c r="G25" s="299"/>
      <c r="H25" s="299"/>
      <c r="I25" s="492"/>
      <c r="J25" s="185"/>
      <c r="T25" s="10"/>
      <c r="U25" s="10"/>
      <c r="V25" s="10"/>
      <c r="W25" s="10"/>
      <c r="X25" s="10"/>
      <c r="Y25" s="10"/>
    </row>
    <row r="26" spans="1:25" x14ac:dyDescent="0.2">
      <c r="A26" s="978">
        <f t="shared" si="0"/>
        <v>18</v>
      </c>
      <c r="B26" s="979" t="s">
        <v>679</v>
      </c>
      <c r="C26" s="668">
        <f>C24-G45</f>
        <v>-263499</v>
      </c>
      <c r="D26" s="668">
        <f>D24-H45</f>
        <v>-40411</v>
      </c>
      <c r="E26" s="980">
        <f>E24-I45</f>
        <v>-303910</v>
      </c>
      <c r="F26" s="962"/>
      <c r="G26" s="377"/>
      <c r="H26" s="377"/>
      <c r="I26" s="492"/>
      <c r="J26" s="185"/>
      <c r="T26" s="10"/>
      <c r="U26" s="10"/>
      <c r="V26" s="10"/>
      <c r="W26" s="10"/>
      <c r="X26" s="10"/>
      <c r="Y26" s="10"/>
    </row>
    <row r="27" spans="1:25" x14ac:dyDescent="0.2">
      <c r="A27" s="978">
        <f t="shared" si="0"/>
        <v>19</v>
      </c>
      <c r="B27" s="81"/>
      <c r="C27" s="292"/>
      <c r="D27" s="292"/>
      <c r="E27" s="292"/>
      <c r="F27" s="523"/>
      <c r="G27" s="299"/>
      <c r="H27" s="299"/>
      <c r="I27" s="492"/>
      <c r="J27" s="185"/>
      <c r="T27" s="10"/>
      <c r="U27" s="10"/>
      <c r="V27" s="10"/>
      <c r="W27" s="10"/>
      <c r="X27" s="10"/>
      <c r="Y27" s="10"/>
    </row>
    <row r="28" spans="1:25" x14ac:dyDescent="0.2">
      <c r="A28" s="978">
        <f t="shared" si="0"/>
        <v>20</v>
      </c>
      <c r="B28" s="668" t="s">
        <v>53</v>
      </c>
      <c r="C28" s="668"/>
      <c r="D28" s="668"/>
      <c r="E28" s="668"/>
      <c r="F28" s="962" t="s">
        <v>33</v>
      </c>
      <c r="G28" s="299"/>
      <c r="H28" s="299"/>
      <c r="I28" s="492"/>
      <c r="J28" s="185"/>
      <c r="T28" s="10"/>
      <c r="U28" s="10"/>
      <c r="V28" s="10"/>
      <c r="W28" s="10"/>
      <c r="X28" s="10"/>
      <c r="Y28" s="10"/>
    </row>
    <row r="29" spans="1:25" s="125" customFormat="1" x14ac:dyDescent="0.2">
      <c r="A29" s="978">
        <f t="shared" si="0"/>
        <v>21</v>
      </c>
      <c r="B29" s="981" t="s">
        <v>738</v>
      </c>
      <c r="C29" s="668"/>
      <c r="D29" s="668"/>
      <c r="E29" s="668"/>
      <c r="F29" s="965" t="s">
        <v>4</v>
      </c>
      <c r="G29" s="299"/>
      <c r="H29" s="299"/>
      <c r="I29" s="492"/>
      <c r="J29" s="558"/>
      <c r="K29" s="192"/>
      <c r="L29" s="192"/>
      <c r="M29" s="192"/>
      <c r="N29" s="192"/>
      <c r="O29" s="192"/>
      <c r="P29" s="192"/>
      <c r="Q29" s="192"/>
      <c r="R29" s="192"/>
      <c r="S29" s="192"/>
    </row>
    <row r="30" spans="1:25" ht="21.75" x14ac:dyDescent="0.2">
      <c r="A30" s="978">
        <f t="shared" si="0"/>
        <v>22</v>
      </c>
      <c r="B30" s="1047" t="s">
        <v>1248</v>
      </c>
      <c r="C30" s="292">
        <f>Össz.önkor.mérleg.!C39</f>
        <v>1243160</v>
      </c>
      <c r="D30" s="292">
        <f>Össz.önkor.mérleg.!D39</f>
        <v>0</v>
      </c>
      <c r="E30" s="292">
        <f>Össz.önkor.mérleg.!E39</f>
        <v>1243160</v>
      </c>
      <c r="F30" s="194" t="s">
        <v>3</v>
      </c>
      <c r="G30" s="299"/>
      <c r="H30" s="299"/>
      <c r="I30" s="492"/>
      <c r="J30" s="185"/>
      <c r="T30" s="10"/>
      <c r="U30" s="10"/>
      <c r="V30" s="10"/>
      <c r="W30" s="10"/>
      <c r="X30" s="10"/>
      <c r="Y30" s="10"/>
    </row>
    <row r="31" spans="1:25" x14ac:dyDescent="0.2">
      <c r="A31" s="978">
        <f t="shared" si="0"/>
        <v>23</v>
      </c>
      <c r="B31" s="10" t="s">
        <v>1246</v>
      </c>
      <c r="C31" s="668">
        <f>-997160-244511-1489</f>
        <v>-1243160</v>
      </c>
      <c r="D31" s="668"/>
      <c r="E31" s="292">
        <f>C31+D31</f>
        <v>-1243160</v>
      </c>
      <c r="F31" s="194"/>
      <c r="G31" s="299"/>
      <c r="H31" s="299"/>
      <c r="I31" s="492"/>
      <c r="J31" s="185"/>
      <c r="T31" s="10"/>
      <c r="U31" s="10"/>
      <c r="V31" s="10"/>
      <c r="W31" s="10"/>
      <c r="X31" s="10"/>
      <c r="Y31" s="10"/>
    </row>
    <row r="32" spans="1:25" s="11" customFormat="1" x14ac:dyDescent="0.2">
      <c r="A32" s="978">
        <f t="shared" si="0"/>
        <v>24</v>
      </c>
      <c r="B32" s="304" t="s">
        <v>687</v>
      </c>
      <c r="C32" s="966"/>
      <c r="D32" s="967"/>
      <c r="E32" s="967">
        <f>SUM(C32:D32)</f>
        <v>0</v>
      </c>
      <c r="F32" s="523" t="s">
        <v>5</v>
      </c>
      <c r="G32" s="297"/>
      <c r="H32" s="297"/>
      <c r="I32" s="492"/>
      <c r="J32" s="537"/>
      <c r="K32" s="184"/>
      <c r="L32" s="184"/>
      <c r="M32" s="184"/>
      <c r="N32" s="184"/>
      <c r="O32" s="184"/>
      <c r="P32" s="184"/>
      <c r="Q32" s="184"/>
      <c r="R32" s="184"/>
      <c r="S32" s="184"/>
    </row>
    <row r="33" spans="1:25" x14ac:dyDescent="0.2">
      <c r="A33" s="978">
        <f t="shared" si="0"/>
        <v>25</v>
      </c>
      <c r="B33" s="304" t="s">
        <v>739</v>
      </c>
      <c r="C33" s="292"/>
      <c r="D33" s="292"/>
      <c r="E33" s="292"/>
      <c r="F33" s="523" t="s">
        <v>6</v>
      </c>
      <c r="G33" s="376"/>
      <c r="H33" s="376"/>
      <c r="I33" s="494"/>
      <c r="J33" s="185"/>
      <c r="T33" s="10"/>
      <c r="U33" s="10"/>
      <c r="V33" s="10"/>
      <c r="W33" s="10"/>
      <c r="X33" s="10"/>
      <c r="Y33" s="10"/>
    </row>
    <row r="34" spans="1:25" x14ac:dyDescent="0.2">
      <c r="A34" s="978">
        <f t="shared" si="0"/>
        <v>26</v>
      </c>
      <c r="B34" s="304" t="s">
        <v>689</v>
      </c>
      <c r="C34" s="292">
        <f>Össz.önkor.mérleg.!C42</f>
        <v>648582</v>
      </c>
      <c r="D34" s="292">
        <f>Össz.önkor.mérleg.!D42</f>
        <v>115463</v>
      </c>
      <c r="E34" s="292">
        <f>SUM(C34:D34)</f>
        <v>764045</v>
      </c>
      <c r="F34" s="523" t="s">
        <v>7</v>
      </c>
      <c r="G34" s="377"/>
      <c r="H34" s="377"/>
      <c r="I34" s="465"/>
      <c r="J34" s="185"/>
      <c r="T34" s="10"/>
      <c r="U34" s="10"/>
      <c r="V34" s="10"/>
      <c r="W34" s="10"/>
      <c r="X34" s="10"/>
      <c r="Y34" s="10"/>
    </row>
    <row r="35" spans="1:25" x14ac:dyDescent="0.2">
      <c r="A35" s="978">
        <f t="shared" si="0"/>
        <v>27</v>
      </c>
      <c r="B35" s="304" t="s">
        <v>1142</v>
      </c>
      <c r="C35" s="292">
        <f>Össz.önkor.mérleg.!C43</f>
        <v>0</v>
      </c>
      <c r="D35" s="292">
        <f>Össz.önkor.mérleg.!D43</f>
        <v>355</v>
      </c>
      <c r="E35" s="292">
        <f>Össz.önkor.mérleg.!E43</f>
        <v>355</v>
      </c>
      <c r="F35" s="523"/>
      <c r="G35" s="377"/>
      <c r="H35" s="377"/>
      <c r="I35" s="465"/>
      <c r="J35" s="185"/>
      <c r="T35" s="10"/>
      <c r="U35" s="10"/>
      <c r="V35" s="10"/>
      <c r="W35" s="10"/>
      <c r="X35" s="10"/>
      <c r="Y35" s="10"/>
    </row>
    <row r="36" spans="1:25" x14ac:dyDescent="0.2">
      <c r="A36" s="978">
        <f t="shared" si="0"/>
        <v>28</v>
      </c>
      <c r="B36" s="80" t="s">
        <v>688</v>
      </c>
      <c r="C36" s="292">
        <f>-'felhalm. mérleg'!C33</f>
        <v>-412776</v>
      </c>
      <c r="D36" s="292">
        <f>-'felhalm. mérleg'!D33</f>
        <v>-84052</v>
      </c>
      <c r="E36" s="292">
        <f>-'felhalm. mérleg'!E33</f>
        <v>-496828</v>
      </c>
      <c r="F36" s="523" t="s">
        <v>8</v>
      </c>
      <c r="G36" s="299"/>
      <c r="H36" s="299"/>
      <c r="I36" s="492"/>
      <c r="J36" s="185"/>
      <c r="T36" s="10"/>
      <c r="U36" s="10"/>
      <c r="V36" s="10"/>
      <c r="W36" s="10"/>
      <c r="X36" s="10"/>
      <c r="Y36" s="10"/>
    </row>
    <row r="37" spans="1:25" x14ac:dyDescent="0.2">
      <c r="A37" s="978">
        <f t="shared" si="0"/>
        <v>29</v>
      </c>
      <c r="B37" s="292" t="s">
        <v>741</v>
      </c>
      <c r="C37" s="292">
        <f>Össz.önkor.mérleg.!C44</f>
        <v>27693</v>
      </c>
      <c r="D37" s="292">
        <f>Össz.önkor.mérleg.!D44</f>
        <v>8645</v>
      </c>
      <c r="E37" s="292">
        <f>Össz.önkor.mérleg.!E44</f>
        <v>36338</v>
      </c>
      <c r="F37" s="523" t="s">
        <v>9</v>
      </c>
      <c r="G37" s="375">
        <f>Össz.önkor.mérleg.!G45</f>
        <v>24026</v>
      </c>
      <c r="H37" s="375">
        <f>Össz.önkor.mérleg.!H45</f>
        <v>7956</v>
      </c>
      <c r="I37" s="493">
        <f>Össz.önkor.mérleg.!I45</f>
        <v>31982</v>
      </c>
      <c r="J37" s="185"/>
      <c r="T37" s="10"/>
      <c r="U37" s="10"/>
      <c r="V37" s="10"/>
      <c r="W37" s="10"/>
      <c r="X37" s="10"/>
      <c r="Y37" s="10"/>
    </row>
    <row r="38" spans="1:25" s="11" customFormat="1" x14ac:dyDescent="0.2">
      <c r="A38" s="978">
        <f t="shared" si="0"/>
        <v>30</v>
      </c>
      <c r="B38" s="292" t="s">
        <v>742</v>
      </c>
      <c r="C38" s="292"/>
      <c r="D38" s="292"/>
      <c r="E38" s="292"/>
      <c r="F38" s="523" t="s">
        <v>10</v>
      </c>
      <c r="G38" s="299"/>
      <c r="H38" s="299"/>
      <c r="I38" s="492"/>
      <c r="J38" s="537"/>
      <c r="K38" s="184"/>
      <c r="L38" s="184"/>
      <c r="M38" s="184"/>
      <c r="N38" s="184"/>
      <c r="O38" s="184"/>
      <c r="P38" s="184"/>
      <c r="Q38" s="184"/>
      <c r="R38" s="184"/>
      <c r="S38" s="184"/>
    </row>
    <row r="39" spans="1:25" s="11" customFormat="1" x14ac:dyDescent="0.2">
      <c r="A39" s="978">
        <f t="shared" si="0"/>
        <v>31</v>
      </c>
      <c r="B39" s="304" t="s">
        <v>743</v>
      </c>
      <c r="C39" s="292"/>
      <c r="D39" s="292"/>
      <c r="E39" s="292"/>
      <c r="F39" s="523" t="s">
        <v>11</v>
      </c>
      <c r="G39" s="377"/>
      <c r="H39" s="377"/>
      <c r="I39" s="465"/>
      <c r="J39" s="537"/>
      <c r="K39" s="184"/>
      <c r="L39" s="184"/>
      <c r="M39" s="184"/>
      <c r="N39" s="184"/>
      <c r="O39" s="184"/>
      <c r="P39" s="184"/>
      <c r="Q39" s="184"/>
      <c r="R39" s="184"/>
      <c r="S39" s="184"/>
    </row>
    <row r="40" spans="1:25" s="11" customFormat="1" x14ac:dyDescent="0.2">
      <c r="A40" s="978">
        <f t="shared" si="0"/>
        <v>32</v>
      </c>
      <c r="B40" s="304" t="s">
        <v>744</v>
      </c>
      <c r="C40" s="292"/>
      <c r="D40" s="292"/>
      <c r="E40" s="292"/>
      <c r="F40" s="523" t="s">
        <v>12</v>
      </c>
      <c r="G40" s="193"/>
      <c r="I40" s="495"/>
      <c r="J40" s="537"/>
      <c r="K40" s="184"/>
      <c r="L40" s="184"/>
      <c r="M40" s="184"/>
      <c r="N40" s="184"/>
      <c r="O40" s="184"/>
      <c r="P40" s="184"/>
      <c r="Q40" s="184"/>
      <c r="R40" s="184"/>
      <c r="S40" s="184"/>
    </row>
    <row r="41" spans="1:25" s="11" customFormat="1" x14ac:dyDescent="0.2">
      <c r="A41" s="978">
        <f t="shared" si="0"/>
        <v>33</v>
      </c>
      <c r="B41" s="304" t="s">
        <v>0</v>
      </c>
      <c r="C41" s="292"/>
      <c r="D41" s="292"/>
      <c r="E41" s="292"/>
      <c r="F41" s="523" t="s">
        <v>13</v>
      </c>
      <c r="G41" s="377"/>
      <c r="H41" s="377"/>
      <c r="I41" s="465"/>
      <c r="J41" s="537"/>
      <c r="K41" s="184"/>
      <c r="L41" s="184"/>
      <c r="M41" s="184"/>
      <c r="N41" s="184"/>
      <c r="O41" s="184"/>
      <c r="P41" s="184"/>
      <c r="Q41" s="184"/>
      <c r="R41" s="184"/>
      <c r="S41" s="184"/>
    </row>
    <row r="42" spans="1:25" x14ac:dyDescent="0.2">
      <c r="A42" s="978">
        <f t="shared" si="0"/>
        <v>34</v>
      </c>
      <c r="B42" s="304" t="s">
        <v>1</v>
      </c>
      <c r="C42" s="292">
        <f>Össz.önkor.mérleg.!C49</f>
        <v>0</v>
      </c>
      <c r="D42" s="292">
        <f>Össz.önkor.mérleg.!D49</f>
        <v>0</v>
      </c>
      <c r="E42" s="292">
        <f>Össz.önkor.mérleg.!E49</f>
        <v>0</v>
      </c>
      <c r="F42" s="523" t="s">
        <v>14</v>
      </c>
      <c r="G42" s="377"/>
      <c r="H42" s="377"/>
      <c r="I42" s="465"/>
      <c r="J42" s="185"/>
      <c r="T42" s="10"/>
      <c r="U42" s="10"/>
      <c r="V42" s="10"/>
      <c r="W42" s="10"/>
      <c r="X42" s="10"/>
      <c r="Y42" s="10"/>
    </row>
    <row r="43" spans="1:25" x14ac:dyDescent="0.2">
      <c r="A43" s="978">
        <f t="shared" si="0"/>
        <v>35</v>
      </c>
      <c r="B43" s="304" t="s">
        <v>2</v>
      </c>
      <c r="C43" s="292"/>
      <c r="D43" s="292"/>
      <c r="E43" s="292"/>
      <c r="F43" s="523" t="s">
        <v>15</v>
      </c>
      <c r="G43" s="193"/>
      <c r="H43" s="193"/>
      <c r="I43" s="465"/>
      <c r="J43" s="185"/>
      <c r="T43" s="10"/>
      <c r="U43" s="10"/>
      <c r="V43" s="10"/>
      <c r="W43" s="10"/>
      <c r="X43" s="10"/>
      <c r="Y43" s="10"/>
    </row>
    <row r="44" spans="1:25" ht="12" thickBot="1" x14ac:dyDescent="0.25">
      <c r="A44" s="978">
        <f t="shared" si="0"/>
        <v>36</v>
      </c>
      <c r="B44" s="977" t="s">
        <v>482</v>
      </c>
      <c r="C44" s="668">
        <f>SUM(C29:C42)</f>
        <v>263499</v>
      </c>
      <c r="D44" s="668">
        <f>SUM(D29:D42)</f>
        <v>40411</v>
      </c>
      <c r="E44" s="668">
        <f>SUM(E29:E42)</f>
        <v>303910</v>
      </c>
      <c r="F44" s="962" t="s">
        <v>475</v>
      </c>
      <c r="G44" s="193">
        <f>SUM(G29:G43)</f>
        <v>24026</v>
      </c>
      <c r="H44" s="193">
        <f>SUM(H29:H43)</f>
        <v>7956</v>
      </c>
      <c r="I44" s="465">
        <f>SUM(I29:I43)</f>
        <v>31982</v>
      </c>
      <c r="J44" s="185"/>
      <c r="T44" s="10"/>
      <c r="U44" s="10"/>
      <c r="V44" s="10"/>
      <c r="W44" s="10"/>
      <c r="X44" s="10"/>
      <c r="Y44" s="10"/>
    </row>
    <row r="45" spans="1:25" ht="12" thickBot="1" x14ac:dyDescent="0.25">
      <c r="A45" s="978">
        <f t="shared" si="0"/>
        <v>37</v>
      </c>
      <c r="B45" s="982" t="s">
        <v>477</v>
      </c>
      <c r="C45" s="983">
        <f>C24+C44</f>
        <v>1525373</v>
      </c>
      <c r="D45" s="983">
        <f>D24+D44</f>
        <v>1338423</v>
      </c>
      <c r="E45" s="983">
        <f>E24+E44</f>
        <v>2863796</v>
      </c>
      <c r="F45" s="984" t="s">
        <v>476</v>
      </c>
      <c r="G45" s="985">
        <f>G24+G44</f>
        <v>1525373</v>
      </c>
      <c r="H45" s="985">
        <f>H24+H44</f>
        <v>1338423</v>
      </c>
      <c r="I45" s="986">
        <f>I24+I44</f>
        <v>2863796</v>
      </c>
      <c r="J45" s="181"/>
      <c r="T45" s="10"/>
      <c r="U45" s="10"/>
      <c r="V45" s="10"/>
      <c r="W45" s="10"/>
      <c r="X45" s="10"/>
      <c r="Y45" s="10"/>
    </row>
    <row r="46" spans="1:25" x14ac:dyDescent="0.2">
      <c r="B46" s="184"/>
      <c r="C46" s="183"/>
      <c r="D46" s="183"/>
      <c r="E46" s="183"/>
      <c r="F46" s="183"/>
      <c r="G46" s="183"/>
      <c r="H46" s="183"/>
      <c r="I46" s="183"/>
      <c r="T46" s="10"/>
      <c r="U46" s="10"/>
      <c r="V46" s="10"/>
      <c r="W46" s="10"/>
      <c r="X46" s="10"/>
      <c r="Y46" s="10"/>
    </row>
  </sheetData>
  <sheetProtection selectLockedCells="1" selectUnlockedCells="1"/>
  <mergeCells count="11">
    <mergeCell ref="B1:I1"/>
    <mergeCell ref="C7:E7"/>
    <mergeCell ref="G7:I7"/>
    <mergeCell ref="B3:I3"/>
    <mergeCell ref="B4:I4"/>
    <mergeCell ref="A5:I5"/>
    <mergeCell ref="A6:A8"/>
    <mergeCell ref="B6:B7"/>
    <mergeCell ref="C6:E6"/>
    <mergeCell ref="F6:F7"/>
    <mergeCell ref="G6:I6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55"/>
  <sheetViews>
    <sheetView workbookViewId="0">
      <selection activeCell="C1" sqref="C1:I1"/>
    </sheetView>
  </sheetViews>
  <sheetFormatPr defaultColWidth="9.140625" defaultRowHeight="11.25" x14ac:dyDescent="0.2"/>
  <cols>
    <col min="1" max="1" width="4.85546875" style="158" customWidth="1"/>
    <col min="2" max="2" width="38.28515625" style="158" customWidth="1"/>
    <col min="3" max="3" width="10.140625" style="159" customWidth="1"/>
    <col min="4" max="4" width="11.140625" style="159" customWidth="1"/>
    <col min="5" max="5" width="11.5703125" style="159" customWidth="1"/>
    <col min="6" max="6" width="38" style="159" customWidth="1"/>
    <col min="7" max="7" width="10.42578125" style="159" customWidth="1"/>
    <col min="8" max="8" width="12" style="297" customWidth="1"/>
    <col min="9" max="9" width="13.28515625" style="297" customWidth="1"/>
    <col min="10" max="10" width="9.140625" style="158"/>
    <col min="11" max="16384" width="9.140625" style="10"/>
  </cols>
  <sheetData>
    <row r="1" spans="1:10" ht="12.75" customHeight="1" x14ac:dyDescent="0.2">
      <c r="C1" s="1087" t="s">
        <v>1360</v>
      </c>
      <c r="D1" s="1087"/>
      <c r="E1" s="1087"/>
      <c r="F1" s="1087"/>
      <c r="G1" s="1087"/>
      <c r="H1" s="1087"/>
      <c r="I1" s="1087"/>
    </row>
    <row r="2" spans="1:10" x14ac:dyDescent="0.2">
      <c r="I2" s="372"/>
    </row>
    <row r="3" spans="1:10" x14ac:dyDescent="0.2">
      <c r="I3" s="372"/>
    </row>
    <row r="4" spans="1:10" s="123" customFormat="1" x14ac:dyDescent="0.2">
      <c r="A4" s="161"/>
      <c r="B4" s="1090" t="s">
        <v>78</v>
      </c>
      <c r="C4" s="1090"/>
      <c r="D4" s="1090"/>
      <c r="E4" s="1090"/>
      <c r="F4" s="1090"/>
      <c r="G4" s="1090"/>
      <c r="H4" s="1090"/>
      <c r="I4" s="1090"/>
      <c r="J4" s="161"/>
    </row>
    <row r="5" spans="1:10" s="123" customFormat="1" x14ac:dyDescent="0.2">
      <c r="A5" s="161"/>
      <c r="B5" s="1188" t="s">
        <v>747</v>
      </c>
      <c r="C5" s="1188"/>
      <c r="D5" s="1188"/>
      <c r="E5" s="1188"/>
      <c r="F5" s="1188"/>
      <c r="G5" s="1188"/>
      <c r="H5" s="1188"/>
      <c r="I5" s="1188"/>
      <c r="J5" s="161"/>
    </row>
    <row r="6" spans="1:10" s="123" customFormat="1" ht="12.75" customHeight="1" x14ac:dyDescent="0.2">
      <c r="A6" s="161"/>
      <c r="B6" s="1285" t="s">
        <v>1015</v>
      </c>
      <c r="C6" s="1285"/>
      <c r="D6" s="1285"/>
      <c r="E6" s="1285"/>
      <c r="F6" s="1285"/>
      <c r="G6" s="1285"/>
      <c r="H6" s="1285"/>
      <c r="I6" s="1285"/>
    </row>
    <row r="7" spans="1:10" s="123" customFormat="1" x14ac:dyDescent="0.2">
      <c r="A7" s="161"/>
      <c r="B7" s="1091" t="s">
        <v>327</v>
      </c>
      <c r="C7" s="1091"/>
      <c r="D7" s="1091"/>
      <c r="E7" s="1091"/>
      <c r="F7" s="1091"/>
      <c r="G7" s="1091"/>
      <c r="H7" s="1091"/>
      <c r="I7" s="1091"/>
      <c r="J7" s="161"/>
    </row>
    <row r="8" spans="1:10" s="123" customFormat="1" ht="12.75" customHeight="1" x14ac:dyDescent="0.2">
      <c r="A8" s="1095" t="s">
        <v>56</v>
      </c>
      <c r="B8" s="1096" t="s">
        <v>57</v>
      </c>
      <c r="C8" s="1112" t="s">
        <v>58</v>
      </c>
      <c r="D8" s="1096"/>
      <c r="E8" s="1279"/>
      <c r="F8" s="1113" t="s">
        <v>59</v>
      </c>
      <c r="G8" s="1109" t="s">
        <v>60</v>
      </c>
      <c r="H8" s="1110"/>
      <c r="I8" s="1110"/>
    </row>
    <row r="9" spans="1:10" s="123" customFormat="1" ht="12.75" customHeight="1" x14ac:dyDescent="0.2">
      <c r="A9" s="1095"/>
      <c r="B9" s="1096"/>
      <c r="C9" s="1089" t="s">
        <v>994</v>
      </c>
      <c r="D9" s="1209"/>
      <c r="E9" s="1282"/>
      <c r="F9" s="1113"/>
      <c r="G9" s="1102" t="s">
        <v>994</v>
      </c>
      <c r="H9" s="1283"/>
      <c r="I9" s="1284"/>
    </row>
    <row r="10" spans="1:10" s="124" customFormat="1" ht="36.6" customHeight="1" x14ac:dyDescent="0.2">
      <c r="A10" s="1095"/>
      <c r="B10" s="162" t="s">
        <v>61</v>
      </c>
      <c r="C10" s="136" t="s">
        <v>62</v>
      </c>
      <c r="D10" s="136" t="s">
        <v>63</v>
      </c>
      <c r="E10" s="136" t="s">
        <v>64</v>
      </c>
      <c r="F10" s="669" t="s">
        <v>65</v>
      </c>
      <c r="G10" s="136" t="s">
        <v>62</v>
      </c>
      <c r="H10" s="373" t="s">
        <v>63</v>
      </c>
      <c r="I10" s="373" t="s">
        <v>64</v>
      </c>
    </row>
    <row r="11" spans="1:10" ht="11.45" customHeight="1" x14ac:dyDescent="0.2">
      <c r="A11" s="165">
        <v>1</v>
      </c>
      <c r="B11" s="166" t="s">
        <v>24</v>
      </c>
      <c r="C11" s="167"/>
      <c r="D11" s="167"/>
      <c r="E11" s="167"/>
      <c r="F11" s="139" t="s">
        <v>25</v>
      </c>
      <c r="G11" s="167"/>
      <c r="H11" s="378"/>
      <c r="I11" s="489"/>
      <c r="J11" s="10"/>
    </row>
    <row r="12" spans="1:10" x14ac:dyDescent="0.2">
      <c r="A12" s="165">
        <f t="shared" ref="A12:A54" si="0">A11+1</f>
        <v>2</v>
      </c>
      <c r="B12" s="168" t="s">
        <v>35</v>
      </c>
      <c r="C12" s="119"/>
      <c r="D12" s="119"/>
      <c r="E12" s="120">
        <f t="shared" ref="E12:E18" si="1">SUM(C12:D12)</f>
        <v>0</v>
      </c>
      <c r="F12" s="140" t="s">
        <v>233</v>
      </c>
      <c r="G12" s="292">
        <v>56886</v>
      </c>
      <c r="H12" s="292">
        <v>20421</v>
      </c>
      <c r="I12" s="490">
        <f>SUM(G12:H12)</f>
        <v>77307</v>
      </c>
      <c r="J12" s="10"/>
    </row>
    <row r="13" spans="1:10" x14ac:dyDescent="0.2">
      <c r="A13" s="165">
        <f t="shared" si="0"/>
        <v>3</v>
      </c>
      <c r="B13" s="168" t="s">
        <v>36</v>
      </c>
      <c r="C13" s="119"/>
      <c r="D13" s="119"/>
      <c r="E13" s="120">
        <f t="shared" si="1"/>
        <v>0</v>
      </c>
      <c r="F13" s="140" t="s">
        <v>234</v>
      </c>
      <c r="G13" s="292">
        <v>14784</v>
      </c>
      <c r="H13" s="292">
        <v>4329</v>
      </c>
      <c r="I13" s="490">
        <f>SUM(G13:H13)</f>
        <v>19113</v>
      </c>
      <c r="J13" s="10"/>
    </row>
    <row r="14" spans="1:10" x14ac:dyDescent="0.2">
      <c r="A14" s="165">
        <f t="shared" si="0"/>
        <v>4</v>
      </c>
      <c r="B14" s="168" t="s">
        <v>37</v>
      </c>
      <c r="C14" s="119"/>
      <c r="D14" s="119"/>
      <c r="E14" s="120">
        <f t="shared" si="1"/>
        <v>0</v>
      </c>
      <c r="F14" s="140" t="s">
        <v>235</v>
      </c>
      <c r="G14" s="292">
        <v>62527</v>
      </c>
      <c r="H14" s="292">
        <v>148272</v>
      </c>
      <c r="I14" s="490">
        <f>SUM(G14:H14)</f>
        <v>210799</v>
      </c>
      <c r="J14" s="10"/>
    </row>
    <row r="15" spans="1:10" ht="12" customHeight="1" x14ac:dyDescent="0.2">
      <c r="A15" s="165">
        <f t="shared" si="0"/>
        <v>5</v>
      </c>
      <c r="B15" s="128"/>
      <c r="C15" s="119"/>
      <c r="D15" s="119"/>
      <c r="E15" s="120"/>
      <c r="F15" s="140"/>
      <c r="G15" s="304"/>
      <c r="H15" s="304"/>
      <c r="I15" s="491"/>
      <c r="J15" s="10"/>
    </row>
    <row r="16" spans="1:10" x14ac:dyDescent="0.2">
      <c r="A16" s="165">
        <f t="shared" si="0"/>
        <v>6</v>
      </c>
      <c r="B16" s="168" t="s">
        <v>38</v>
      </c>
      <c r="C16" s="119"/>
      <c r="D16" s="119"/>
      <c r="E16" s="120">
        <f t="shared" si="1"/>
        <v>0</v>
      </c>
      <c r="F16" s="140" t="s">
        <v>28</v>
      </c>
      <c r="G16" s="170"/>
      <c r="H16" s="299"/>
      <c r="I16" s="492"/>
      <c r="J16" s="10"/>
    </row>
    <row r="17" spans="1:12" x14ac:dyDescent="0.2">
      <c r="A17" s="165">
        <f t="shared" si="0"/>
        <v>7</v>
      </c>
      <c r="B17" s="168"/>
      <c r="C17" s="119"/>
      <c r="D17" s="119"/>
      <c r="E17" s="120"/>
      <c r="F17" s="140" t="s">
        <v>30</v>
      </c>
      <c r="G17" s="170"/>
      <c r="H17" s="299"/>
      <c r="I17" s="492"/>
      <c r="J17" s="10"/>
    </row>
    <row r="18" spans="1:12" x14ac:dyDescent="0.2">
      <c r="A18" s="165">
        <f t="shared" si="0"/>
        <v>8</v>
      </c>
      <c r="B18" s="168" t="s">
        <v>39</v>
      </c>
      <c r="C18" s="119"/>
      <c r="D18" s="119"/>
      <c r="E18" s="120">
        <f t="shared" si="1"/>
        <v>0</v>
      </c>
      <c r="F18" s="140" t="s">
        <v>480</v>
      </c>
      <c r="G18" s="170"/>
      <c r="H18" s="299"/>
      <c r="I18" s="492"/>
      <c r="J18" s="10"/>
    </row>
    <row r="19" spans="1:12" x14ac:dyDescent="0.2">
      <c r="A19" s="165">
        <f t="shared" si="0"/>
        <v>9</v>
      </c>
      <c r="B19" s="171" t="s">
        <v>40</v>
      </c>
      <c r="C19" s="169"/>
      <c r="D19" s="169"/>
      <c r="E19" s="169"/>
      <c r="F19" s="140" t="s">
        <v>479</v>
      </c>
      <c r="G19" s="170"/>
      <c r="H19" s="299"/>
      <c r="I19" s="492"/>
      <c r="J19" s="10"/>
    </row>
    <row r="20" spans="1:12" x14ac:dyDescent="0.2">
      <c r="A20" s="165">
        <f t="shared" si="0"/>
        <v>10</v>
      </c>
      <c r="B20" s="117" t="s">
        <v>212</v>
      </c>
      <c r="C20" s="374">
        <v>56115</v>
      </c>
      <c r="D20" s="374">
        <v>36326</v>
      </c>
      <c r="E20" s="169">
        <f>SUM(C20:D20)</f>
        <v>92441</v>
      </c>
      <c r="F20" s="140" t="s">
        <v>1055</v>
      </c>
      <c r="G20" s="170"/>
      <c r="H20" s="299">
        <v>36</v>
      </c>
      <c r="I20" s="492">
        <f>G20+H20</f>
        <v>36</v>
      </c>
      <c r="J20" s="10"/>
    </row>
    <row r="21" spans="1:12" x14ac:dyDescent="0.2">
      <c r="A21" s="165">
        <f t="shared" si="0"/>
        <v>11</v>
      </c>
      <c r="C21" s="169"/>
      <c r="D21" s="169"/>
      <c r="E21" s="169"/>
      <c r="F21" s="140" t="s">
        <v>472</v>
      </c>
      <c r="G21" s="170"/>
      <c r="H21" s="299"/>
      <c r="I21" s="492"/>
      <c r="J21" s="10"/>
    </row>
    <row r="22" spans="1:12" s="125" customFormat="1" x14ac:dyDescent="0.2">
      <c r="A22" s="165">
        <f t="shared" si="0"/>
        <v>12</v>
      </c>
      <c r="B22" s="158" t="s">
        <v>42</v>
      </c>
      <c r="C22" s="169"/>
      <c r="D22" s="169"/>
      <c r="E22" s="169"/>
      <c r="F22" s="140" t="s">
        <v>473</v>
      </c>
      <c r="G22" s="170"/>
      <c r="H22" s="299"/>
      <c r="I22" s="492"/>
    </row>
    <row r="23" spans="1:12" s="125" customFormat="1" x14ac:dyDescent="0.2">
      <c r="A23" s="165">
        <f t="shared" si="0"/>
        <v>13</v>
      </c>
      <c r="B23" s="158" t="s">
        <v>43</v>
      </c>
      <c r="C23" s="169"/>
      <c r="D23" s="169"/>
      <c r="E23" s="169"/>
      <c r="F23" s="172"/>
      <c r="G23" s="170"/>
      <c r="H23" s="299"/>
      <c r="I23" s="492"/>
    </row>
    <row r="24" spans="1:12" x14ac:dyDescent="0.2">
      <c r="A24" s="165">
        <f t="shared" si="0"/>
        <v>14</v>
      </c>
      <c r="B24" s="168" t="s">
        <v>44</v>
      </c>
      <c r="C24" s="130"/>
      <c r="D24" s="130"/>
      <c r="E24" s="130"/>
      <c r="F24" s="173" t="s">
        <v>66</v>
      </c>
      <c r="G24" s="126">
        <f>SUM(G12:G22)</f>
        <v>134197</v>
      </c>
      <c r="H24" s="375">
        <f>SUM(H12:H22)</f>
        <v>173058</v>
      </c>
      <c r="I24" s="493">
        <f>SUM(I12:I22)</f>
        <v>307255</v>
      </c>
      <c r="J24" s="10"/>
    </row>
    <row r="25" spans="1:12" x14ac:dyDescent="0.2">
      <c r="A25" s="165">
        <f t="shared" si="0"/>
        <v>15</v>
      </c>
      <c r="B25" s="168" t="s">
        <v>45</v>
      </c>
      <c r="C25" s="169"/>
      <c r="D25" s="169"/>
      <c r="E25" s="169"/>
      <c r="F25" s="172"/>
      <c r="G25" s="170"/>
      <c r="H25" s="299"/>
      <c r="I25" s="492"/>
      <c r="J25" s="10"/>
      <c r="L25" s="298"/>
    </row>
    <row r="26" spans="1:12" x14ac:dyDescent="0.2">
      <c r="A26" s="165">
        <f t="shared" si="0"/>
        <v>16</v>
      </c>
      <c r="B26" s="117" t="s">
        <v>46</v>
      </c>
      <c r="C26" s="127"/>
      <c r="D26" s="127"/>
      <c r="E26" s="127"/>
      <c r="F26" s="141" t="s">
        <v>34</v>
      </c>
      <c r="G26" s="174"/>
      <c r="H26" s="377"/>
      <c r="I26" s="492"/>
      <c r="J26" s="10"/>
    </row>
    <row r="27" spans="1:12" x14ac:dyDescent="0.2">
      <c r="A27" s="165">
        <f t="shared" si="0"/>
        <v>17</v>
      </c>
      <c r="B27" s="168" t="s">
        <v>47</v>
      </c>
      <c r="C27" s="120"/>
      <c r="D27" s="120"/>
      <c r="E27" s="120"/>
      <c r="F27" s="140" t="s">
        <v>293</v>
      </c>
      <c r="G27" s="170">
        <f>'felhalm. kiad.  '!G146</f>
        <v>9198</v>
      </c>
      <c r="H27" s="170">
        <f>'felhalm. kiad.  '!H146</f>
        <v>11807</v>
      </c>
      <c r="I27" s="464">
        <f>G27+H27</f>
        <v>21005</v>
      </c>
      <c r="J27" s="10"/>
    </row>
    <row r="28" spans="1:12" x14ac:dyDescent="0.2">
      <c r="A28" s="165">
        <f t="shared" si="0"/>
        <v>18</v>
      </c>
      <c r="B28" s="168"/>
      <c r="C28" s="120"/>
      <c r="D28" s="120"/>
      <c r="E28" s="120"/>
      <c r="F28" s="140" t="s">
        <v>31</v>
      </c>
      <c r="G28" s="170"/>
      <c r="H28" s="299"/>
      <c r="I28" s="492"/>
      <c r="J28" s="10"/>
    </row>
    <row r="29" spans="1:12" x14ac:dyDescent="0.2">
      <c r="A29" s="165">
        <f t="shared" si="0"/>
        <v>19</v>
      </c>
      <c r="B29" s="158" t="s">
        <v>50</v>
      </c>
      <c r="C29" s="120"/>
      <c r="D29" s="120">
        <v>309</v>
      </c>
      <c r="E29" s="120">
        <f>D29</f>
        <v>309</v>
      </c>
      <c r="F29" s="140" t="s">
        <v>32</v>
      </c>
      <c r="G29" s="170"/>
      <c r="H29" s="299"/>
      <c r="I29" s="492"/>
      <c r="J29" s="10"/>
    </row>
    <row r="30" spans="1:12" s="125" customFormat="1" x14ac:dyDescent="0.2">
      <c r="A30" s="165">
        <f t="shared" si="0"/>
        <v>20</v>
      </c>
      <c r="B30" s="158" t="s">
        <v>48</v>
      </c>
      <c r="C30" s="120"/>
      <c r="D30" s="120"/>
      <c r="E30" s="120"/>
      <c r="F30" s="140" t="s">
        <v>481</v>
      </c>
      <c r="G30" s="170"/>
      <c r="H30" s="299"/>
      <c r="I30" s="492"/>
      <c r="K30" s="884"/>
    </row>
    <row r="31" spans="1:12" x14ac:dyDescent="0.2">
      <c r="A31" s="165">
        <f t="shared" si="0"/>
        <v>21</v>
      </c>
      <c r="C31" s="120"/>
      <c r="D31" s="120"/>
      <c r="E31" s="120"/>
      <c r="F31" s="140" t="s">
        <v>478</v>
      </c>
      <c r="G31" s="170"/>
      <c r="H31" s="299"/>
      <c r="I31" s="492"/>
      <c r="J31" s="10"/>
    </row>
    <row r="32" spans="1:12" s="11" customFormat="1" x14ac:dyDescent="0.2">
      <c r="A32" s="165">
        <f t="shared" si="0"/>
        <v>22</v>
      </c>
      <c r="B32" s="175" t="s">
        <v>52</v>
      </c>
      <c r="C32" s="169">
        <f>C14+C20</f>
        <v>56115</v>
      </c>
      <c r="D32" s="169">
        <f>D14+D20+D29</f>
        <v>36635</v>
      </c>
      <c r="E32" s="169">
        <f>E14+E20+E29</f>
        <v>92750</v>
      </c>
      <c r="F32" s="140" t="s">
        <v>474</v>
      </c>
      <c r="G32" s="159"/>
      <c r="H32" s="297"/>
      <c r="I32" s="492"/>
    </row>
    <row r="33" spans="1:10" x14ac:dyDescent="0.2">
      <c r="A33" s="165">
        <f t="shared" si="0"/>
        <v>23</v>
      </c>
      <c r="B33" s="176" t="s">
        <v>67</v>
      </c>
      <c r="C33" s="178"/>
      <c r="D33" s="178"/>
      <c r="E33" s="178"/>
      <c r="F33" s="177" t="s">
        <v>68</v>
      </c>
      <c r="G33" s="178">
        <f>SUM(G27:G32)</f>
        <v>9198</v>
      </c>
      <c r="H33" s="376">
        <f>SUM(H27:H32)</f>
        <v>11807</v>
      </c>
      <c r="I33" s="494">
        <f>SUM(I27:I31)</f>
        <v>21005</v>
      </c>
      <c r="J33" s="194"/>
    </row>
    <row r="34" spans="1:10" x14ac:dyDescent="0.2">
      <c r="A34" s="165">
        <f t="shared" si="0"/>
        <v>24</v>
      </c>
      <c r="B34" s="179" t="s">
        <v>51</v>
      </c>
      <c r="C34" s="174">
        <f>SUM(C32:C33)</f>
        <v>56115</v>
      </c>
      <c r="D34" s="174">
        <f>SUM(D32:D33)</f>
        <v>36635</v>
      </c>
      <c r="E34" s="174">
        <f>SUM(C34:D34)</f>
        <v>92750</v>
      </c>
      <c r="F34" s="180" t="s">
        <v>69</v>
      </c>
      <c r="G34" s="174">
        <f>G24+G33</f>
        <v>143395</v>
      </c>
      <c r="H34" s="377">
        <f>H24+H33</f>
        <v>184865</v>
      </c>
      <c r="I34" s="465">
        <f>I24+I33</f>
        <v>328260</v>
      </c>
      <c r="J34" s="194"/>
    </row>
    <row r="35" spans="1:10" x14ac:dyDescent="0.2">
      <c r="A35" s="165">
        <f t="shared" si="0"/>
        <v>25</v>
      </c>
      <c r="B35" s="181"/>
      <c r="C35" s="170"/>
      <c r="D35" s="170"/>
      <c r="E35" s="170"/>
      <c r="F35" s="172"/>
      <c r="G35" s="170"/>
      <c r="H35" s="299"/>
      <c r="I35" s="492"/>
      <c r="J35" s="10"/>
    </row>
    <row r="36" spans="1:10" x14ac:dyDescent="0.2">
      <c r="A36" s="165">
        <f t="shared" si="0"/>
        <v>26</v>
      </c>
      <c r="B36" s="181"/>
      <c r="C36" s="170"/>
      <c r="D36" s="170"/>
      <c r="E36" s="170"/>
      <c r="F36" s="173"/>
      <c r="G36" s="126"/>
      <c r="H36" s="375"/>
      <c r="I36" s="493"/>
      <c r="J36" s="10"/>
    </row>
    <row r="37" spans="1:10" s="11" customFormat="1" x14ac:dyDescent="0.2">
      <c r="A37" s="165">
        <f t="shared" si="0"/>
        <v>27</v>
      </c>
      <c r="B37" s="181"/>
      <c r="C37" s="170"/>
      <c r="D37" s="170"/>
      <c r="E37" s="170"/>
      <c r="F37" s="172"/>
      <c r="G37" s="170"/>
      <c r="H37" s="299"/>
      <c r="I37" s="492"/>
    </row>
    <row r="38" spans="1:10" s="11" customFormat="1" x14ac:dyDescent="0.2">
      <c r="A38" s="820">
        <f t="shared" si="0"/>
        <v>28</v>
      </c>
      <c r="B38" s="127" t="s">
        <v>53</v>
      </c>
      <c r="C38" s="127"/>
      <c r="D38" s="127"/>
      <c r="E38" s="127"/>
      <c r="F38" s="141" t="s">
        <v>33</v>
      </c>
      <c r="G38" s="174"/>
      <c r="H38" s="377"/>
      <c r="I38" s="465"/>
    </row>
    <row r="39" spans="1:10" s="11" customFormat="1" ht="12" customHeight="1" x14ac:dyDescent="0.2">
      <c r="A39" s="165">
        <f t="shared" si="0"/>
        <v>29</v>
      </c>
      <c r="B39" s="137" t="s">
        <v>738</v>
      </c>
      <c r="C39" s="127"/>
      <c r="D39" s="127"/>
      <c r="E39" s="127"/>
      <c r="F39" s="182" t="s">
        <v>4</v>
      </c>
      <c r="G39" s="183"/>
      <c r="I39" s="495"/>
    </row>
    <row r="40" spans="1:10" s="11" customFormat="1" x14ac:dyDescent="0.2">
      <c r="A40" s="165">
        <f t="shared" si="0"/>
        <v>30</v>
      </c>
      <c r="B40" s="158" t="s">
        <v>1149</v>
      </c>
      <c r="C40" s="127"/>
      <c r="D40" s="127"/>
      <c r="E40" s="127"/>
      <c r="F40" s="561" t="s">
        <v>3</v>
      </c>
      <c r="G40" s="174"/>
      <c r="H40" s="377"/>
      <c r="I40" s="465"/>
    </row>
    <row r="41" spans="1:10" x14ac:dyDescent="0.2">
      <c r="A41" s="165">
        <f t="shared" si="0"/>
        <v>31</v>
      </c>
      <c r="B41" s="119" t="s">
        <v>740</v>
      </c>
      <c r="C41" s="186"/>
      <c r="D41" s="186"/>
      <c r="E41" s="186"/>
      <c r="F41" s="140" t="s">
        <v>5</v>
      </c>
      <c r="G41" s="174"/>
      <c r="H41" s="377"/>
      <c r="I41" s="465"/>
      <c r="J41" s="10"/>
    </row>
    <row r="42" spans="1:10" x14ac:dyDescent="0.2">
      <c r="A42" s="165">
        <f t="shared" si="0"/>
        <v>32</v>
      </c>
      <c r="B42" s="119" t="s">
        <v>225</v>
      </c>
      <c r="C42" s="120"/>
      <c r="D42" s="120"/>
      <c r="E42" s="120"/>
      <c r="F42" s="140" t="s">
        <v>6</v>
      </c>
      <c r="G42" s="183"/>
      <c r="H42" s="193"/>
      <c r="I42" s="465"/>
      <c r="J42" s="10"/>
    </row>
    <row r="43" spans="1:10" x14ac:dyDescent="0.2">
      <c r="A43" s="165">
        <f t="shared" si="0"/>
        <v>33</v>
      </c>
      <c r="B43" s="559" t="s">
        <v>226</v>
      </c>
      <c r="C43" s="120"/>
      <c r="D43" s="120">
        <v>2553</v>
      </c>
      <c r="E43" s="120">
        <f>C43+D43</f>
        <v>2553</v>
      </c>
      <c r="F43" s="140" t="s">
        <v>7</v>
      </c>
      <c r="G43" s="183"/>
      <c r="H43" s="193"/>
      <c r="I43" s="465"/>
      <c r="J43" s="10"/>
    </row>
    <row r="44" spans="1:10" x14ac:dyDescent="0.2">
      <c r="A44" s="165">
        <f t="shared" si="0"/>
        <v>34</v>
      </c>
      <c r="B44" s="559" t="s">
        <v>1142</v>
      </c>
      <c r="C44" s="120"/>
      <c r="D44" s="120">
        <v>355</v>
      </c>
      <c r="E44" s="120">
        <f>C44+D44</f>
        <v>355</v>
      </c>
      <c r="F44" s="140"/>
      <c r="G44" s="183"/>
      <c r="H44" s="193"/>
      <c r="I44" s="465"/>
      <c r="J44" s="10"/>
    </row>
    <row r="45" spans="1:10" x14ac:dyDescent="0.2">
      <c r="A45" s="165">
        <f t="shared" si="0"/>
        <v>35</v>
      </c>
      <c r="B45" s="120" t="s">
        <v>741</v>
      </c>
      <c r="C45" s="120"/>
      <c r="D45" s="120"/>
      <c r="E45" s="120"/>
      <c r="F45" s="140" t="s">
        <v>8</v>
      </c>
      <c r="G45" s="174"/>
      <c r="H45" s="377"/>
      <c r="I45" s="492"/>
      <c r="J45" s="10"/>
    </row>
    <row r="46" spans="1:10" x14ac:dyDescent="0.2">
      <c r="A46" s="165">
        <f t="shared" si="0"/>
        <v>36</v>
      </c>
      <c r="B46" s="120" t="s">
        <v>742</v>
      </c>
      <c r="C46" s="127"/>
      <c r="D46" s="127"/>
      <c r="E46" s="127"/>
      <c r="F46" s="140" t="s">
        <v>9</v>
      </c>
      <c r="G46" s="174"/>
      <c r="H46" s="377"/>
      <c r="I46" s="492"/>
      <c r="J46" s="10"/>
    </row>
    <row r="47" spans="1:10" x14ac:dyDescent="0.2">
      <c r="A47" s="165">
        <f t="shared" si="0"/>
        <v>37</v>
      </c>
      <c r="B47" s="119" t="s">
        <v>229</v>
      </c>
      <c r="C47" s="120"/>
      <c r="D47" s="120"/>
      <c r="E47" s="120"/>
      <c r="F47" s="140" t="s">
        <v>10</v>
      </c>
      <c r="G47" s="170"/>
      <c r="H47" s="299"/>
      <c r="I47" s="492"/>
      <c r="J47" s="10"/>
    </row>
    <row r="48" spans="1:10" x14ac:dyDescent="0.2">
      <c r="A48" s="165">
        <f t="shared" si="0"/>
        <v>38</v>
      </c>
      <c r="B48" s="559" t="s">
        <v>230</v>
      </c>
      <c r="C48" s="120">
        <f>G24-(C34+C43+C44)</f>
        <v>78082</v>
      </c>
      <c r="D48" s="120">
        <f>H24-(D34+D43+D44)</f>
        <v>133515</v>
      </c>
      <c r="E48" s="120">
        <f>I24-(E34+E43+E44)</f>
        <v>211597</v>
      </c>
      <c r="F48" s="140" t="s">
        <v>11</v>
      </c>
      <c r="G48" s="170"/>
      <c r="H48" s="299"/>
      <c r="I48" s="492"/>
      <c r="J48" s="10"/>
    </row>
    <row r="49" spans="1:10" x14ac:dyDescent="0.2">
      <c r="A49" s="165">
        <f t="shared" si="0"/>
        <v>39</v>
      </c>
      <c r="B49" s="559" t="s">
        <v>231</v>
      </c>
      <c r="C49" s="120">
        <f>G33-C33</f>
        <v>9198</v>
      </c>
      <c r="D49" s="120">
        <f>H33-D33</f>
        <v>11807</v>
      </c>
      <c r="E49" s="120">
        <f>I33-E33</f>
        <v>21005</v>
      </c>
      <c r="F49" s="140" t="s">
        <v>12</v>
      </c>
      <c r="G49" s="170"/>
      <c r="H49" s="299"/>
      <c r="I49" s="492"/>
      <c r="J49" s="10"/>
    </row>
    <row r="50" spans="1:10" x14ac:dyDescent="0.2">
      <c r="A50" s="165">
        <f t="shared" si="0"/>
        <v>40</v>
      </c>
      <c r="B50" s="119" t="s">
        <v>1</v>
      </c>
      <c r="C50" s="120"/>
      <c r="D50" s="120"/>
      <c r="E50" s="120"/>
      <c r="F50" s="140" t="s">
        <v>13</v>
      </c>
      <c r="G50" s="170"/>
      <c r="H50" s="299"/>
      <c r="I50" s="492"/>
      <c r="J50" s="10"/>
    </row>
    <row r="51" spans="1:10" x14ac:dyDescent="0.2">
      <c r="A51" s="165">
        <f t="shared" si="0"/>
        <v>41</v>
      </c>
      <c r="B51" s="119"/>
      <c r="C51" s="120"/>
      <c r="D51" s="120"/>
      <c r="E51" s="120"/>
      <c r="F51" s="140" t="s">
        <v>14</v>
      </c>
      <c r="G51" s="170"/>
      <c r="H51" s="299"/>
      <c r="I51" s="492"/>
      <c r="J51" s="10"/>
    </row>
    <row r="52" spans="1:10" x14ac:dyDescent="0.2">
      <c r="A52" s="165">
        <f t="shared" si="0"/>
        <v>42</v>
      </c>
      <c r="B52" s="119"/>
      <c r="C52" s="120"/>
      <c r="D52" s="120"/>
      <c r="E52" s="120"/>
      <c r="F52" s="140" t="s">
        <v>15</v>
      </c>
      <c r="G52" s="170"/>
      <c r="H52" s="299"/>
      <c r="I52" s="492"/>
      <c r="J52" s="10"/>
    </row>
    <row r="53" spans="1:10" ht="12" thickBot="1" x14ac:dyDescent="0.25">
      <c r="A53" s="165">
        <f t="shared" si="0"/>
        <v>43</v>
      </c>
      <c r="B53" s="179" t="s">
        <v>482</v>
      </c>
      <c r="C53" s="127">
        <f>SUM(C39:C51)</f>
        <v>87280</v>
      </c>
      <c r="D53" s="127">
        <f>SUM(D39:D51)</f>
        <v>148230</v>
      </c>
      <c r="E53" s="545">
        <f>SUM(E39:E51)</f>
        <v>235510</v>
      </c>
      <c r="F53" s="127" t="s">
        <v>475</v>
      </c>
      <c r="G53" s="174">
        <f>SUM(G39:G52)</f>
        <v>0</v>
      </c>
      <c r="H53" s="377">
        <f>SUM(H39:H52)</f>
        <v>0</v>
      </c>
      <c r="I53" s="465">
        <f>SUM(I39:I52)</f>
        <v>0</v>
      </c>
      <c r="J53" s="10"/>
    </row>
    <row r="54" spans="1:10" ht="12" thickBot="1" x14ac:dyDescent="0.25">
      <c r="A54" s="165">
        <f t="shared" si="0"/>
        <v>44</v>
      </c>
      <c r="B54" s="312" t="s">
        <v>477</v>
      </c>
      <c r="C54" s="313">
        <f>C34+C53</f>
        <v>143395</v>
      </c>
      <c r="D54" s="313">
        <f>D34+D53</f>
        <v>184865</v>
      </c>
      <c r="E54" s="885">
        <f>E34+E53</f>
        <v>328260</v>
      </c>
      <c r="F54" s="314" t="s">
        <v>476</v>
      </c>
      <c r="G54" s="314">
        <f>G34+G53</f>
        <v>143395</v>
      </c>
      <c r="H54" s="886">
        <f>H34+H53</f>
        <v>184865</v>
      </c>
      <c r="I54" s="887">
        <f>I34+I53</f>
        <v>328260</v>
      </c>
      <c r="J54" s="10"/>
    </row>
    <row r="55" spans="1:10" x14ac:dyDescent="0.2">
      <c r="B55" s="184"/>
      <c r="C55" s="183"/>
      <c r="D55" s="183"/>
      <c r="E55" s="183"/>
      <c r="F55" s="183"/>
      <c r="G55" s="183"/>
      <c r="H55" s="193"/>
      <c r="I55" s="193"/>
    </row>
  </sheetData>
  <mergeCells count="12">
    <mergeCell ref="B7:I7"/>
    <mergeCell ref="B4:I4"/>
    <mergeCell ref="B5:I5"/>
    <mergeCell ref="B6:I6"/>
    <mergeCell ref="C1:I1"/>
    <mergeCell ref="A8:A10"/>
    <mergeCell ref="B8:B9"/>
    <mergeCell ref="C8:E8"/>
    <mergeCell ref="F8:F9"/>
    <mergeCell ref="G8:I8"/>
    <mergeCell ref="C9:E9"/>
    <mergeCell ref="G9:I9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8" customWidth="1"/>
    <col min="2" max="2" width="36.7109375" style="158" customWidth="1"/>
    <col min="3" max="3" width="7" style="159" customWidth="1"/>
    <col min="4" max="5" width="9.5703125" style="159" customWidth="1"/>
    <col min="6" max="6" width="32.85546875" style="159" customWidth="1"/>
    <col min="7" max="7" width="7.5703125" style="159" customWidth="1"/>
    <col min="8" max="8" width="10.140625" style="297" customWidth="1"/>
    <col min="9" max="9" width="9.42578125" style="297" customWidth="1"/>
    <col min="10" max="10" width="9.140625" style="158"/>
    <col min="11" max="16384" width="9.140625" style="10"/>
  </cols>
  <sheetData>
    <row r="1" spans="1:10" ht="12.75" customHeight="1" x14ac:dyDescent="0.2">
      <c r="B1" s="1286" t="s">
        <v>1361</v>
      </c>
      <c r="C1" s="1215"/>
      <c r="D1" s="1215"/>
      <c r="E1" s="1215"/>
      <c r="F1" s="1215"/>
      <c r="G1" s="1215"/>
      <c r="H1" s="1215"/>
      <c r="I1" s="1215"/>
    </row>
    <row r="2" spans="1:10" x14ac:dyDescent="0.2">
      <c r="I2" s="372"/>
    </row>
    <row r="3" spans="1:10" x14ac:dyDescent="0.2">
      <c r="I3" s="372"/>
    </row>
    <row r="4" spans="1:10" s="123" customFormat="1" ht="12.75" customHeight="1" x14ac:dyDescent="0.2">
      <c r="A4" s="1090" t="s">
        <v>78</v>
      </c>
      <c r="B4" s="1090"/>
      <c r="C4" s="1090"/>
      <c r="D4" s="1090"/>
      <c r="E4" s="1090"/>
      <c r="F4" s="1090"/>
      <c r="G4" s="1090"/>
      <c r="H4" s="1090"/>
      <c r="I4" s="1090"/>
      <c r="J4" s="161"/>
    </row>
    <row r="5" spans="1:10" s="123" customFormat="1" ht="12.75" customHeight="1" x14ac:dyDescent="0.2">
      <c r="A5" s="1188" t="s">
        <v>773</v>
      </c>
      <c r="B5" s="1188"/>
      <c r="C5" s="1188"/>
      <c r="D5" s="1188"/>
      <c r="E5" s="1188"/>
      <c r="F5" s="1188"/>
      <c r="G5" s="1188"/>
      <c r="H5" s="1188"/>
      <c r="I5" s="1188"/>
      <c r="J5" s="161"/>
    </row>
    <row r="6" spans="1:10" s="123" customFormat="1" ht="12.75" customHeight="1" x14ac:dyDescent="0.2">
      <c r="A6" s="1090" t="s">
        <v>1006</v>
      </c>
      <c r="B6" s="1090"/>
      <c r="C6" s="1090"/>
      <c r="D6" s="1090"/>
      <c r="E6" s="1090"/>
      <c r="F6" s="1090"/>
      <c r="G6" s="1090"/>
      <c r="H6" s="1090"/>
      <c r="I6" s="1090"/>
      <c r="J6" s="161"/>
    </row>
    <row r="7" spans="1:10" s="123" customFormat="1" x14ac:dyDescent="0.2">
      <c r="A7" s="161"/>
      <c r="B7" s="1091" t="s">
        <v>331</v>
      </c>
      <c r="C7" s="1091"/>
      <c r="D7" s="1091"/>
      <c r="E7" s="1091"/>
      <c r="F7" s="1091"/>
      <c r="G7" s="1091"/>
      <c r="H7" s="1091"/>
      <c r="I7" s="1091"/>
      <c r="J7" s="161"/>
    </row>
    <row r="8" spans="1:10" s="123" customFormat="1" ht="12.75" customHeight="1" x14ac:dyDescent="0.2">
      <c r="A8" s="1095" t="s">
        <v>56</v>
      </c>
      <c r="B8" s="1096" t="s">
        <v>57</v>
      </c>
      <c r="C8" s="1111" t="s">
        <v>58</v>
      </c>
      <c r="D8" s="1111"/>
      <c r="E8" s="1112"/>
      <c r="F8" s="1187" t="s">
        <v>59</v>
      </c>
      <c r="G8" s="1093" t="s">
        <v>60</v>
      </c>
      <c r="H8" s="1094"/>
      <c r="I8" s="1094"/>
      <c r="J8" s="634"/>
    </row>
    <row r="9" spans="1:10" s="123" customFormat="1" ht="12.75" customHeight="1" x14ac:dyDescent="0.2">
      <c r="A9" s="1095"/>
      <c r="B9" s="1096"/>
      <c r="C9" s="1088" t="s">
        <v>994</v>
      </c>
      <c r="D9" s="1088"/>
      <c r="E9" s="1089"/>
      <c r="F9" s="1187"/>
      <c r="G9" s="1088" t="s">
        <v>994</v>
      </c>
      <c r="H9" s="1088"/>
      <c r="I9" s="1088"/>
      <c r="J9" s="634"/>
    </row>
    <row r="10" spans="1:10" s="124" customFormat="1" ht="36.6" customHeight="1" x14ac:dyDescent="0.2">
      <c r="A10" s="1095"/>
      <c r="B10" s="162" t="s">
        <v>61</v>
      </c>
      <c r="C10" s="136" t="s">
        <v>62</v>
      </c>
      <c r="D10" s="136" t="s">
        <v>63</v>
      </c>
      <c r="E10" s="163" t="s">
        <v>64</v>
      </c>
      <c r="F10" s="164" t="s">
        <v>65</v>
      </c>
      <c r="G10" s="136" t="s">
        <v>62</v>
      </c>
      <c r="H10" s="373" t="s">
        <v>63</v>
      </c>
      <c r="I10" s="373" t="s">
        <v>64</v>
      </c>
      <c r="J10" s="635"/>
    </row>
    <row r="11" spans="1:10" ht="11.45" customHeight="1" x14ac:dyDescent="0.2">
      <c r="A11" s="165">
        <v>1</v>
      </c>
      <c r="B11" s="166" t="s">
        <v>24</v>
      </c>
      <c r="C11" s="167"/>
      <c r="D11" s="167"/>
      <c r="E11" s="167"/>
      <c r="F11" s="139" t="s">
        <v>25</v>
      </c>
      <c r="G11" s="167"/>
      <c r="H11" s="378"/>
      <c r="I11" s="489"/>
      <c r="J11" s="194"/>
    </row>
    <row r="12" spans="1:10" x14ac:dyDescent="0.2">
      <c r="A12" s="165">
        <f t="shared" ref="A12:A54" si="0">A11+1</f>
        <v>2</v>
      </c>
      <c r="B12" s="168" t="s">
        <v>35</v>
      </c>
      <c r="C12" s="119"/>
      <c r="D12" s="119"/>
      <c r="E12" s="120"/>
      <c r="F12" s="140" t="s">
        <v>233</v>
      </c>
      <c r="G12" s="292">
        <v>75621</v>
      </c>
      <c r="H12" s="292">
        <v>138844</v>
      </c>
      <c r="I12" s="490">
        <f>SUM(G12:H12)</f>
        <v>214465</v>
      </c>
      <c r="J12" s="194"/>
    </row>
    <row r="13" spans="1:10" x14ac:dyDescent="0.2">
      <c r="A13" s="165">
        <f t="shared" si="0"/>
        <v>3</v>
      </c>
      <c r="B13" s="168" t="s">
        <v>36</v>
      </c>
      <c r="C13" s="119"/>
      <c r="D13" s="119"/>
      <c r="E13" s="120"/>
      <c r="F13" s="140" t="s">
        <v>234</v>
      </c>
      <c r="G13" s="292">
        <v>17882</v>
      </c>
      <c r="H13" s="292">
        <v>31858</v>
      </c>
      <c r="I13" s="490">
        <f>SUM(G13:H13)</f>
        <v>49740</v>
      </c>
      <c r="J13" s="194"/>
    </row>
    <row r="14" spans="1:10" x14ac:dyDescent="0.2">
      <c r="A14" s="165">
        <f t="shared" si="0"/>
        <v>4</v>
      </c>
      <c r="B14" s="168" t="s">
        <v>209</v>
      </c>
      <c r="C14" s="304">
        <f>'tám, végl. pe.átv  '!C76</f>
        <v>19891</v>
      </c>
      <c r="D14" s="304">
        <f>'tám, végl. pe.átv  '!D76</f>
        <v>7599</v>
      </c>
      <c r="E14" s="304">
        <f>'tám, végl. pe.átv  '!E76</f>
        <v>27490</v>
      </c>
      <c r="F14" s="140" t="s">
        <v>235</v>
      </c>
      <c r="G14" s="292">
        <v>51650</v>
      </c>
      <c r="H14" s="292">
        <v>78748</v>
      </c>
      <c r="I14" s="490">
        <f>SUM(G14:H14)</f>
        <v>130398</v>
      </c>
      <c r="J14" s="194"/>
    </row>
    <row r="15" spans="1:10" ht="12" customHeight="1" x14ac:dyDescent="0.2">
      <c r="A15" s="165">
        <f t="shared" si="0"/>
        <v>5</v>
      </c>
      <c r="B15" s="128"/>
      <c r="C15" s="119"/>
      <c r="D15" s="119"/>
      <c r="E15" s="120"/>
      <c r="F15" s="140"/>
      <c r="G15" s="396"/>
      <c r="H15" s="396"/>
      <c r="I15" s="491"/>
      <c r="J15" s="194"/>
    </row>
    <row r="16" spans="1:10" x14ac:dyDescent="0.2">
      <c r="A16" s="165">
        <f t="shared" si="0"/>
        <v>6</v>
      </c>
      <c r="B16" s="168" t="s">
        <v>38</v>
      </c>
      <c r="C16" s="119"/>
      <c r="D16" s="119"/>
      <c r="E16" s="120"/>
      <c r="F16" s="140" t="s">
        <v>28</v>
      </c>
      <c r="G16" s="170"/>
      <c r="H16" s="299"/>
      <c r="I16" s="492"/>
      <c r="J16" s="194"/>
    </row>
    <row r="17" spans="1:10" x14ac:dyDescent="0.2">
      <c r="A17" s="165">
        <f t="shared" si="0"/>
        <v>7</v>
      </c>
      <c r="B17" s="168"/>
      <c r="C17" s="119"/>
      <c r="D17" s="119"/>
      <c r="E17" s="120"/>
      <c r="F17" s="140" t="s">
        <v>30</v>
      </c>
      <c r="G17" s="170"/>
      <c r="H17" s="299"/>
      <c r="I17" s="492"/>
      <c r="J17" s="194"/>
    </row>
    <row r="18" spans="1:10" x14ac:dyDescent="0.2">
      <c r="A18" s="165">
        <f t="shared" si="0"/>
        <v>8</v>
      </c>
      <c r="B18" s="168" t="s">
        <v>39</v>
      </c>
      <c r="C18" s="119"/>
      <c r="D18" s="119"/>
      <c r="E18" s="120"/>
      <c r="F18" s="140" t="s">
        <v>480</v>
      </c>
      <c r="G18" s="170"/>
      <c r="H18" s="299"/>
      <c r="I18" s="492"/>
      <c r="J18" s="194"/>
    </row>
    <row r="19" spans="1:10" x14ac:dyDescent="0.2">
      <c r="A19" s="165">
        <f t="shared" si="0"/>
        <v>9</v>
      </c>
      <c r="B19" s="171" t="s">
        <v>40</v>
      </c>
      <c r="C19" s="169"/>
      <c r="D19" s="169"/>
      <c r="E19" s="169"/>
      <c r="F19" s="140" t="s">
        <v>479</v>
      </c>
      <c r="G19" s="170"/>
      <c r="H19" s="299"/>
      <c r="I19" s="492"/>
      <c r="J19" s="194"/>
    </row>
    <row r="20" spans="1:10" x14ac:dyDescent="0.2">
      <c r="A20" s="165">
        <f t="shared" si="0"/>
        <v>10</v>
      </c>
      <c r="B20" s="117" t="s">
        <v>212</v>
      </c>
      <c r="C20" s="374">
        <v>18446</v>
      </c>
      <c r="D20" s="374">
        <v>70619</v>
      </c>
      <c r="E20" s="169">
        <f>SUM(C20:D20)</f>
        <v>89065</v>
      </c>
      <c r="F20" s="140" t="s">
        <v>1054</v>
      </c>
      <c r="G20" s="170"/>
      <c r="H20" s="299"/>
      <c r="I20" s="492"/>
      <c r="J20" s="194"/>
    </row>
    <row r="21" spans="1:10" x14ac:dyDescent="0.2">
      <c r="A21" s="165">
        <f t="shared" si="0"/>
        <v>11</v>
      </c>
      <c r="C21" s="169"/>
      <c r="D21" s="169"/>
      <c r="E21" s="169"/>
      <c r="F21" s="140" t="s">
        <v>472</v>
      </c>
      <c r="G21" s="170"/>
      <c r="H21" s="299"/>
      <c r="I21" s="492"/>
      <c r="J21" s="194"/>
    </row>
    <row r="22" spans="1:10" s="125" customFormat="1" x14ac:dyDescent="0.2">
      <c r="A22" s="165">
        <f t="shared" si="0"/>
        <v>12</v>
      </c>
      <c r="B22" s="158" t="s">
        <v>42</v>
      </c>
      <c r="C22" s="169"/>
      <c r="D22" s="169"/>
      <c r="E22" s="169"/>
      <c r="F22" s="140" t="s">
        <v>473</v>
      </c>
      <c r="G22" s="170"/>
      <c r="H22" s="299"/>
      <c r="I22" s="492"/>
      <c r="J22" s="636"/>
    </row>
    <row r="23" spans="1:10" s="125" customFormat="1" x14ac:dyDescent="0.2">
      <c r="A23" s="165">
        <f t="shared" si="0"/>
        <v>13</v>
      </c>
      <c r="B23" s="158" t="s">
        <v>43</v>
      </c>
      <c r="C23" s="169"/>
      <c r="D23" s="169"/>
      <c r="E23" s="169"/>
      <c r="F23" s="172"/>
      <c r="G23" s="170"/>
      <c r="H23" s="299"/>
      <c r="I23" s="492"/>
      <c r="J23" s="636"/>
    </row>
    <row r="24" spans="1:10" x14ac:dyDescent="0.2">
      <c r="A24" s="165">
        <f t="shared" si="0"/>
        <v>14</v>
      </c>
      <c r="B24" s="168" t="s">
        <v>44</v>
      </c>
      <c r="C24" s="130"/>
      <c r="D24" s="130"/>
      <c r="E24" s="130"/>
      <c r="F24" s="173" t="s">
        <v>66</v>
      </c>
      <c r="G24" s="126">
        <f>SUM(G12:G22)</f>
        <v>145153</v>
      </c>
      <c r="H24" s="375">
        <f>SUM(H12:H22)</f>
        <v>249450</v>
      </c>
      <c r="I24" s="493">
        <f>SUM(I12:I22)</f>
        <v>394603</v>
      </c>
      <c r="J24" s="194"/>
    </row>
    <row r="25" spans="1:10" x14ac:dyDescent="0.2">
      <c r="A25" s="165">
        <f t="shared" si="0"/>
        <v>15</v>
      </c>
      <c r="B25" s="168" t="s">
        <v>45</v>
      </c>
      <c r="C25" s="169">
        <f>'felh. bev.  '!D45</f>
        <v>945</v>
      </c>
      <c r="D25" s="169"/>
      <c r="E25" s="169">
        <f>D25+C25</f>
        <v>945</v>
      </c>
      <c r="F25" s="172"/>
      <c r="G25" s="170"/>
      <c r="H25" s="299"/>
      <c r="I25" s="492"/>
      <c r="J25" s="194"/>
    </row>
    <row r="26" spans="1:10" x14ac:dyDescent="0.2">
      <c r="A26" s="165">
        <f t="shared" si="0"/>
        <v>16</v>
      </c>
      <c r="B26" s="117" t="s">
        <v>46</v>
      </c>
      <c r="C26" s="127"/>
      <c r="D26" s="127"/>
      <c r="E26" s="127"/>
      <c r="F26" s="141" t="s">
        <v>34</v>
      </c>
      <c r="G26" s="174"/>
      <c r="H26" s="377"/>
      <c r="I26" s="492"/>
      <c r="J26" s="194"/>
    </row>
    <row r="27" spans="1:10" x14ac:dyDescent="0.2">
      <c r="A27" s="165">
        <f t="shared" si="0"/>
        <v>17</v>
      </c>
      <c r="B27" s="168" t="s">
        <v>47</v>
      </c>
      <c r="C27" s="120"/>
      <c r="D27" s="120"/>
      <c r="E27" s="120"/>
      <c r="F27" s="140" t="s">
        <v>293</v>
      </c>
      <c r="G27" s="170">
        <f>'felhalm. kiad.  '!G156</f>
        <v>9800</v>
      </c>
      <c r="H27" s="170">
        <f>'felhalm. kiad.  '!H156</f>
        <v>6780</v>
      </c>
      <c r="I27" s="492">
        <f>SUM(G27:H27)</f>
        <v>16580</v>
      </c>
      <c r="J27" s="194"/>
    </row>
    <row r="28" spans="1:10" x14ac:dyDescent="0.2">
      <c r="A28" s="165">
        <f t="shared" si="0"/>
        <v>18</v>
      </c>
      <c r="B28" s="168"/>
      <c r="C28" s="120"/>
      <c r="D28" s="120"/>
      <c r="E28" s="120"/>
      <c r="F28" s="140" t="s">
        <v>31</v>
      </c>
      <c r="G28" s="170"/>
      <c r="H28" s="299"/>
      <c r="I28" s="492"/>
      <c r="J28" s="194"/>
    </row>
    <row r="29" spans="1:10" x14ac:dyDescent="0.2">
      <c r="A29" s="165">
        <f t="shared" si="0"/>
        <v>19</v>
      </c>
      <c r="B29" s="158" t="s">
        <v>50</v>
      </c>
      <c r="C29" s="120"/>
      <c r="D29" s="120"/>
      <c r="E29" s="120"/>
      <c r="F29" s="140" t="s">
        <v>32</v>
      </c>
      <c r="G29" s="170"/>
      <c r="H29" s="299"/>
      <c r="I29" s="492"/>
      <c r="J29" s="194"/>
    </row>
    <row r="30" spans="1:10" s="125" customFormat="1" x14ac:dyDescent="0.2">
      <c r="A30" s="165">
        <f t="shared" si="0"/>
        <v>20</v>
      </c>
      <c r="B30" s="158" t="s">
        <v>48</v>
      </c>
      <c r="C30" s="120"/>
      <c r="D30" s="120"/>
      <c r="E30" s="120"/>
      <c r="F30" s="140" t="s">
        <v>481</v>
      </c>
      <c r="G30" s="170"/>
      <c r="H30" s="299"/>
      <c r="I30" s="492"/>
      <c r="J30" s="636"/>
    </row>
    <row r="31" spans="1:10" x14ac:dyDescent="0.2">
      <c r="A31" s="165">
        <f t="shared" si="0"/>
        <v>21</v>
      </c>
      <c r="C31" s="120"/>
      <c r="D31" s="120"/>
      <c r="E31" s="120"/>
      <c r="F31" s="140" t="s">
        <v>478</v>
      </c>
      <c r="G31" s="170"/>
      <c r="H31" s="299"/>
      <c r="I31" s="492"/>
      <c r="J31" s="194"/>
    </row>
    <row r="32" spans="1:10" s="11" customFormat="1" x14ac:dyDescent="0.2">
      <c r="A32" s="165">
        <f t="shared" si="0"/>
        <v>22</v>
      </c>
      <c r="B32" s="175" t="s">
        <v>52</v>
      </c>
      <c r="C32" s="1046">
        <f>C14+C20</f>
        <v>38337</v>
      </c>
      <c r="D32" s="1046">
        <f>D14+D20</f>
        <v>78218</v>
      </c>
      <c r="E32" s="1046">
        <f>E14+E20</f>
        <v>116555</v>
      </c>
      <c r="F32" s="140" t="s">
        <v>474</v>
      </c>
      <c r="G32" s="159"/>
      <c r="H32" s="297"/>
      <c r="I32" s="492"/>
      <c r="J32" s="536"/>
    </row>
    <row r="33" spans="1:10" x14ac:dyDescent="0.2">
      <c r="A33" s="165">
        <f t="shared" si="0"/>
        <v>23</v>
      </c>
      <c r="B33" s="176" t="s">
        <v>67</v>
      </c>
      <c r="C33" s="178">
        <f>C16+C24+C25+C26+C27+C30</f>
        <v>945</v>
      </c>
      <c r="D33" s="178">
        <f t="shared" ref="D33:E33" si="1">D16+D24+D25+D26+D27+D30</f>
        <v>0</v>
      </c>
      <c r="E33" s="178">
        <f t="shared" si="1"/>
        <v>945</v>
      </c>
      <c r="F33" s="177" t="s">
        <v>68</v>
      </c>
      <c r="G33" s="178">
        <f>SUM(G27:G32)</f>
        <v>9800</v>
      </c>
      <c r="H33" s="376">
        <f>SUM(H27:H32)</f>
        <v>6780</v>
      </c>
      <c r="I33" s="494">
        <f>SUM(I27:I31)</f>
        <v>16580</v>
      </c>
      <c r="J33" s="194"/>
    </row>
    <row r="34" spans="1:10" x14ac:dyDescent="0.2">
      <c r="A34" s="165">
        <f t="shared" si="0"/>
        <v>24</v>
      </c>
      <c r="B34" s="179" t="s">
        <v>51</v>
      </c>
      <c r="C34" s="174">
        <f>SUM(C32:C33)</f>
        <v>39282</v>
      </c>
      <c r="D34" s="174">
        <f>SUM(D32:D33)</f>
        <v>78218</v>
      </c>
      <c r="E34" s="174">
        <f>SUM(C34:D34)</f>
        <v>117500</v>
      </c>
      <c r="F34" s="180" t="s">
        <v>69</v>
      </c>
      <c r="G34" s="174">
        <f>G24+G33</f>
        <v>154953</v>
      </c>
      <c r="H34" s="377">
        <f>H24+H33</f>
        <v>256230</v>
      </c>
      <c r="I34" s="465">
        <f>I24+I33</f>
        <v>411183</v>
      </c>
      <c r="J34" s="194"/>
    </row>
    <row r="35" spans="1:10" x14ac:dyDescent="0.2">
      <c r="A35" s="165">
        <f t="shared" si="0"/>
        <v>25</v>
      </c>
      <c r="B35" s="181"/>
      <c r="C35" s="170"/>
      <c r="D35" s="170"/>
      <c r="E35" s="170"/>
      <c r="F35" s="172"/>
      <c r="G35" s="170"/>
      <c r="H35" s="299"/>
      <c r="I35" s="492"/>
      <c r="J35" s="194"/>
    </row>
    <row r="36" spans="1:10" x14ac:dyDescent="0.2">
      <c r="A36" s="165">
        <f t="shared" si="0"/>
        <v>26</v>
      </c>
      <c r="B36" s="181"/>
      <c r="C36" s="170"/>
      <c r="D36" s="170"/>
      <c r="E36" s="170"/>
      <c r="F36" s="173"/>
      <c r="G36" s="126"/>
      <c r="H36" s="375"/>
      <c r="I36" s="493"/>
      <c r="J36" s="194"/>
    </row>
    <row r="37" spans="1:10" s="11" customFormat="1" x14ac:dyDescent="0.2">
      <c r="A37" s="165">
        <f t="shared" si="0"/>
        <v>27</v>
      </c>
      <c r="B37" s="181"/>
      <c r="C37" s="170"/>
      <c r="D37" s="170"/>
      <c r="E37" s="170"/>
      <c r="F37" s="172"/>
      <c r="G37" s="170"/>
      <c r="H37" s="299"/>
      <c r="I37" s="492"/>
      <c r="J37" s="536"/>
    </row>
    <row r="38" spans="1:10" s="11" customFormat="1" x14ac:dyDescent="0.2">
      <c r="A38" s="820">
        <f t="shared" si="0"/>
        <v>28</v>
      </c>
      <c r="B38" s="127" t="s">
        <v>53</v>
      </c>
      <c r="C38" s="127"/>
      <c r="D38" s="127"/>
      <c r="E38" s="127"/>
      <c r="F38" s="141" t="s">
        <v>33</v>
      </c>
      <c r="G38" s="174"/>
      <c r="H38" s="377"/>
      <c r="I38" s="465"/>
      <c r="J38" s="536"/>
    </row>
    <row r="39" spans="1:10" s="11" customFormat="1" x14ac:dyDescent="0.2">
      <c r="A39" s="165">
        <f t="shared" si="0"/>
        <v>29</v>
      </c>
      <c r="B39" s="137" t="s">
        <v>738</v>
      </c>
      <c r="C39" s="127"/>
      <c r="D39" s="127"/>
      <c r="E39" s="127"/>
      <c r="F39" s="182" t="s">
        <v>4</v>
      </c>
      <c r="G39" s="183"/>
      <c r="I39" s="495"/>
      <c r="J39" s="536"/>
    </row>
    <row r="40" spans="1:10" s="11" customFormat="1" x14ac:dyDescent="0.2">
      <c r="A40" s="165">
        <f t="shared" si="0"/>
        <v>30</v>
      </c>
      <c r="B40" s="117" t="s">
        <v>1148</v>
      </c>
      <c r="C40" s="127"/>
      <c r="D40" s="127"/>
      <c r="E40" s="127"/>
      <c r="F40" s="561" t="s">
        <v>3</v>
      </c>
      <c r="G40" s="174"/>
      <c r="H40" s="377"/>
      <c r="I40" s="465"/>
      <c r="J40" s="536"/>
    </row>
    <row r="41" spans="1:10" x14ac:dyDescent="0.2">
      <c r="A41" s="165">
        <f t="shared" si="0"/>
        <v>31</v>
      </c>
      <c r="B41" s="119" t="s">
        <v>740</v>
      </c>
      <c r="C41" s="186"/>
      <c r="D41" s="186"/>
      <c r="E41" s="186"/>
      <c r="F41" s="140" t="s">
        <v>5</v>
      </c>
      <c r="G41" s="174"/>
      <c r="H41" s="377"/>
      <c r="I41" s="465"/>
      <c r="J41" s="194"/>
    </row>
    <row r="42" spans="1:10" x14ac:dyDescent="0.2">
      <c r="A42" s="165">
        <f t="shared" si="0"/>
        <v>32</v>
      </c>
      <c r="B42" s="119" t="s">
        <v>225</v>
      </c>
      <c r="C42" s="120"/>
      <c r="D42" s="120"/>
      <c r="E42" s="120"/>
      <c r="F42" s="140" t="s">
        <v>6</v>
      </c>
      <c r="G42" s="183"/>
      <c r="H42" s="193"/>
      <c r="I42" s="465"/>
      <c r="J42" s="194"/>
    </row>
    <row r="43" spans="1:10" x14ac:dyDescent="0.2">
      <c r="A43" s="165">
        <f t="shared" si="0"/>
        <v>33</v>
      </c>
      <c r="B43" s="559" t="s">
        <v>226</v>
      </c>
      <c r="C43" s="120">
        <v>271</v>
      </c>
      <c r="D43" s="120"/>
      <c r="E43" s="120">
        <f>C43+D43</f>
        <v>271</v>
      </c>
      <c r="F43" s="140" t="s">
        <v>7</v>
      </c>
      <c r="G43" s="183"/>
      <c r="H43" s="193"/>
      <c r="I43" s="465"/>
      <c r="J43" s="194"/>
    </row>
    <row r="44" spans="1:10" x14ac:dyDescent="0.2">
      <c r="A44" s="165">
        <f t="shared" si="0"/>
        <v>34</v>
      </c>
      <c r="B44" s="559" t="s">
        <v>1142</v>
      </c>
      <c r="C44" s="120"/>
      <c r="D44" s="120"/>
      <c r="E44" s="120"/>
      <c r="F44" s="140"/>
      <c r="G44" s="183"/>
      <c r="H44" s="193"/>
      <c r="I44" s="465"/>
      <c r="J44" s="194"/>
    </row>
    <row r="45" spans="1:10" x14ac:dyDescent="0.2">
      <c r="A45" s="165">
        <f t="shared" si="0"/>
        <v>35</v>
      </c>
      <c r="B45" s="120" t="s">
        <v>741</v>
      </c>
      <c r="C45" s="120"/>
      <c r="D45" s="120"/>
      <c r="E45" s="120"/>
      <c r="F45" s="140" t="s">
        <v>8</v>
      </c>
      <c r="G45" s="174"/>
      <c r="H45" s="377"/>
      <c r="I45" s="492"/>
      <c r="J45" s="194"/>
    </row>
    <row r="46" spans="1:10" x14ac:dyDescent="0.2">
      <c r="A46" s="165">
        <f t="shared" si="0"/>
        <v>36</v>
      </c>
      <c r="B46" s="120" t="s">
        <v>742</v>
      </c>
      <c r="C46" s="127"/>
      <c r="D46" s="127"/>
      <c r="E46" s="127"/>
      <c r="F46" s="140" t="s">
        <v>9</v>
      </c>
      <c r="G46" s="174"/>
      <c r="H46" s="377"/>
      <c r="I46" s="492"/>
      <c r="J46" s="194"/>
    </row>
    <row r="47" spans="1:10" x14ac:dyDescent="0.2">
      <c r="A47" s="165">
        <f t="shared" si="0"/>
        <v>37</v>
      </c>
      <c r="B47" s="119" t="s">
        <v>229</v>
      </c>
      <c r="C47" s="120"/>
      <c r="D47" s="120"/>
      <c r="E47" s="120"/>
      <c r="F47" s="140" t="s">
        <v>10</v>
      </c>
      <c r="G47" s="170"/>
      <c r="H47" s="299"/>
      <c r="I47" s="492"/>
      <c r="J47" s="194"/>
    </row>
    <row r="48" spans="1:10" x14ac:dyDescent="0.2">
      <c r="A48" s="165">
        <f t="shared" si="0"/>
        <v>38</v>
      </c>
      <c r="B48" s="559" t="s">
        <v>230</v>
      </c>
      <c r="C48" s="292">
        <f>G24-(C32+C43)</f>
        <v>106545</v>
      </c>
      <c r="D48" s="292">
        <f t="shared" ref="D48:E48" si="2">H24-(D32+D43)</f>
        <v>171232</v>
      </c>
      <c r="E48" s="292">
        <f t="shared" si="2"/>
        <v>277777</v>
      </c>
      <c r="F48" s="140" t="s">
        <v>11</v>
      </c>
      <c r="G48" s="170"/>
      <c r="H48" s="299"/>
      <c r="I48" s="492"/>
      <c r="J48" s="194"/>
    </row>
    <row r="49" spans="1:10" x14ac:dyDescent="0.2">
      <c r="A49" s="165">
        <f t="shared" si="0"/>
        <v>39</v>
      </c>
      <c r="B49" s="559" t="s">
        <v>231</v>
      </c>
      <c r="C49" s="120">
        <f>G33-C33</f>
        <v>8855</v>
      </c>
      <c r="D49" s="120">
        <f t="shared" ref="D49:E49" si="3">H33-D33</f>
        <v>6780</v>
      </c>
      <c r="E49" s="120">
        <f t="shared" si="3"/>
        <v>15635</v>
      </c>
      <c r="F49" s="140" t="s">
        <v>12</v>
      </c>
      <c r="G49" s="170"/>
      <c r="H49" s="299"/>
      <c r="I49" s="492"/>
      <c r="J49" s="194"/>
    </row>
    <row r="50" spans="1:10" x14ac:dyDescent="0.2">
      <c r="A50" s="165">
        <f t="shared" si="0"/>
        <v>40</v>
      </c>
      <c r="B50" s="119" t="s">
        <v>1</v>
      </c>
      <c r="C50" s="120"/>
      <c r="D50" s="120"/>
      <c r="E50" s="470"/>
      <c r="F50" s="140" t="s">
        <v>13</v>
      </c>
      <c r="G50" s="170"/>
      <c r="H50" s="299"/>
      <c r="I50" s="492"/>
      <c r="J50" s="194"/>
    </row>
    <row r="51" spans="1:10" x14ac:dyDescent="0.2">
      <c r="A51" s="165">
        <f t="shared" si="0"/>
        <v>41</v>
      </c>
      <c r="B51" s="119"/>
      <c r="C51" s="120"/>
      <c r="D51" s="120"/>
      <c r="E51" s="470"/>
      <c r="F51" s="140" t="s">
        <v>14</v>
      </c>
      <c r="G51" s="170"/>
      <c r="H51" s="299"/>
      <c r="I51" s="492"/>
      <c r="J51" s="194"/>
    </row>
    <row r="52" spans="1:10" x14ac:dyDescent="0.2">
      <c r="A52" s="165">
        <f t="shared" si="0"/>
        <v>42</v>
      </c>
      <c r="B52" s="119"/>
      <c r="C52" s="120"/>
      <c r="D52" s="120"/>
      <c r="E52" s="470"/>
      <c r="F52" s="140" t="s">
        <v>15</v>
      </c>
      <c r="G52" s="170"/>
      <c r="H52" s="299"/>
      <c r="I52" s="492"/>
      <c r="J52" s="194"/>
    </row>
    <row r="53" spans="1:10" ht="12" thickBot="1" x14ac:dyDescent="0.25">
      <c r="A53" s="165">
        <f t="shared" si="0"/>
        <v>43</v>
      </c>
      <c r="B53" s="179" t="s">
        <v>482</v>
      </c>
      <c r="C53" s="344">
        <f>SUM(C39:C51)</f>
        <v>115671</v>
      </c>
      <c r="D53" s="344">
        <f>SUM(D39:D51)</f>
        <v>178012</v>
      </c>
      <c r="E53" s="680">
        <f>SUM(E39:E51)</f>
        <v>293683</v>
      </c>
      <c r="F53" s="141" t="s">
        <v>475</v>
      </c>
      <c r="G53" s="174">
        <f>SUM(G39:G52)</f>
        <v>0</v>
      </c>
      <c r="H53" s="377">
        <f>SUM(H39:H52)</f>
        <v>0</v>
      </c>
      <c r="I53" s="496">
        <f>SUM(I39:I52)</f>
        <v>0</v>
      </c>
      <c r="J53" s="194"/>
    </row>
    <row r="54" spans="1:10" ht="12" thickBot="1" x14ac:dyDescent="0.25">
      <c r="A54" s="165">
        <f t="shared" si="0"/>
        <v>44</v>
      </c>
      <c r="B54" s="187" t="s">
        <v>477</v>
      </c>
      <c r="C54" s="340">
        <f>C34+C53</f>
        <v>154953</v>
      </c>
      <c r="D54" s="340">
        <f>D34+D53</f>
        <v>256230</v>
      </c>
      <c r="E54" s="471">
        <f>E34+E53</f>
        <v>411183</v>
      </c>
      <c r="F54" s="529" t="s">
        <v>476</v>
      </c>
      <c r="G54" s="476">
        <f>G34+G53</f>
        <v>154953</v>
      </c>
      <c r="H54" s="379">
        <f>H34+H53</f>
        <v>256230</v>
      </c>
      <c r="I54" s="530">
        <f>I34+I53</f>
        <v>411183</v>
      </c>
      <c r="J54" s="298"/>
    </row>
    <row r="55" spans="1:10" x14ac:dyDescent="0.2">
      <c r="B55" s="184"/>
      <c r="C55" s="183"/>
      <c r="D55" s="183"/>
      <c r="E55" s="183"/>
      <c r="F55" s="183"/>
      <c r="G55" s="183"/>
      <c r="H55" s="193"/>
      <c r="I55" s="193"/>
      <c r="J55" s="10"/>
    </row>
    <row r="56" spans="1:10" x14ac:dyDescent="0.2">
      <c r="J56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G8:I8"/>
    <mergeCell ref="A4:I4"/>
    <mergeCell ref="A5:I5"/>
    <mergeCell ref="A6:I6"/>
    <mergeCell ref="B7:I7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V67"/>
  <sheetViews>
    <sheetView zoomScaleNormal="75" workbookViewId="0">
      <pane xSplit="2" ySplit="6" topLeftCell="C7" activePane="bottomRight" state="frozen"/>
      <selection activeCell="B65" sqref="B65"/>
      <selection pane="topRight" activeCell="B65" sqref="B65"/>
      <selection pane="bottomLeft" activeCell="B65" sqref="B65"/>
      <selection pane="bottomRight" activeCell="K1" sqref="K1:O1"/>
    </sheetView>
  </sheetViews>
  <sheetFormatPr defaultColWidth="9.140625" defaultRowHeight="15.75" x14ac:dyDescent="0.25"/>
  <cols>
    <col min="1" max="1" width="3.85546875" style="16" customWidth="1"/>
    <col min="2" max="2" width="42.5703125" style="16" customWidth="1"/>
    <col min="3" max="4" width="9.7109375" style="407" customWidth="1"/>
    <col min="5" max="5" width="10.42578125" style="407" bestFit="1" customWidth="1"/>
    <col min="6" max="9" width="9.7109375" style="407" customWidth="1"/>
    <col min="10" max="10" width="10.140625" style="407" customWidth="1"/>
    <col min="11" max="14" width="9.7109375" style="407" customWidth="1"/>
    <col min="15" max="15" width="11.5703125" style="407" customWidth="1"/>
    <col min="16" max="16" width="10.140625" style="16" customWidth="1"/>
    <col min="17" max="16384" width="9.140625" style="16"/>
  </cols>
  <sheetData>
    <row r="1" spans="1:16" ht="12.75" customHeight="1" x14ac:dyDescent="0.25">
      <c r="B1" s="32"/>
      <c r="C1" s="273"/>
      <c r="D1" s="273"/>
      <c r="E1" s="273"/>
      <c r="F1" s="273"/>
      <c r="G1" s="273"/>
      <c r="H1" s="273"/>
      <c r="I1" s="273"/>
      <c r="J1" s="273"/>
      <c r="K1" s="1287" t="s">
        <v>1138</v>
      </c>
      <c r="L1" s="1287"/>
      <c r="M1" s="1287"/>
      <c r="N1" s="1287"/>
      <c r="O1" s="1287"/>
    </row>
    <row r="2" spans="1:16" ht="14.1" customHeight="1" x14ac:dyDescent="0.25">
      <c r="A2" s="32"/>
      <c r="B2" s="1288" t="s">
        <v>87</v>
      </c>
      <c r="C2" s="1288"/>
      <c r="D2" s="1288"/>
      <c r="E2" s="1288"/>
      <c r="F2" s="1288"/>
      <c r="G2" s="1288"/>
      <c r="H2" s="1288"/>
      <c r="I2" s="1288"/>
      <c r="J2" s="1288"/>
      <c r="K2" s="1288"/>
      <c r="L2" s="1288"/>
      <c r="M2" s="1288"/>
      <c r="N2" s="1288"/>
      <c r="O2" s="1288"/>
    </row>
    <row r="3" spans="1:16" ht="14.1" customHeight="1" x14ac:dyDescent="0.25">
      <c r="A3" s="32"/>
      <c r="B3" s="1288" t="s">
        <v>1066</v>
      </c>
      <c r="C3" s="1288"/>
      <c r="D3" s="1288"/>
      <c r="E3" s="1288"/>
      <c r="F3" s="1288"/>
      <c r="G3" s="1288"/>
      <c r="H3" s="1288"/>
      <c r="I3" s="1288"/>
      <c r="J3" s="1288"/>
      <c r="K3" s="1288"/>
      <c r="L3" s="1288"/>
      <c r="M3" s="1288"/>
      <c r="N3" s="1288"/>
      <c r="O3" s="1288"/>
    </row>
    <row r="4" spans="1:16" ht="14.1" customHeight="1" x14ac:dyDescent="0.25">
      <c r="A4" s="32"/>
      <c r="B4" s="827"/>
      <c r="C4" s="828"/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  <c r="O4" s="828"/>
    </row>
    <row r="5" spans="1:16" ht="15" customHeight="1" x14ac:dyDescent="0.25">
      <c r="A5" s="1289"/>
      <c r="B5" s="829" t="s">
        <v>57</v>
      </c>
      <c r="C5" s="830" t="s">
        <v>58</v>
      </c>
      <c r="D5" s="830" t="s">
        <v>59</v>
      </c>
      <c r="E5" s="830" t="s">
        <v>60</v>
      </c>
      <c r="F5" s="830" t="s">
        <v>507</v>
      </c>
      <c r="G5" s="830" t="s">
        <v>508</v>
      </c>
      <c r="H5" s="830" t="s">
        <v>509</v>
      </c>
      <c r="I5" s="830" t="s">
        <v>639</v>
      </c>
      <c r="J5" s="830" t="s">
        <v>650</v>
      </c>
      <c r="K5" s="830" t="s">
        <v>651</v>
      </c>
      <c r="L5" s="830" t="s">
        <v>652</v>
      </c>
      <c r="M5" s="830" t="s">
        <v>653</v>
      </c>
      <c r="N5" s="830" t="s">
        <v>654</v>
      </c>
      <c r="O5" s="830" t="s">
        <v>655</v>
      </c>
    </row>
    <row r="6" spans="1:16" ht="12.75" customHeight="1" x14ac:dyDescent="0.25">
      <c r="A6" s="1289"/>
      <c r="B6" s="821" t="s">
        <v>86</v>
      </c>
      <c r="C6" s="831" t="s">
        <v>656</v>
      </c>
      <c r="D6" s="831" t="s">
        <v>657</v>
      </c>
      <c r="E6" s="831" t="s">
        <v>658</v>
      </c>
      <c r="F6" s="831" t="s">
        <v>659</v>
      </c>
      <c r="G6" s="831" t="s">
        <v>660</v>
      </c>
      <c r="H6" s="831" t="s">
        <v>661</v>
      </c>
      <c r="I6" s="831" t="s">
        <v>662</v>
      </c>
      <c r="J6" s="831" t="s">
        <v>663</v>
      </c>
      <c r="K6" s="831" t="s">
        <v>664</v>
      </c>
      <c r="L6" s="831" t="s">
        <v>665</v>
      </c>
      <c r="M6" s="831" t="s">
        <v>666</v>
      </c>
      <c r="N6" s="831" t="s">
        <v>667</v>
      </c>
      <c r="O6" s="831" t="s">
        <v>572</v>
      </c>
    </row>
    <row r="7" spans="1:16" s="32" customFormat="1" ht="12.75" customHeight="1" x14ac:dyDescent="0.25">
      <c r="A7" s="21" t="s">
        <v>516</v>
      </c>
      <c r="B7" s="34" t="s">
        <v>697</v>
      </c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</row>
    <row r="8" spans="1:16" s="32" customFormat="1" ht="15.75" customHeight="1" x14ac:dyDescent="0.25">
      <c r="A8" s="21" t="s">
        <v>524</v>
      </c>
      <c r="B8" s="32" t="s">
        <v>691</v>
      </c>
      <c r="C8" s="273">
        <f>O8/12</f>
        <v>63193.75</v>
      </c>
      <c r="D8" s="273">
        <v>82728</v>
      </c>
      <c r="E8" s="273">
        <v>82728</v>
      </c>
      <c r="F8" s="273">
        <v>82728</v>
      </c>
      <c r="G8" s="273">
        <v>82728</v>
      </c>
      <c r="H8" s="273">
        <v>82728</v>
      </c>
      <c r="I8" s="273">
        <v>82728</v>
      </c>
      <c r="J8" s="273">
        <v>82728</v>
      </c>
      <c r="K8" s="273">
        <v>82728</v>
      </c>
      <c r="L8" s="273">
        <v>82728</v>
      </c>
      <c r="M8" s="273">
        <v>82728</v>
      </c>
      <c r="N8" s="273">
        <v>82728</v>
      </c>
      <c r="O8" s="273">
        <f>Össz.önkor.mérleg.!E11</f>
        <v>758325</v>
      </c>
      <c r="P8" s="35"/>
    </row>
    <row r="9" spans="1:16" s="32" customFormat="1" ht="16.5" customHeight="1" x14ac:dyDescent="0.25">
      <c r="A9" s="21" t="s">
        <v>525</v>
      </c>
      <c r="B9" s="32" t="s">
        <v>692</v>
      </c>
      <c r="C9" s="273">
        <f>O9/12</f>
        <v>8763.0833333333339</v>
      </c>
      <c r="D9" s="273">
        <v>4095</v>
      </c>
      <c r="E9" s="273">
        <v>4095</v>
      </c>
      <c r="F9" s="273">
        <v>4095</v>
      </c>
      <c r="G9" s="273">
        <v>4095</v>
      </c>
      <c r="H9" s="273">
        <v>4095</v>
      </c>
      <c r="I9" s="273">
        <v>4095</v>
      </c>
      <c r="J9" s="273">
        <v>4095</v>
      </c>
      <c r="K9" s="273">
        <v>4095</v>
      </c>
      <c r="L9" s="273">
        <v>4095</v>
      </c>
      <c r="M9" s="273">
        <v>4095</v>
      </c>
      <c r="N9" s="273">
        <v>4095</v>
      </c>
      <c r="O9" s="273">
        <f>Össz.önkor.mérleg.!E13</f>
        <v>105157</v>
      </c>
      <c r="P9" s="35"/>
    </row>
    <row r="10" spans="1:16" s="32" customFormat="1" ht="15.75" customHeight="1" x14ac:dyDescent="0.25">
      <c r="A10" s="21" t="s">
        <v>526</v>
      </c>
      <c r="B10" s="32" t="s">
        <v>487</v>
      </c>
      <c r="C10" s="273">
        <f>O10/12</f>
        <v>108654.58333333333</v>
      </c>
      <c r="D10" s="273">
        <v>93027</v>
      </c>
      <c r="E10" s="273">
        <v>93027</v>
      </c>
      <c r="F10" s="273">
        <v>93027</v>
      </c>
      <c r="G10" s="273">
        <v>93027</v>
      </c>
      <c r="H10" s="273">
        <v>93027</v>
      </c>
      <c r="I10" s="273">
        <v>93027</v>
      </c>
      <c r="J10" s="273">
        <v>93027</v>
      </c>
      <c r="K10" s="273">
        <v>93027</v>
      </c>
      <c r="L10" s="273">
        <v>93027</v>
      </c>
      <c r="M10" s="273">
        <v>93027</v>
      </c>
      <c r="N10" s="273">
        <v>93027</v>
      </c>
      <c r="O10" s="273">
        <f>Össz.önkor.mérleg.!E16</f>
        <v>1303855</v>
      </c>
      <c r="P10" s="35"/>
    </row>
    <row r="11" spans="1:16" s="33" customFormat="1" ht="18" customHeight="1" x14ac:dyDescent="0.25">
      <c r="A11" s="21" t="s">
        <v>527</v>
      </c>
      <c r="B11" s="33" t="s">
        <v>693</v>
      </c>
      <c r="C11" s="273">
        <f>O11/12</f>
        <v>32507.25</v>
      </c>
      <c r="D11" s="273">
        <v>28093</v>
      </c>
      <c r="E11" s="273">
        <v>28093</v>
      </c>
      <c r="F11" s="273">
        <v>28093</v>
      </c>
      <c r="G11" s="273">
        <v>28093</v>
      </c>
      <c r="H11" s="273">
        <v>28093</v>
      </c>
      <c r="I11" s="273">
        <v>28093</v>
      </c>
      <c r="J11" s="273">
        <v>28093</v>
      </c>
      <c r="K11" s="273">
        <v>28093</v>
      </c>
      <c r="L11" s="273">
        <v>28093</v>
      </c>
      <c r="M11" s="273">
        <v>28093</v>
      </c>
      <c r="N11" s="273">
        <v>28093</v>
      </c>
      <c r="O11" s="273">
        <f>Össz.önkor.mérleg.!E19</f>
        <v>390087</v>
      </c>
      <c r="P11" s="35"/>
    </row>
    <row r="12" spans="1:16" s="32" customFormat="1" ht="13.5" customHeight="1" x14ac:dyDescent="0.25">
      <c r="A12" s="21" t="s">
        <v>528</v>
      </c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>
        <f t="shared" ref="O12:O18" si="0">SUM(C12:N12)</f>
        <v>0</v>
      </c>
      <c r="P12" s="35"/>
    </row>
    <row r="13" spans="1:16" s="32" customFormat="1" ht="15" customHeight="1" x14ac:dyDescent="0.25">
      <c r="A13" s="21" t="s">
        <v>529</v>
      </c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>
        <f t="shared" si="0"/>
        <v>0</v>
      </c>
      <c r="P13" s="35"/>
    </row>
    <row r="14" spans="1:16" s="34" customFormat="1" ht="15.75" customHeight="1" x14ac:dyDescent="0.25">
      <c r="A14" s="21" t="s">
        <v>530</v>
      </c>
      <c r="B14" s="832" t="s">
        <v>668</v>
      </c>
      <c r="C14" s="833">
        <f>SUM(C8:C12)</f>
        <v>213118.66666666666</v>
      </c>
      <c r="D14" s="833">
        <f>SUM(D8:D12)</f>
        <v>207943</v>
      </c>
      <c r="E14" s="833">
        <f>SUM(E8:E12)</f>
        <v>207943</v>
      </c>
      <c r="F14" s="833">
        <f>SUM(F8:F13)</f>
        <v>207943</v>
      </c>
      <c r="G14" s="833">
        <f>SUM(G8:G13)</f>
        <v>207943</v>
      </c>
      <c r="H14" s="833">
        <f t="shared" ref="H14:N14" si="1">SUM(H8:H12)</f>
        <v>207943</v>
      </c>
      <c r="I14" s="833">
        <f t="shared" si="1"/>
        <v>207943</v>
      </c>
      <c r="J14" s="833">
        <f t="shared" si="1"/>
        <v>207943</v>
      </c>
      <c r="K14" s="833">
        <f t="shared" si="1"/>
        <v>207943</v>
      </c>
      <c r="L14" s="833">
        <f t="shared" si="1"/>
        <v>207943</v>
      </c>
      <c r="M14" s="833">
        <f t="shared" si="1"/>
        <v>207943</v>
      </c>
      <c r="N14" s="833">
        <f t="shared" si="1"/>
        <v>207943</v>
      </c>
      <c r="O14" s="834">
        <f>SUM(O8:O13)</f>
        <v>2557424</v>
      </c>
      <c r="P14" s="36"/>
    </row>
    <row r="15" spans="1:16" s="32" customFormat="1" ht="15.75" customHeight="1" x14ac:dyDescent="0.25">
      <c r="A15" s="21" t="s">
        <v>531</v>
      </c>
      <c r="B15" s="32" t="s">
        <v>694</v>
      </c>
      <c r="C15" s="273"/>
      <c r="D15" s="273"/>
      <c r="E15" s="273"/>
      <c r="F15" s="273"/>
      <c r="G15" s="835"/>
      <c r="H15" s="835"/>
      <c r="I15" s="835"/>
      <c r="J15" s="835"/>
      <c r="K15" s="835"/>
      <c r="L15" s="835"/>
      <c r="M15" s="835"/>
      <c r="N15" s="835"/>
      <c r="O15" s="275">
        <f>Össz.önkor.mérleg.!E23</f>
        <v>1070</v>
      </c>
      <c r="P15" s="35"/>
    </row>
    <row r="16" spans="1:16" s="32" customFormat="1" ht="15" customHeight="1" x14ac:dyDescent="0.25">
      <c r="A16" s="21" t="s">
        <v>573</v>
      </c>
      <c r="B16" s="32" t="s">
        <v>695</v>
      </c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5">
        <v>0</v>
      </c>
      <c r="P16" s="35"/>
    </row>
    <row r="17" spans="1:256" s="32" customFormat="1" ht="16.5" customHeight="1" x14ac:dyDescent="0.25">
      <c r="A17" s="21" t="s">
        <v>574</v>
      </c>
      <c r="B17" s="32" t="s">
        <v>610</v>
      </c>
      <c r="C17" s="273">
        <f>O17/12</f>
        <v>333.33333333333331</v>
      </c>
      <c r="D17" s="273">
        <v>308</v>
      </c>
      <c r="E17" s="273">
        <v>308</v>
      </c>
      <c r="F17" s="273">
        <v>308</v>
      </c>
      <c r="G17" s="273">
        <v>308</v>
      </c>
      <c r="H17" s="273">
        <v>308</v>
      </c>
      <c r="I17" s="273">
        <v>308</v>
      </c>
      <c r="J17" s="273">
        <v>308</v>
      </c>
      <c r="K17" s="273">
        <v>308</v>
      </c>
      <c r="L17" s="273">
        <v>308</v>
      </c>
      <c r="M17" s="273">
        <v>308</v>
      </c>
      <c r="N17" s="273">
        <v>308</v>
      </c>
      <c r="O17" s="275">
        <f>Össz.önkor.mérleg.!E29</f>
        <v>4000</v>
      </c>
      <c r="P17" s="35"/>
    </row>
    <row r="18" spans="1:256" s="33" customFormat="1" ht="15" customHeight="1" x14ac:dyDescent="0.25">
      <c r="A18" s="21" t="s">
        <v>575</v>
      </c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5">
        <f t="shared" si="0"/>
        <v>0</v>
      </c>
      <c r="P18" s="35"/>
    </row>
    <row r="19" spans="1:256" s="38" customFormat="1" ht="16.5" customHeight="1" x14ac:dyDescent="0.25">
      <c r="A19" s="21" t="s">
        <v>579</v>
      </c>
      <c r="B19" s="832" t="s">
        <v>669</v>
      </c>
      <c r="C19" s="833">
        <f>SUM(C15:C18)</f>
        <v>333.33333333333331</v>
      </c>
      <c r="D19" s="833">
        <f>SUM(D15:D18)</f>
        <v>308</v>
      </c>
      <c r="E19" s="833">
        <f>SUM(E15:E18)</f>
        <v>308</v>
      </c>
      <c r="F19" s="833">
        <f t="shared" ref="F19:M19" si="2">SUM(F15:F18)</f>
        <v>308</v>
      </c>
      <c r="G19" s="833">
        <f t="shared" si="2"/>
        <v>308</v>
      </c>
      <c r="H19" s="833">
        <f t="shared" si="2"/>
        <v>308</v>
      </c>
      <c r="I19" s="833">
        <f t="shared" si="2"/>
        <v>308</v>
      </c>
      <c r="J19" s="833">
        <f t="shared" si="2"/>
        <v>308</v>
      </c>
      <c r="K19" s="833">
        <f t="shared" si="2"/>
        <v>308</v>
      </c>
      <c r="L19" s="833">
        <f t="shared" si="2"/>
        <v>308</v>
      </c>
      <c r="M19" s="833">
        <f t="shared" si="2"/>
        <v>308</v>
      </c>
      <c r="N19" s="833">
        <f>SUM(N15:N18)</f>
        <v>308</v>
      </c>
      <c r="O19" s="833">
        <f>SUM(O15:O18)</f>
        <v>5070</v>
      </c>
      <c r="P19" s="37"/>
    </row>
    <row r="20" spans="1:256" s="34" customFormat="1" ht="16.5" customHeight="1" x14ac:dyDescent="0.25">
      <c r="A20" s="21" t="s">
        <v>580</v>
      </c>
      <c r="B20" s="38" t="s">
        <v>696</v>
      </c>
      <c r="C20" s="276"/>
      <c r="D20" s="276"/>
      <c r="E20" s="276"/>
      <c r="F20" s="276"/>
      <c r="G20" s="276"/>
      <c r="H20" s="274"/>
      <c r="I20" s="274"/>
      <c r="J20" s="274"/>
      <c r="K20" s="274"/>
      <c r="L20" s="274"/>
      <c r="M20" s="274"/>
      <c r="N20" s="274"/>
      <c r="O20" s="275">
        <f>SUM(C20:N20)</f>
        <v>0</v>
      </c>
      <c r="P20" s="36"/>
    </row>
    <row r="21" spans="1:256" s="32" customFormat="1" ht="15.75" customHeight="1" x14ac:dyDescent="0.25">
      <c r="A21" s="21" t="s">
        <v>582</v>
      </c>
      <c r="B21" s="33" t="s">
        <v>497</v>
      </c>
      <c r="C21" s="274">
        <f>O21/12</f>
        <v>170324.83333333334</v>
      </c>
      <c r="D21" s="274">
        <v>28750.25</v>
      </c>
      <c r="E21" s="274">
        <v>28750.25</v>
      </c>
      <c r="F21" s="274">
        <v>28750.25</v>
      </c>
      <c r="G21" s="274">
        <v>28750.25</v>
      </c>
      <c r="H21" s="274">
        <v>28750.25</v>
      </c>
      <c r="I21" s="274">
        <v>28750.25</v>
      </c>
      <c r="J21" s="274">
        <v>28750.25</v>
      </c>
      <c r="K21" s="274">
        <v>28750.25</v>
      </c>
      <c r="L21" s="274">
        <v>28750.25</v>
      </c>
      <c r="M21" s="274">
        <v>28750.25</v>
      </c>
      <c r="N21" s="274">
        <v>28750.25</v>
      </c>
      <c r="O21" s="275">
        <f>Össz.önkor.mérleg.!E52</f>
        <v>2043898</v>
      </c>
      <c r="P21" s="35"/>
    </row>
    <row r="22" spans="1:256" s="34" customFormat="1" ht="16.5" customHeight="1" x14ac:dyDescent="0.25">
      <c r="A22" s="21" t="s">
        <v>583</v>
      </c>
      <c r="B22" s="836" t="s">
        <v>670</v>
      </c>
      <c r="C22" s="837">
        <f t="shared" ref="C22:N22" si="3">C19+C14+C20+C21</f>
        <v>383776.83333333337</v>
      </c>
      <c r="D22" s="837">
        <f t="shared" si="3"/>
        <v>237001.25</v>
      </c>
      <c r="E22" s="837">
        <f t="shared" si="3"/>
        <v>237001.25</v>
      </c>
      <c r="F22" s="837">
        <f t="shared" si="3"/>
        <v>237001.25</v>
      </c>
      <c r="G22" s="837">
        <f t="shared" si="3"/>
        <v>237001.25</v>
      </c>
      <c r="H22" s="837">
        <f t="shared" si="3"/>
        <v>237001.25</v>
      </c>
      <c r="I22" s="837">
        <f t="shared" si="3"/>
        <v>237001.25</v>
      </c>
      <c r="J22" s="837">
        <f t="shared" si="3"/>
        <v>237001.25</v>
      </c>
      <c r="K22" s="837">
        <f t="shared" si="3"/>
        <v>237001.25</v>
      </c>
      <c r="L22" s="837">
        <f t="shared" si="3"/>
        <v>237001.25</v>
      </c>
      <c r="M22" s="837">
        <f t="shared" si="3"/>
        <v>237001.25</v>
      </c>
      <c r="N22" s="837">
        <f t="shared" si="3"/>
        <v>237001.25</v>
      </c>
      <c r="O22" s="838">
        <f>O14+O21+O19</f>
        <v>4606392</v>
      </c>
      <c r="P22" s="36"/>
    </row>
    <row r="23" spans="1:256" s="15" customFormat="1" ht="9.75" customHeight="1" x14ac:dyDescent="0.25">
      <c r="A23" s="21"/>
      <c r="B23" s="34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</row>
    <row r="24" spans="1:256" s="34" customFormat="1" ht="12.75" customHeight="1" x14ac:dyDescent="0.25">
      <c r="A24" s="21" t="s">
        <v>584</v>
      </c>
      <c r="B24" s="34" t="s">
        <v>65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</row>
    <row r="25" spans="1:256" s="32" customFormat="1" ht="15.75" customHeight="1" x14ac:dyDescent="0.25">
      <c r="A25" s="21" t="s">
        <v>585</v>
      </c>
      <c r="B25" s="32" t="s">
        <v>498</v>
      </c>
      <c r="C25" s="273">
        <f t="shared" ref="C25:C32" si="4">O25/12</f>
        <v>76008.916666666672</v>
      </c>
      <c r="D25" s="273">
        <v>66253.25</v>
      </c>
      <c r="E25" s="273">
        <v>66253.25</v>
      </c>
      <c r="F25" s="273">
        <v>66253.25</v>
      </c>
      <c r="G25" s="273">
        <v>66253.25</v>
      </c>
      <c r="H25" s="273">
        <v>66253.25</v>
      </c>
      <c r="I25" s="273">
        <v>66253.25</v>
      </c>
      <c r="J25" s="273">
        <v>66253.25</v>
      </c>
      <c r="K25" s="273">
        <v>66253.25</v>
      </c>
      <c r="L25" s="273">
        <v>66253.25</v>
      </c>
      <c r="M25" s="273">
        <v>66253.25</v>
      </c>
      <c r="N25" s="273">
        <v>66253.25</v>
      </c>
      <c r="O25" s="275">
        <f>Össz.önkor.mérleg.!I10</f>
        <v>912107</v>
      </c>
    </row>
    <row r="26" spans="1:256" s="32" customFormat="1" ht="17.25" customHeight="1" x14ac:dyDescent="0.25">
      <c r="A26" s="21" t="s">
        <v>586</v>
      </c>
      <c r="B26" s="32" t="s">
        <v>499</v>
      </c>
      <c r="C26" s="273">
        <f t="shared" si="4"/>
        <v>19162.666666666668</v>
      </c>
      <c r="D26" s="273">
        <v>18981.416666666668</v>
      </c>
      <c r="E26" s="273">
        <v>18981.416666666668</v>
      </c>
      <c r="F26" s="273">
        <v>18981.416666666668</v>
      </c>
      <c r="G26" s="273">
        <v>18981.416666666668</v>
      </c>
      <c r="H26" s="273">
        <v>18981.416666666668</v>
      </c>
      <c r="I26" s="273">
        <v>18981.416666666668</v>
      </c>
      <c r="J26" s="273">
        <v>18981.416666666668</v>
      </c>
      <c r="K26" s="273">
        <v>18981.416666666668</v>
      </c>
      <c r="L26" s="273">
        <v>18981.416666666668</v>
      </c>
      <c r="M26" s="273">
        <v>18981.416666666668</v>
      </c>
      <c r="N26" s="273">
        <v>18981.416666666668</v>
      </c>
      <c r="O26" s="275">
        <f>Össz.önkor.mérleg.!I11</f>
        <v>229952</v>
      </c>
    </row>
    <row r="27" spans="1:256" s="32" customFormat="1" ht="13.5" customHeight="1" x14ac:dyDescent="0.25">
      <c r="A27" s="21" t="s">
        <v>587</v>
      </c>
      <c r="B27" s="32" t="s">
        <v>500</v>
      </c>
      <c r="C27" s="273">
        <f t="shared" si="4"/>
        <v>91168.833333333328</v>
      </c>
      <c r="D27" s="273">
        <v>71861.833333333328</v>
      </c>
      <c r="E27" s="273">
        <v>71861.833333333328</v>
      </c>
      <c r="F27" s="273">
        <v>71861.833333333328</v>
      </c>
      <c r="G27" s="273">
        <v>71861.833333333328</v>
      </c>
      <c r="H27" s="273">
        <v>71861.833333333328</v>
      </c>
      <c r="I27" s="273">
        <v>71861.833333333328</v>
      </c>
      <c r="J27" s="273">
        <v>71861.833333333328</v>
      </c>
      <c r="K27" s="273">
        <v>71861.833333333328</v>
      </c>
      <c r="L27" s="273">
        <v>71861.833333333328</v>
      </c>
      <c r="M27" s="273">
        <v>71861.833333333328</v>
      </c>
      <c r="N27" s="273">
        <v>71861.833333333328</v>
      </c>
      <c r="O27" s="275">
        <f>Össz.önkor.mérleg.!I12</f>
        <v>1094026</v>
      </c>
    </row>
    <row r="28" spans="1:256" s="32" customFormat="1" ht="15" customHeight="1" x14ac:dyDescent="0.25">
      <c r="A28" s="21" t="s">
        <v>588</v>
      </c>
      <c r="B28" s="32" t="s">
        <v>671</v>
      </c>
      <c r="C28" s="273">
        <f t="shared" si="4"/>
        <v>0</v>
      </c>
      <c r="D28" s="273">
        <v>0</v>
      </c>
      <c r="E28" s="273">
        <v>0</v>
      </c>
      <c r="F28" s="273">
        <v>0</v>
      </c>
      <c r="G28" s="273">
        <v>0</v>
      </c>
      <c r="H28" s="273">
        <v>0</v>
      </c>
      <c r="I28" s="273">
        <v>0</v>
      </c>
      <c r="J28" s="273">
        <v>0</v>
      </c>
      <c r="K28" s="273">
        <v>0</v>
      </c>
      <c r="L28" s="273">
        <v>0</v>
      </c>
      <c r="M28" s="273">
        <v>0</v>
      </c>
      <c r="N28" s="273">
        <v>0</v>
      </c>
      <c r="O28" s="275">
        <f>Össz.önkor.mérleg.!I13</f>
        <v>0</v>
      </c>
      <c r="IV28" s="35"/>
    </row>
    <row r="29" spans="1:256" s="32" customFormat="1" ht="15" customHeight="1" x14ac:dyDescent="0.25">
      <c r="A29" s="21" t="s">
        <v>589</v>
      </c>
      <c r="B29" s="32" t="s">
        <v>285</v>
      </c>
      <c r="C29" s="273">
        <f t="shared" si="4"/>
        <v>1167.6666666666667</v>
      </c>
      <c r="D29" s="273">
        <v>1304.1666666666667</v>
      </c>
      <c r="E29" s="273">
        <v>1304.1666666666667</v>
      </c>
      <c r="F29" s="273">
        <v>1304.1666666666667</v>
      </c>
      <c r="G29" s="273">
        <v>1304.1666666666667</v>
      </c>
      <c r="H29" s="273">
        <v>1304.1666666666667</v>
      </c>
      <c r="I29" s="273">
        <v>1304.1666666666667</v>
      </c>
      <c r="J29" s="273">
        <v>1304.1666666666667</v>
      </c>
      <c r="K29" s="273">
        <v>1304.1666666666667</v>
      </c>
      <c r="L29" s="273">
        <v>1304.1666666666667</v>
      </c>
      <c r="M29" s="273">
        <v>1304.1666666666667</v>
      </c>
      <c r="N29" s="273">
        <v>1304.1666666666667</v>
      </c>
      <c r="O29" s="275">
        <f>Össz.önkor.mérleg.!I14</f>
        <v>14012</v>
      </c>
    </row>
    <row r="30" spans="1:256" s="32" customFormat="1" ht="12.75" customHeight="1" x14ac:dyDescent="0.25">
      <c r="A30" s="21" t="s">
        <v>611</v>
      </c>
      <c r="B30" s="32" t="s">
        <v>501</v>
      </c>
      <c r="C30" s="273">
        <f t="shared" si="4"/>
        <v>5083.25</v>
      </c>
      <c r="D30" s="273">
        <v>5266</v>
      </c>
      <c r="E30" s="273">
        <v>5266</v>
      </c>
      <c r="F30" s="273">
        <v>5266</v>
      </c>
      <c r="G30" s="273">
        <v>5266</v>
      </c>
      <c r="H30" s="273">
        <v>5266</v>
      </c>
      <c r="I30" s="273">
        <v>5266</v>
      </c>
      <c r="J30" s="273">
        <v>5266</v>
      </c>
      <c r="K30" s="273">
        <v>5266</v>
      </c>
      <c r="L30" s="273">
        <v>5266</v>
      </c>
      <c r="M30" s="273">
        <v>5266</v>
      </c>
      <c r="N30" s="273">
        <v>5266</v>
      </c>
      <c r="O30" s="275">
        <f>Össz.önkor.mérleg.!I16</f>
        <v>60999</v>
      </c>
    </row>
    <row r="31" spans="1:256" s="32" customFormat="1" ht="15.75" customHeight="1" x14ac:dyDescent="0.25">
      <c r="A31" s="21" t="s">
        <v>612</v>
      </c>
      <c r="B31" s="32" t="s">
        <v>502</v>
      </c>
      <c r="C31" s="273">
        <f t="shared" si="4"/>
        <v>36794.25</v>
      </c>
      <c r="D31" s="273">
        <v>21191.5</v>
      </c>
      <c r="E31" s="273">
        <v>21191.5</v>
      </c>
      <c r="F31" s="273">
        <v>21191.5</v>
      </c>
      <c r="G31" s="273">
        <v>21191.5</v>
      </c>
      <c r="H31" s="273">
        <v>21191.5</v>
      </c>
      <c r="I31" s="273">
        <v>21191.5</v>
      </c>
      <c r="J31" s="273">
        <v>21191.5</v>
      </c>
      <c r="K31" s="273">
        <v>21191.5</v>
      </c>
      <c r="L31" s="273">
        <v>21191.5</v>
      </c>
      <c r="M31" s="273">
        <v>21191.5</v>
      </c>
      <c r="N31" s="273">
        <v>21191.5</v>
      </c>
      <c r="O31" s="275">
        <f>Össz.önkor.mérleg.!I17</f>
        <v>441531</v>
      </c>
    </row>
    <row r="32" spans="1:256" s="32" customFormat="1" ht="15" customHeight="1" x14ac:dyDescent="0.25">
      <c r="A32" s="21" t="s">
        <v>613</v>
      </c>
      <c r="B32" s="32" t="s">
        <v>700</v>
      </c>
      <c r="C32" s="273">
        <f t="shared" si="4"/>
        <v>6558.333333333333</v>
      </c>
      <c r="D32" s="273">
        <v>9095.1666666666661</v>
      </c>
      <c r="E32" s="273">
        <v>9095.1666666666661</v>
      </c>
      <c r="F32" s="273">
        <v>9095.1666666666661</v>
      </c>
      <c r="G32" s="273">
        <v>9095.1666666666661</v>
      </c>
      <c r="H32" s="273">
        <v>9095.1666666666661</v>
      </c>
      <c r="I32" s="273">
        <v>9095.1666666666661</v>
      </c>
      <c r="J32" s="273">
        <v>9095.1666666666661</v>
      </c>
      <c r="K32" s="273">
        <v>9095.1666666666661</v>
      </c>
      <c r="L32" s="273">
        <v>9095.1666666666661</v>
      </c>
      <c r="M32" s="273">
        <v>9095.1666666666661</v>
      </c>
      <c r="N32" s="273">
        <v>9095.1666666666661</v>
      </c>
      <c r="O32" s="275">
        <f>Össz.önkor.mérleg.!I19+Össz.önkor.mérleg.!I20</f>
        <v>78700</v>
      </c>
    </row>
    <row r="33" spans="1:16" s="33" customFormat="1" ht="15.75" customHeight="1" x14ac:dyDescent="0.25">
      <c r="A33" s="21" t="s">
        <v>614</v>
      </c>
      <c r="B33" s="832" t="s">
        <v>672</v>
      </c>
      <c r="C33" s="833">
        <f>SUM(C25:C32)</f>
        <v>235943.91666666669</v>
      </c>
      <c r="D33" s="833">
        <f>SUM(D25:D32)</f>
        <v>193953.33333333331</v>
      </c>
      <c r="E33" s="833">
        <f t="shared" ref="E33:N33" si="5">SUM(E25:E32)</f>
        <v>193953.33333333331</v>
      </c>
      <c r="F33" s="833">
        <f t="shared" si="5"/>
        <v>193953.33333333331</v>
      </c>
      <c r="G33" s="833">
        <f t="shared" si="5"/>
        <v>193953.33333333331</v>
      </c>
      <c r="H33" s="833">
        <f t="shared" si="5"/>
        <v>193953.33333333331</v>
      </c>
      <c r="I33" s="833">
        <f t="shared" si="5"/>
        <v>193953.33333333331</v>
      </c>
      <c r="J33" s="833">
        <f t="shared" si="5"/>
        <v>193953.33333333331</v>
      </c>
      <c r="K33" s="833">
        <f t="shared" si="5"/>
        <v>193953.33333333331</v>
      </c>
      <c r="L33" s="833">
        <f t="shared" si="5"/>
        <v>193953.33333333331</v>
      </c>
      <c r="M33" s="833">
        <f t="shared" si="5"/>
        <v>193953.33333333331</v>
      </c>
      <c r="N33" s="833">
        <f t="shared" si="5"/>
        <v>193953.33333333331</v>
      </c>
      <c r="O33" s="833">
        <f>SUM(O25:O32)</f>
        <v>2831327</v>
      </c>
    </row>
    <row r="34" spans="1:16" s="33" customFormat="1" ht="15" customHeight="1" x14ac:dyDescent="0.25">
      <c r="A34" s="21" t="s">
        <v>615</v>
      </c>
      <c r="B34" s="33" t="s">
        <v>673</v>
      </c>
      <c r="C34" s="274">
        <f t="shared" ref="C34:C39" si="6">O34/12</f>
        <v>188555.66666666666</v>
      </c>
      <c r="D34" s="274">
        <v>21286.833333333332</v>
      </c>
      <c r="E34" s="274">
        <v>21286.833333333332</v>
      </c>
      <c r="F34" s="274">
        <v>21286.833333333332</v>
      </c>
      <c r="G34" s="274">
        <v>21286.833333333332</v>
      </c>
      <c r="H34" s="274">
        <v>21286.833333333332</v>
      </c>
      <c r="I34" s="274">
        <v>21286.833333333332</v>
      </c>
      <c r="J34" s="274">
        <v>21286.833333333332</v>
      </c>
      <c r="K34" s="274">
        <v>21286.833333333332</v>
      </c>
      <c r="L34" s="274">
        <v>21286.833333333332</v>
      </c>
      <c r="M34" s="274">
        <v>21286.833333333332</v>
      </c>
      <c r="N34" s="274">
        <v>21286.833333333332</v>
      </c>
      <c r="O34" s="276">
        <f>Össz.önkor.mérleg.!I26</f>
        <v>2262668</v>
      </c>
    </row>
    <row r="35" spans="1:16" s="33" customFormat="1" ht="15" customHeight="1" x14ac:dyDescent="0.25">
      <c r="A35" s="21" t="s">
        <v>616</v>
      </c>
      <c r="B35" s="33" t="s">
        <v>520</v>
      </c>
      <c r="C35" s="274">
        <f t="shared" si="6"/>
        <v>2608.1666666666665</v>
      </c>
      <c r="D35" s="274">
        <v>0</v>
      </c>
      <c r="E35" s="274">
        <v>0</v>
      </c>
      <c r="F35" s="274">
        <v>0</v>
      </c>
      <c r="G35" s="274">
        <v>0</v>
      </c>
      <c r="H35" s="274">
        <v>0</v>
      </c>
      <c r="I35" s="274">
        <v>0</v>
      </c>
      <c r="J35" s="274">
        <v>0</v>
      </c>
      <c r="K35" s="274">
        <v>0</v>
      </c>
      <c r="L35" s="274">
        <v>0</v>
      </c>
      <c r="M35" s="274">
        <v>0</v>
      </c>
      <c r="N35" s="274">
        <v>0</v>
      </c>
      <c r="O35" s="276">
        <f>Össz.önkor.mérleg.!I27</f>
        <v>31298</v>
      </c>
    </row>
    <row r="36" spans="1:16" s="33" customFormat="1" ht="15.75" customHeight="1" x14ac:dyDescent="0.25">
      <c r="A36" s="21" t="s">
        <v>617</v>
      </c>
      <c r="B36" s="33" t="s">
        <v>503</v>
      </c>
      <c r="C36" s="274">
        <f t="shared" si="6"/>
        <v>0</v>
      </c>
      <c r="D36" s="274">
        <v>0</v>
      </c>
      <c r="E36" s="274">
        <v>0</v>
      </c>
      <c r="F36" s="274">
        <v>0</v>
      </c>
      <c r="G36" s="274">
        <v>0</v>
      </c>
      <c r="H36" s="274">
        <v>0</v>
      </c>
      <c r="I36" s="274">
        <v>0</v>
      </c>
      <c r="J36" s="274">
        <v>0</v>
      </c>
      <c r="K36" s="274">
        <v>0</v>
      </c>
      <c r="L36" s="274">
        <v>0</v>
      </c>
      <c r="M36" s="274">
        <v>0</v>
      </c>
      <c r="N36" s="274">
        <v>0</v>
      </c>
      <c r="O36" s="276">
        <f>Össz.önkor.mérleg.!I28</f>
        <v>0</v>
      </c>
    </row>
    <row r="37" spans="1:16" s="33" customFormat="1" ht="15.75" customHeight="1" x14ac:dyDescent="0.25">
      <c r="A37" s="21" t="s">
        <v>618</v>
      </c>
      <c r="B37" s="32" t="s">
        <v>698</v>
      </c>
      <c r="C37" s="274">
        <f t="shared" si="6"/>
        <v>4.166666666666667</v>
      </c>
      <c r="D37" s="274">
        <v>0</v>
      </c>
      <c r="E37" s="274">
        <v>0</v>
      </c>
      <c r="F37" s="274">
        <v>0</v>
      </c>
      <c r="G37" s="274">
        <v>0</v>
      </c>
      <c r="H37" s="274">
        <v>0</v>
      </c>
      <c r="I37" s="274">
        <v>0</v>
      </c>
      <c r="J37" s="274">
        <v>0</v>
      </c>
      <c r="K37" s="274">
        <v>0</v>
      </c>
      <c r="L37" s="274">
        <v>0</v>
      </c>
      <c r="M37" s="274">
        <v>0</v>
      </c>
      <c r="N37" s="274">
        <v>0</v>
      </c>
      <c r="O37" s="276">
        <f>Össz.önkor.mérleg.!I29</f>
        <v>50</v>
      </c>
    </row>
    <row r="38" spans="1:16" s="33" customFormat="1" ht="16.5" customHeight="1" x14ac:dyDescent="0.25">
      <c r="A38" s="21" t="s">
        <v>619</v>
      </c>
      <c r="B38" s="32" t="s">
        <v>699</v>
      </c>
      <c r="C38" s="274">
        <f t="shared" si="6"/>
        <v>7918.333333333333</v>
      </c>
      <c r="D38" s="274">
        <v>702.5</v>
      </c>
      <c r="E38" s="274">
        <v>702.5</v>
      </c>
      <c r="F38" s="274">
        <v>702.5</v>
      </c>
      <c r="G38" s="274">
        <v>702.5</v>
      </c>
      <c r="H38" s="274">
        <v>702.5</v>
      </c>
      <c r="I38" s="274">
        <v>702.5</v>
      </c>
      <c r="J38" s="274">
        <v>702.5</v>
      </c>
      <c r="K38" s="274">
        <v>702.5</v>
      </c>
      <c r="L38" s="274">
        <v>702.5</v>
      </c>
      <c r="M38" s="274">
        <v>702.5</v>
      </c>
      <c r="N38" s="274">
        <v>702.5</v>
      </c>
      <c r="O38" s="276">
        <f>Össz.önkor.mérleg.!I30</f>
        <v>95020</v>
      </c>
    </row>
    <row r="39" spans="1:16" s="33" customFormat="1" ht="15" customHeight="1" x14ac:dyDescent="0.25">
      <c r="A39" s="21" t="s">
        <v>674</v>
      </c>
      <c r="B39" s="32" t="s">
        <v>701</v>
      </c>
      <c r="C39" s="274">
        <f t="shared" si="6"/>
        <v>3524.3333333333335</v>
      </c>
      <c r="D39" s="274">
        <v>21057.833333333332</v>
      </c>
      <c r="E39" s="274">
        <v>21057.833333333332</v>
      </c>
      <c r="F39" s="274">
        <v>21057.833333333332</v>
      </c>
      <c r="G39" s="274">
        <v>21057.833333333332</v>
      </c>
      <c r="H39" s="274">
        <v>21057.833333333332</v>
      </c>
      <c r="I39" s="274">
        <v>21057.833333333332</v>
      </c>
      <c r="J39" s="274">
        <v>21057.833333333332</v>
      </c>
      <c r="K39" s="274">
        <v>21057.833333333332</v>
      </c>
      <c r="L39" s="274">
        <v>21057.833333333332</v>
      </c>
      <c r="M39" s="274">
        <v>21057.833333333332</v>
      </c>
      <c r="N39" s="274">
        <v>21057.833333333332</v>
      </c>
      <c r="O39" s="276">
        <f>Össz.önkor.mérleg.!I31</f>
        <v>42292</v>
      </c>
    </row>
    <row r="40" spans="1:16" s="33" customFormat="1" ht="16.5" customHeight="1" x14ac:dyDescent="0.25">
      <c r="A40" s="21" t="s">
        <v>675</v>
      </c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6"/>
    </row>
    <row r="41" spans="1:16" s="33" customFormat="1" ht="15.75" customHeight="1" x14ac:dyDescent="0.25">
      <c r="A41" s="21" t="s">
        <v>676</v>
      </c>
      <c r="C41" s="274">
        <f>O41/3</f>
        <v>0</v>
      </c>
      <c r="D41" s="274">
        <f>O41/3</f>
        <v>0</v>
      </c>
      <c r="E41" s="274">
        <f>O41/3</f>
        <v>0</v>
      </c>
      <c r="F41" s="274"/>
      <c r="G41" s="274"/>
      <c r="H41" s="274"/>
      <c r="I41" s="274"/>
      <c r="J41" s="274"/>
      <c r="K41" s="274"/>
      <c r="L41" s="274"/>
      <c r="M41" s="274"/>
      <c r="N41" s="274"/>
      <c r="O41" s="276"/>
    </row>
    <row r="42" spans="1:16" s="38" customFormat="1" ht="15" customHeight="1" x14ac:dyDescent="0.25">
      <c r="A42" s="21" t="s">
        <v>677</v>
      </c>
      <c r="B42" s="832" t="s">
        <v>702</v>
      </c>
      <c r="C42" s="833">
        <f t="shared" ref="C42:O42" si="7">SUM(C34:C41)</f>
        <v>202610.66666666666</v>
      </c>
      <c r="D42" s="833">
        <f t="shared" si="7"/>
        <v>43047.166666666664</v>
      </c>
      <c r="E42" s="833">
        <f t="shared" si="7"/>
        <v>43047.166666666664</v>
      </c>
      <c r="F42" s="833">
        <f t="shared" si="7"/>
        <v>43047.166666666664</v>
      </c>
      <c r="G42" s="833">
        <f t="shared" si="7"/>
        <v>43047.166666666664</v>
      </c>
      <c r="H42" s="833">
        <f t="shared" si="7"/>
        <v>43047.166666666664</v>
      </c>
      <c r="I42" s="833">
        <f t="shared" si="7"/>
        <v>43047.166666666664</v>
      </c>
      <c r="J42" s="833">
        <f t="shared" si="7"/>
        <v>43047.166666666664</v>
      </c>
      <c r="K42" s="833">
        <f t="shared" si="7"/>
        <v>43047.166666666664</v>
      </c>
      <c r="L42" s="833">
        <f t="shared" si="7"/>
        <v>43047.166666666664</v>
      </c>
      <c r="M42" s="833">
        <f t="shared" si="7"/>
        <v>43047.166666666664</v>
      </c>
      <c r="N42" s="833">
        <f t="shared" si="7"/>
        <v>43047.166666666664</v>
      </c>
      <c r="O42" s="833">
        <f t="shared" si="7"/>
        <v>2431328</v>
      </c>
    </row>
    <row r="43" spans="1:16" s="32" customFormat="1" ht="15.75" customHeight="1" x14ac:dyDescent="0.25">
      <c r="A43" s="21" t="s">
        <v>703</v>
      </c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5">
        <f>SUM(C43:N43)</f>
        <v>0</v>
      </c>
    </row>
    <row r="44" spans="1:16" s="34" customFormat="1" ht="16.5" customHeight="1" x14ac:dyDescent="0.25">
      <c r="A44" s="21" t="s">
        <v>704</v>
      </c>
      <c r="B44" s="836" t="s">
        <v>705</v>
      </c>
      <c r="C44" s="837">
        <f t="shared" ref="C44:N44" si="8">C42+C33+C43</f>
        <v>438554.58333333337</v>
      </c>
      <c r="D44" s="837">
        <f t="shared" si="8"/>
        <v>237000.49999999997</v>
      </c>
      <c r="E44" s="837">
        <f t="shared" si="8"/>
        <v>237000.49999999997</v>
      </c>
      <c r="F44" s="837">
        <f t="shared" si="8"/>
        <v>237000.49999999997</v>
      </c>
      <c r="G44" s="837">
        <f t="shared" si="8"/>
        <v>237000.49999999997</v>
      </c>
      <c r="H44" s="837">
        <f t="shared" si="8"/>
        <v>237000.49999999997</v>
      </c>
      <c r="I44" s="837">
        <f t="shared" si="8"/>
        <v>237000.49999999997</v>
      </c>
      <c r="J44" s="837">
        <f t="shared" si="8"/>
        <v>237000.49999999997</v>
      </c>
      <c r="K44" s="837">
        <f t="shared" si="8"/>
        <v>237000.49999999997</v>
      </c>
      <c r="L44" s="837">
        <f t="shared" si="8"/>
        <v>237000.49999999997</v>
      </c>
      <c r="M44" s="837">
        <f t="shared" si="8"/>
        <v>237000.49999999997</v>
      </c>
      <c r="N44" s="837">
        <f t="shared" si="8"/>
        <v>237000.49999999997</v>
      </c>
      <c r="O44" s="838">
        <f>SUM(C44:N44)</f>
        <v>3045560.083333333</v>
      </c>
      <c r="P44" s="36"/>
    </row>
    <row r="45" spans="1:16" ht="12.75" customHeight="1" x14ac:dyDescent="0.25"/>
    <row r="46" spans="1:16" ht="12.75" customHeight="1" x14ac:dyDescent="0.25"/>
    <row r="47" spans="1:16" ht="12.75" customHeight="1" x14ac:dyDescent="0.25"/>
    <row r="48" spans="1:1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</sheetData>
  <sheetProtection selectLockedCells="1" selectUnlockedCells="1"/>
  <mergeCells count="4">
    <mergeCell ref="K1:O1"/>
    <mergeCell ref="B2:O2"/>
    <mergeCell ref="B3:O3"/>
    <mergeCell ref="A5:A6"/>
  </mergeCells>
  <phoneticPr fontId="34" type="noConversion"/>
  <pageMargins left="0.39370078740157483" right="0.39370078740157483" top="0.19685039370078741" bottom="0.19685039370078741" header="0.51181102362204722" footer="0.51181102362204722"/>
  <pageSetup paperSize="9" scale="80" firstPageNumber="0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L110"/>
  <sheetViews>
    <sheetView zoomScale="90" zoomScaleNormal="90" workbookViewId="0">
      <pane xSplit="2" ySplit="9" topLeftCell="AC90" activePane="bottomRight" state="frozen"/>
      <selection activeCell="B65" sqref="B65"/>
      <selection pane="topRight" activeCell="B65" sqref="B65"/>
      <selection pane="bottomLeft" activeCell="B65" sqref="B65"/>
      <selection pane="bottomRight" activeCell="AP112" sqref="AP112"/>
    </sheetView>
  </sheetViews>
  <sheetFormatPr defaultColWidth="9.140625" defaultRowHeight="13.9" customHeight="1" x14ac:dyDescent="0.25"/>
  <cols>
    <col min="1" max="1" width="4.42578125" style="17" customWidth="1"/>
    <col min="2" max="2" width="38.85546875" style="24" customWidth="1"/>
    <col min="3" max="4" width="4" style="17" customWidth="1"/>
    <col min="5" max="9" width="5" style="17" customWidth="1"/>
    <col min="10" max="10" width="5.5703125" style="17" customWidth="1"/>
    <col min="11" max="11" width="4.7109375" style="17" customWidth="1"/>
    <col min="12" max="12" width="5.42578125" style="17" customWidth="1"/>
    <col min="13" max="14" width="4" style="17" customWidth="1"/>
    <col min="15" max="15" width="4.5703125" style="17" customWidth="1"/>
    <col min="16" max="16" width="5.5703125" style="17" customWidth="1"/>
    <col min="17" max="17" width="5.7109375" style="17" customWidth="1"/>
    <col min="18" max="18" width="4" style="17" customWidth="1"/>
    <col min="19" max="19" width="5.7109375" style="17" customWidth="1"/>
    <col min="20" max="20" width="8.7109375" style="17" customWidth="1"/>
    <col min="21" max="21" width="5.28515625" style="17" customWidth="1"/>
    <col min="22" max="26" width="6.7109375" style="17" customWidth="1"/>
    <col min="27" max="27" width="5.140625" style="17" customWidth="1"/>
    <col min="28" max="28" width="5.7109375" style="17" customWidth="1"/>
    <col min="29" max="30" width="6.7109375" style="17" customWidth="1"/>
    <col min="31" max="31" width="5.140625" style="17" customWidth="1"/>
    <col min="32" max="37" width="4.85546875" style="17" customWidth="1"/>
    <col min="38" max="39" width="6.42578125" style="17" customWidth="1"/>
    <col min="40" max="40" width="6.7109375" style="17" customWidth="1"/>
    <col min="41" max="41" width="6.85546875" style="17" customWidth="1"/>
    <col min="42" max="42" width="6.5703125" style="17" customWidth="1"/>
    <col min="43" max="44" width="7.140625" style="17" customWidth="1"/>
    <col min="45" max="51" width="4.85546875" style="17" customWidth="1"/>
    <col min="52" max="53" width="6" style="17" customWidth="1"/>
    <col min="54" max="54" width="7.5703125" style="17" customWidth="1"/>
    <col min="55" max="16384" width="9.140625" style="16"/>
  </cols>
  <sheetData>
    <row r="1" spans="1:54" ht="15.75" customHeight="1" x14ac:dyDescent="0.25">
      <c r="A1" s="1290" t="s">
        <v>1362</v>
      </c>
      <c r="B1" s="1290"/>
      <c r="C1" s="1290"/>
      <c r="D1" s="1290"/>
      <c r="E1" s="1290"/>
      <c r="F1" s="1290"/>
      <c r="G1" s="1290"/>
      <c r="H1" s="1290"/>
      <c r="I1" s="1290"/>
      <c r="J1" s="1290"/>
      <c r="K1" s="1290"/>
      <c r="L1" s="1290"/>
      <c r="M1" s="1290"/>
      <c r="N1" s="1290"/>
      <c r="O1" s="1290"/>
      <c r="P1" s="1290"/>
      <c r="Q1" s="1290"/>
      <c r="R1" s="1290"/>
      <c r="S1" s="1290"/>
      <c r="T1" s="1290"/>
      <c r="U1" s="1290"/>
      <c r="V1" s="1290"/>
      <c r="W1" s="1290"/>
      <c r="X1" s="1290"/>
      <c r="Y1" s="1290"/>
      <c r="Z1" s="1290"/>
      <c r="AA1" s="1290"/>
      <c r="AB1" s="1290"/>
      <c r="AC1" s="1290"/>
      <c r="AD1" s="1290"/>
      <c r="AE1" s="1290"/>
      <c r="AF1" s="1290"/>
      <c r="AG1" s="1290"/>
      <c r="AH1" s="1290"/>
      <c r="AI1" s="1290"/>
      <c r="AJ1" s="1290"/>
      <c r="AK1" s="1290"/>
      <c r="AL1" s="1290"/>
      <c r="AM1" s="1290"/>
      <c r="AN1" s="1290"/>
      <c r="AO1" s="1290"/>
      <c r="AP1" s="1290"/>
      <c r="AQ1" s="1290"/>
      <c r="AR1" s="1290"/>
      <c r="AS1" s="1290"/>
      <c r="AT1" s="1290"/>
      <c r="AU1" s="1290"/>
      <c r="AV1" s="1290"/>
      <c r="AW1" s="1290"/>
      <c r="AX1" s="1290"/>
      <c r="AY1" s="1290"/>
      <c r="AZ1" s="1290"/>
      <c r="BA1" s="1290"/>
      <c r="BB1" s="1290"/>
    </row>
    <row r="2" spans="1:54" ht="15.75" customHeight="1" x14ac:dyDescent="0.25">
      <c r="A2" s="1291" t="s">
        <v>54</v>
      </c>
      <c r="B2" s="1291"/>
      <c r="C2" s="1291"/>
      <c r="D2" s="1291"/>
      <c r="E2" s="1291"/>
      <c r="F2" s="1291"/>
      <c r="G2" s="1291"/>
      <c r="H2" s="1291"/>
      <c r="I2" s="1291"/>
      <c r="J2" s="1291"/>
      <c r="K2" s="1291"/>
      <c r="L2" s="1291"/>
      <c r="M2" s="1291"/>
      <c r="N2" s="1291"/>
      <c r="O2" s="1291"/>
      <c r="P2" s="1291"/>
      <c r="Q2" s="1291"/>
      <c r="R2" s="1291"/>
      <c r="S2" s="1291"/>
      <c r="T2" s="1291"/>
      <c r="U2" s="1291"/>
      <c r="V2" s="1291"/>
      <c r="W2" s="1291"/>
      <c r="X2" s="1291"/>
      <c r="Y2" s="1291"/>
      <c r="Z2" s="1291"/>
      <c r="AA2" s="1291"/>
      <c r="AB2" s="1291"/>
      <c r="AC2" s="1291"/>
      <c r="AD2" s="1291"/>
      <c r="AE2" s="1291"/>
      <c r="AF2" s="1291"/>
      <c r="AG2" s="1291"/>
      <c r="AH2" s="1291"/>
      <c r="AI2" s="1291"/>
      <c r="AJ2" s="1291"/>
      <c r="AK2" s="1291"/>
      <c r="AL2" s="1291"/>
      <c r="AM2" s="1291"/>
      <c r="AN2" s="1291"/>
      <c r="AO2" s="1291"/>
      <c r="AP2" s="1291"/>
      <c r="AQ2" s="1291"/>
      <c r="AR2" s="1291"/>
      <c r="AS2" s="1291"/>
      <c r="AT2" s="1291"/>
      <c r="AU2" s="1291"/>
      <c r="AV2" s="1291"/>
      <c r="AW2" s="1291"/>
      <c r="AX2" s="1291"/>
      <c r="AY2" s="1291"/>
      <c r="AZ2" s="1291"/>
      <c r="BA2" s="1291"/>
      <c r="BB2" s="1291"/>
    </row>
    <row r="3" spans="1:54" ht="15.75" customHeight="1" x14ac:dyDescent="0.25">
      <c r="A3" s="1291" t="s">
        <v>1013</v>
      </c>
      <c r="B3" s="1291"/>
      <c r="C3" s="1291"/>
      <c r="D3" s="1291"/>
      <c r="E3" s="1291"/>
      <c r="F3" s="1291"/>
      <c r="G3" s="1291"/>
      <c r="H3" s="1291"/>
      <c r="I3" s="1291"/>
      <c r="J3" s="1291"/>
      <c r="K3" s="1291"/>
      <c r="L3" s="1291"/>
      <c r="M3" s="1291"/>
      <c r="N3" s="1291"/>
      <c r="O3" s="1291"/>
      <c r="P3" s="1291"/>
      <c r="Q3" s="1291"/>
      <c r="R3" s="1291"/>
      <c r="S3" s="1291"/>
      <c r="T3" s="1291"/>
      <c r="U3" s="1291"/>
      <c r="V3" s="1291"/>
      <c r="W3" s="1291"/>
      <c r="X3" s="1291"/>
      <c r="Y3" s="1291"/>
      <c r="Z3" s="1291"/>
      <c r="AA3" s="1291"/>
      <c r="AB3" s="1291"/>
      <c r="AC3" s="1291"/>
      <c r="AD3" s="1291"/>
      <c r="AE3" s="1291"/>
      <c r="AF3" s="1291"/>
      <c r="AG3" s="1291"/>
      <c r="AH3" s="1291"/>
      <c r="AI3" s="1291"/>
      <c r="AJ3" s="1291"/>
      <c r="AK3" s="1291"/>
      <c r="AL3" s="1291"/>
      <c r="AM3" s="1291"/>
      <c r="AN3" s="1291"/>
      <c r="AO3" s="1291"/>
      <c r="AP3" s="1291"/>
      <c r="AQ3" s="1291"/>
      <c r="AR3" s="1291"/>
      <c r="AS3" s="1291"/>
      <c r="AT3" s="1291"/>
      <c r="AU3" s="1291"/>
      <c r="AV3" s="1291"/>
      <c r="AW3" s="1291"/>
      <c r="AX3" s="1291"/>
      <c r="AY3" s="1291"/>
      <c r="AZ3" s="1291"/>
      <c r="BA3" s="1291"/>
      <c r="BB3" s="1291"/>
    </row>
    <row r="4" spans="1:54" ht="15.75" customHeight="1" x14ac:dyDescent="0.25"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 t="s">
        <v>706</v>
      </c>
    </row>
    <row r="5" spans="1:54" ht="27.75" customHeight="1" x14ac:dyDescent="0.25">
      <c r="A5" s="1292" t="s">
        <v>70</v>
      </c>
      <c r="B5" s="42" t="s">
        <v>57</v>
      </c>
      <c r="C5" s="1293" t="s">
        <v>58</v>
      </c>
      <c r="D5" s="1293"/>
      <c r="E5" s="1293"/>
      <c r="F5" s="1293"/>
      <c r="G5" s="1293"/>
      <c r="H5" s="1293"/>
      <c r="I5" s="1293"/>
      <c r="J5" s="1293"/>
      <c r="K5" s="1293" t="s">
        <v>59</v>
      </c>
      <c r="L5" s="1293"/>
      <c r="M5" s="1293" t="s">
        <v>60</v>
      </c>
      <c r="N5" s="1293"/>
      <c r="O5" s="1293"/>
      <c r="P5" s="1293"/>
      <c r="Q5" s="1293"/>
      <c r="R5" s="1294" t="s">
        <v>507</v>
      </c>
      <c r="S5" s="1294"/>
      <c r="T5" s="1293" t="s">
        <v>508</v>
      </c>
      <c r="U5" s="1293"/>
      <c r="V5" s="1293"/>
      <c r="W5" s="1293"/>
      <c r="X5" s="1293"/>
      <c r="Y5" s="1293"/>
      <c r="Z5" s="1293"/>
      <c r="AA5" s="1293" t="s">
        <v>509</v>
      </c>
      <c r="AB5" s="1293"/>
      <c r="AC5" s="1295" t="s">
        <v>639</v>
      </c>
      <c r="AD5" s="1295"/>
      <c r="AE5" s="1295"/>
      <c r="AF5" s="1295"/>
      <c r="AG5" s="1295"/>
      <c r="AH5" s="1295"/>
      <c r="AI5" s="1295"/>
      <c r="AJ5" s="1295"/>
      <c r="AK5" s="1295"/>
      <c r="AL5" s="1295"/>
      <c r="AM5" s="1295"/>
      <c r="AN5" s="1295"/>
      <c r="AO5" s="1293" t="s">
        <v>650</v>
      </c>
      <c r="AP5" s="1293"/>
      <c r="AQ5" s="1293" t="s">
        <v>651</v>
      </c>
      <c r="AR5" s="1293"/>
      <c r="AS5" s="1293"/>
      <c r="AT5" s="1293"/>
      <c r="AU5" s="1293"/>
      <c r="AV5" s="1293"/>
      <c r="AW5" s="1293"/>
      <c r="AX5" s="1293"/>
      <c r="AY5" s="1293"/>
      <c r="AZ5" s="1293"/>
      <c r="BA5" s="1293"/>
      <c r="BB5" s="1293"/>
    </row>
    <row r="6" spans="1:54" s="4" customFormat="1" ht="30.75" customHeight="1" x14ac:dyDescent="0.2">
      <c r="A6" s="1292"/>
      <c r="B6" s="1262" t="s">
        <v>707</v>
      </c>
      <c r="C6" s="1296" t="s">
        <v>708</v>
      </c>
      <c r="D6" s="1296"/>
      <c r="E6" s="1296"/>
      <c r="F6" s="1296"/>
      <c r="G6" s="1296"/>
      <c r="H6" s="1296"/>
      <c r="I6" s="1296"/>
      <c r="J6" s="1296"/>
      <c r="K6" s="1296"/>
      <c r="L6" s="1296"/>
      <c r="M6" s="1296" t="s">
        <v>709</v>
      </c>
      <c r="N6" s="1296"/>
      <c r="O6" s="1296"/>
      <c r="P6" s="1296"/>
      <c r="Q6" s="1296"/>
      <c r="R6" s="1296"/>
      <c r="S6" s="1296"/>
      <c r="T6" s="1297" t="s">
        <v>710</v>
      </c>
      <c r="U6" s="1297"/>
      <c r="V6" s="1297"/>
      <c r="W6" s="1297"/>
      <c r="X6" s="1297"/>
      <c r="Y6" s="1297"/>
      <c r="Z6" s="1297"/>
      <c r="AA6" s="1297"/>
      <c r="AB6" s="1297"/>
      <c r="AC6" s="1297" t="s">
        <v>572</v>
      </c>
      <c r="AD6" s="1297"/>
      <c r="AE6" s="1297"/>
      <c r="AF6" s="1297"/>
      <c r="AG6" s="1297"/>
      <c r="AH6" s="1297"/>
      <c r="AI6" s="1297"/>
      <c r="AJ6" s="1297"/>
      <c r="AK6" s="1297"/>
      <c r="AL6" s="1297"/>
      <c r="AM6" s="1297"/>
      <c r="AN6" s="1297"/>
      <c r="AO6" s="1297"/>
      <c r="AP6" s="1297"/>
      <c r="AQ6" s="1148" t="s">
        <v>711</v>
      </c>
      <c r="AR6" s="1148"/>
      <c r="AS6" s="1148"/>
      <c r="AT6" s="1148"/>
      <c r="AU6" s="1148"/>
      <c r="AV6" s="1148"/>
      <c r="AW6" s="1148"/>
      <c r="AX6" s="1148"/>
      <c r="AY6" s="1148"/>
      <c r="AZ6" s="1148"/>
      <c r="BA6" s="1148"/>
      <c r="BB6" s="1148"/>
    </row>
    <row r="7" spans="1:54" s="4" customFormat="1" ht="40.5" customHeight="1" x14ac:dyDescent="0.2">
      <c r="A7" s="1292"/>
      <c r="B7" s="1262"/>
      <c r="C7" s="1298" t="s">
        <v>712</v>
      </c>
      <c r="D7" s="1298"/>
      <c r="E7" s="1298"/>
      <c r="F7" s="1298"/>
      <c r="G7" s="1298"/>
      <c r="H7" s="1298"/>
      <c r="I7" s="1298"/>
      <c r="J7" s="1298"/>
      <c r="K7" s="1095" t="s">
        <v>713</v>
      </c>
      <c r="L7" s="1095"/>
      <c r="M7" s="1298" t="s">
        <v>714</v>
      </c>
      <c r="N7" s="1298"/>
      <c r="O7" s="1298"/>
      <c r="P7" s="1298"/>
      <c r="Q7" s="1298"/>
      <c r="R7" s="1298" t="s">
        <v>713</v>
      </c>
      <c r="S7" s="1298"/>
      <c r="T7" s="1299" t="s">
        <v>714</v>
      </c>
      <c r="U7" s="1299"/>
      <c r="V7" s="1299"/>
      <c r="W7" s="1299"/>
      <c r="X7" s="1299"/>
      <c r="Y7" s="1299"/>
      <c r="Z7" s="1299"/>
      <c r="AA7" s="1298" t="s">
        <v>713</v>
      </c>
      <c r="AB7" s="1298"/>
      <c r="AC7" s="1299" t="s">
        <v>714</v>
      </c>
      <c r="AD7" s="1299"/>
      <c r="AE7" s="1299"/>
      <c r="AF7" s="1299"/>
      <c r="AG7" s="1299"/>
      <c r="AH7" s="1299"/>
      <c r="AI7" s="1299"/>
      <c r="AJ7" s="1299"/>
      <c r="AK7" s="1299"/>
      <c r="AL7" s="1299"/>
      <c r="AM7" s="1299"/>
      <c r="AN7" s="1299"/>
      <c r="AO7" s="1299" t="s">
        <v>715</v>
      </c>
      <c r="AP7" s="1299"/>
      <c r="AQ7" s="1148"/>
      <c r="AR7" s="1148"/>
      <c r="AS7" s="1148"/>
      <c r="AT7" s="1148"/>
      <c r="AU7" s="1148"/>
      <c r="AV7" s="1148"/>
      <c r="AW7" s="1148"/>
      <c r="AX7" s="1148"/>
      <c r="AY7" s="1148"/>
      <c r="AZ7" s="1148"/>
      <c r="BA7" s="1148"/>
      <c r="BB7" s="1148"/>
    </row>
    <row r="8" spans="1:54" s="4" customFormat="1" ht="27" customHeight="1" x14ac:dyDescent="0.2">
      <c r="A8" s="1292"/>
      <c r="B8" s="1262"/>
      <c r="C8" s="43">
        <v>42736</v>
      </c>
      <c r="D8" s="43">
        <v>42795</v>
      </c>
      <c r="E8" s="43">
        <v>42866</v>
      </c>
      <c r="F8" s="43">
        <v>42887</v>
      </c>
      <c r="G8" s="43">
        <v>42917</v>
      </c>
      <c r="H8" s="43">
        <v>43040</v>
      </c>
      <c r="I8" s="43">
        <v>43435</v>
      </c>
      <c r="J8" s="43">
        <v>43100</v>
      </c>
      <c r="K8" s="43">
        <v>42736</v>
      </c>
      <c r="L8" s="43">
        <v>43100</v>
      </c>
      <c r="M8" s="43">
        <v>42736</v>
      </c>
      <c r="N8" s="43">
        <v>42856</v>
      </c>
      <c r="O8" s="43">
        <v>43374</v>
      </c>
      <c r="P8" s="955">
        <v>43040</v>
      </c>
      <c r="Q8" s="43">
        <v>43100</v>
      </c>
      <c r="R8" s="43">
        <v>42736</v>
      </c>
      <c r="S8" s="43">
        <v>43100</v>
      </c>
      <c r="T8" s="43">
        <v>42736</v>
      </c>
      <c r="U8" s="43">
        <v>42737</v>
      </c>
      <c r="V8" s="43">
        <v>42795</v>
      </c>
      <c r="W8" s="43">
        <v>42866</v>
      </c>
      <c r="X8" s="43">
        <v>42917</v>
      </c>
      <c r="Y8" s="43">
        <v>42979</v>
      </c>
      <c r="Z8" s="43">
        <v>43100</v>
      </c>
      <c r="AA8" s="43">
        <v>42736</v>
      </c>
      <c r="AB8" s="43">
        <v>43100</v>
      </c>
      <c r="AC8" s="43">
        <v>42736</v>
      </c>
      <c r="AD8" s="43">
        <v>42737</v>
      </c>
      <c r="AE8" s="43">
        <v>42795</v>
      </c>
      <c r="AF8" s="43">
        <v>42856</v>
      </c>
      <c r="AG8" s="43">
        <v>42866</v>
      </c>
      <c r="AH8" s="43">
        <v>42887</v>
      </c>
      <c r="AI8" s="43">
        <v>42917</v>
      </c>
      <c r="AJ8" s="43">
        <v>43344</v>
      </c>
      <c r="AK8" s="43">
        <v>43374</v>
      </c>
      <c r="AL8" s="43">
        <v>43040</v>
      </c>
      <c r="AM8" s="43">
        <v>43435</v>
      </c>
      <c r="AN8" s="43">
        <v>43100</v>
      </c>
      <c r="AO8" s="43">
        <v>42736</v>
      </c>
      <c r="AP8" s="43">
        <v>43100</v>
      </c>
      <c r="AQ8" s="43">
        <v>42736</v>
      </c>
      <c r="AR8" s="43">
        <v>42737</v>
      </c>
      <c r="AS8" s="43">
        <v>42795</v>
      </c>
      <c r="AT8" s="43">
        <v>42856</v>
      </c>
      <c r="AU8" s="43">
        <v>42866</v>
      </c>
      <c r="AV8" s="43">
        <v>42887</v>
      </c>
      <c r="AW8" s="43">
        <v>42917</v>
      </c>
      <c r="AX8" s="43">
        <v>43344</v>
      </c>
      <c r="AY8" s="43">
        <v>43374</v>
      </c>
      <c r="AZ8" s="955">
        <v>43040</v>
      </c>
      <c r="BA8" s="955">
        <v>43435</v>
      </c>
      <c r="BB8" s="43">
        <v>43100</v>
      </c>
    </row>
    <row r="9" spans="1:54" s="4" customFormat="1" ht="13.9" customHeight="1" x14ac:dyDescent="0.25">
      <c r="A9" s="44"/>
      <c r="B9" s="3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</row>
    <row r="10" spans="1:54" s="4" customFormat="1" ht="13.9" customHeight="1" x14ac:dyDescent="0.25">
      <c r="A10" s="44" t="s">
        <v>516</v>
      </c>
      <c r="B10" s="46" t="s">
        <v>87</v>
      </c>
      <c r="C10" s="47" t="s">
        <v>328</v>
      </c>
      <c r="D10" s="47"/>
      <c r="E10" s="47"/>
      <c r="F10" s="47" t="s">
        <v>535</v>
      </c>
      <c r="G10" s="47"/>
      <c r="H10" s="47" t="s">
        <v>1144</v>
      </c>
      <c r="I10" s="47" t="s">
        <v>535</v>
      </c>
      <c r="J10" s="47">
        <f>C10+D10+E10+F10+G10+H10+I10</f>
        <v>5</v>
      </c>
      <c r="K10" s="47"/>
      <c r="L10" s="47"/>
      <c r="M10" s="47">
        <v>2</v>
      </c>
      <c r="N10" s="47"/>
      <c r="O10" s="47"/>
      <c r="P10" s="47"/>
      <c r="Q10" s="47" t="s">
        <v>717</v>
      </c>
      <c r="R10" s="47"/>
      <c r="S10" s="47"/>
      <c r="T10" s="47" t="s">
        <v>608</v>
      </c>
      <c r="U10" s="47"/>
      <c r="V10" s="47"/>
      <c r="W10" s="47"/>
      <c r="X10" s="47"/>
      <c r="Y10" s="47"/>
      <c r="Z10" s="47" t="s">
        <v>608</v>
      </c>
      <c r="AA10" s="47" t="s">
        <v>608</v>
      </c>
      <c r="AB10" s="47" t="s">
        <v>608</v>
      </c>
      <c r="AC10" s="47" t="s">
        <v>1020</v>
      </c>
      <c r="AD10" s="47"/>
      <c r="AE10" s="47"/>
      <c r="AF10" s="47"/>
      <c r="AG10" s="47"/>
      <c r="AH10" s="47" t="s">
        <v>535</v>
      </c>
      <c r="AI10" s="47"/>
      <c r="AJ10" s="47"/>
      <c r="AK10" s="47"/>
      <c r="AL10" s="47" t="s">
        <v>1144</v>
      </c>
      <c r="AM10" s="47" t="s">
        <v>535</v>
      </c>
      <c r="AN10" s="47" t="s">
        <v>1020</v>
      </c>
      <c r="AO10" s="47" t="s">
        <v>608</v>
      </c>
      <c r="AP10" s="47" t="s">
        <v>608</v>
      </c>
      <c r="AQ10" s="47" t="s">
        <v>1020</v>
      </c>
      <c r="AR10" s="1024"/>
      <c r="AS10" s="1024"/>
      <c r="AT10" s="1024"/>
      <c r="AU10" s="1024"/>
      <c r="AV10" s="1024" t="str">
        <f>AH10</f>
        <v>1</v>
      </c>
      <c r="AW10" s="1024"/>
      <c r="AX10" s="1024"/>
      <c r="AY10" s="1024"/>
      <c r="AZ10" s="1024" t="str">
        <f>AL10</f>
        <v>-1</v>
      </c>
      <c r="BA10" s="1024" t="str">
        <f>AM10</f>
        <v>1</v>
      </c>
      <c r="BB10" s="535">
        <f>AQ10+AT10+AV10+AU10+AZ10+BA10</f>
        <v>7</v>
      </c>
    </row>
    <row r="11" spans="1:54" s="4" customFormat="1" ht="13.9" customHeight="1" x14ac:dyDescent="0.25">
      <c r="A11" s="44"/>
      <c r="B11" s="31"/>
      <c r="C11" s="48"/>
      <c r="D11" s="48"/>
      <c r="E11" s="48"/>
      <c r="F11" s="48"/>
      <c r="G11" s="48"/>
      <c r="H11" s="48"/>
      <c r="I11" s="48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</row>
    <row r="12" spans="1:54" s="17" customFormat="1" ht="14.45" customHeight="1" x14ac:dyDescent="0.25">
      <c r="A12" s="5" t="s">
        <v>524</v>
      </c>
      <c r="B12" s="49" t="s">
        <v>718</v>
      </c>
      <c r="C12" s="50">
        <v>5</v>
      </c>
      <c r="D12" s="50">
        <v>0</v>
      </c>
      <c r="E12" s="50">
        <v>-3</v>
      </c>
      <c r="F12" s="50"/>
      <c r="G12" s="50">
        <v>1</v>
      </c>
      <c r="H12" s="50"/>
      <c r="I12" s="50"/>
      <c r="J12" s="51">
        <f>C12+E12+G12</f>
        <v>3</v>
      </c>
      <c r="K12" s="51"/>
      <c r="L12" s="51"/>
      <c r="M12" s="51">
        <v>36</v>
      </c>
      <c r="N12" s="51">
        <v>2</v>
      </c>
      <c r="O12" s="51">
        <v>-1</v>
      </c>
      <c r="P12" s="51"/>
      <c r="Q12" s="51">
        <v>37</v>
      </c>
      <c r="R12" s="51"/>
      <c r="S12" s="51"/>
      <c r="T12" s="51">
        <v>0</v>
      </c>
      <c r="U12" s="51"/>
      <c r="V12" s="51"/>
      <c r="W12" s="51"/>
      <c r="X12" s="51"/>
      <c r="Y12" s="51"/>
      <c r="Z12" s="51">
        <v>0</v>
      </c>
      <c r="AA12" s="51">
        <v>0</v>
      </c>
      <c r="AB12" s="51">
        <v>0</v>
      </c>
      <c r="AC12" s="51">
        <f>C12+M12+T12</f>
        <v>41</v>
      </c>
      <c r="AD12" s="51"/>
      <c r="AE12" s="51">
        <f>D12</f>
        <v>0</v>
      </c>
      <c r="AF12" s="51">
        <f>N12</f>
        <v>2</v>
      </c>
      <c r="AG12" s="51">
        <f>E12</f>
        <v>-3</v>
      </c>
      <c r="AH12" s="51"/>
      <c r="AI12" s="51">
        <f>G12</f>
        <v>1</v>
      </c>
      <c r="AJ12" s="51"/>
      <c r="AK12" s="1083">
        <v>-1</v>
      </c>
      <c r="AL12" s="1084"/>
      <c r="AM12" s="51"/>
      <c r="AN12" s="51">
        <f>SUM(AC12:AL12)</f>
        <v>40</v>
      </c>
      <c r="AO12" s="51">
        <v>0</v>
      </c>
      <c r="AP12" s="51">
        <v>0</v>
      </c>
      <c r="AQ12" s="53">
        <f>AC12</f>
        <v>41</v>
      </c>
      <c r="AR12" s="53"/>
      <c r="AS12" s="53">
        <f>AE12</f>
        <v>0</v>
      </c>
      <c r="AT12" s="53">
        <f>N12</f>
        <v>2</v>
      </c>
      <c r="AU12" s="53">
        <f>E12</f>
        <v>-3</v>
      </c>
      <c r="AV12" s="53"/>
      <c r="AW12" s="53">
        <f>AI12</f>
        <v>1</v>
      </c>
      <c r="AX12" s="53"/>
      <c r="AY12" s="53">
        <v>-1</v>
      </c>
      <c r="AZ12" s="53">
        <v>0</v>
      </c>
      <c r="BA12" s="53"/>
      <c r="BB12" s="53">
        <f>AQ12+AT12+AU12+AV12+AZ12+AW12+AY12</f>
        <v>40</v>
      </c>
    </row>
    <row r="13" spans="1:54" s="17" customFormat="1" ht="14.45" customHeight="1" x14ac:dyDescent="0.25">
      <c r="A13" s="5"/>
    </row>
    <row r="14" spans="1:54" ht="15.75" customHeight="1" x14ac:dyDescent="0.25">
      <c r="A14" s="5"/>
      <c r="B14" s="54"/>
      <c r="C14" s="55"/>
      <c r="D14" s="55"/>
      <c r="E14" s="55"/>
      <c r="F14" s="55"/>
      <c r="G14" s="55"/>
      <c r="H14" s="55"/>
      <c r="I14" s="55"/>
      <c r="J14" s="56"/>
      <c r="K14" s="56"/>
      <c r="L14" s="56"/>
      <c r="M14" s="56"/>
      <c r="N14" s="56"/>
      <c r="O14" s="56"/>
      <c r="P14" s="56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</row>
    <row r="15" spans="1:54" s="17" customFormat="1" ht="14.45" customHeight="1" x14ac:dyDescent="0.25">
      <c r="A15" s="5" t="s">
        <v>525</v>
      </c>
      <c r="B15" s="59" t="s">
        <v>719</v>
      </c>
      <c r="C15" s="60"/>
      <c r="D15" s="60"/>
      <c r="E15" s="60"/>
      <c r="F15" s="60"/>
      <c r="G15" s="60"/>
      <c r="H15" s="60"/>
      <c r="I15" s="60"/>
      <c r="J15" s="61"/>
      <c r="K15" s="61"/>
      <c r="L15" s="61"/>
      <c r="M15" s="61"/>
      <c r="N15" s="61"/>
      <c r="O15" s="61"/>
      <c r="P15" s="61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</row>
    <row r="16" spans="1:54" s="17" customFormat="1" ht="14.45" customHeight="1" x14ac:dyDescent="0.25">
      <c r="A16" s="5" t="s">
        <v>526</v>
      </c>
      <c r="B16" s="64" t="s">
        <v>720</v>
      </c>
      <c r="C16" s="65"/>
      <c r="D16" s="65"/>
      <c r="E16" s="65"/>
      <c r="F16" s="65"/>
      <c r="G16" s="65"/>
      <c r="H16" s="65"/>
      <c r="I16" s="65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>
        <v>21</v>
      </c>
      <c r="U16" s="66">
        <v>1.5</v>
      </c>
      <c r="V16" s="66"/>
      <c r="W16" s="66"/>
      <c r="X16" s="66"/>
      <c r="Y16" s="66"/>
      <c r="Z16" s="66">
        <f>T16+U16+V16+W16</f>
        <v>22.5</v>
      </c>
      <c r="AA16" s="66"/>
      <c r="AB16" s="66"/>
      <c r="AC16" s="51">
        <f t="shared" ref="AC16:AC23" si="0">C16+M16+T16</f>
        <v>21</v>
      </c>
      <c r="AD16" s="51">
        <f>U16</f>
        <v>1.5</v>
      </c>
      <c r="AE16" s="51"/>
      <c r="AF16" s="51"/>
      <c r="AG16" s="51"/>
      <c r="AH16" s="51"/>
      <c r="AI16" s="51"/>
      <c r="AJ16" s="51"/>
      <c r="AK16" s="51"/>
      <c r="AL16" s="51"/>
      <c r="AM16" s="51"/>
      <c r="AN16" s="51">
        <f t="shared" ref="AN16:AN24" si="1">J16+Q16+Z16</f>
        <v>22.5</v>
      </c>
      <c r="AO16" s="51"/>
      <c r="AP16" s="51"/>
      <c r="AQ16" s="51">
        <f t="shared" ref="AQ16:AQ21" si="2">AC16+AO16/2</f>
        <v>21</v>
      </c>
      <c r="AR16" s="51">
        <f t="shared" ref="AR16:AR25" si="3">AD16</f>
        <v>1.5</v>
      </c>
      <c r="AS16" s="51"/>
      <c r="AT16" s="51"/>
      <c r="AU16" s="51"/>
      <c r="AV16" s="51"/>
      <c r="AW16" s="51"/>
      <c r="AX16" s="51"/>
      <c r="AY16" s="51"/>
      <c r="AZ16" s="51"/>
      <c r="BA16" s="51"/>
      <c r="BB16" s="51">
        <f t="shared" ref="BB16:BB24" si="4">AN16+AP16/2</f>
        <v>22.5</v>
      </c>
    </row>
    <row r="17" spans="1:55" s="17" customFormat="1" ht="14.45" customHeight="1" x14ac:dyDescent="0.25">
      <c r="A17" s="5" t="s">
        <v>527</v>
      </c>
      <c r="B17" s="64" t="s">
        <v>1122</v>
      </c>
      <c r="C17" s="65"/>
      <c r="D17" s="65"/>
      <c r="E17" s="65"/>
      <c r="F17" s="65"/>
      <c r="G17" s="65"/>
      <c r="H17" s="65"/>
      <c r="I17" s="65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>
        <v>20</v>
      </c>
      <c r="U17" s="66"/>
      <c r="V17" s="66"/>
      <c r="W17" s="66"/>
      <c r="X17" s="66"/>
      <c r="Y17" s="66"/>
      <c r="Z17" s="66">
        <f t="shared" ref="Z17:Z23" si="5">T17+U17+V17+W17</f>
        <v>20</v>
      </c>
      <c r="AA17" s="66"/>
      <c r="AB17" s="66"/>
      <c r="AC17" s="51">
        <f t="shared" si="0"/>
        <v>20</v>
      </c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>
        <f t="shared" si="1"/>
        <v>20</v>
      </c>
      <c r="AO17" s="51"/>
      <c r="AP17" s="51"/>
      <c r="AQ17" s="51">
        <f t="shared" si="2"/>
        <v>20</v>
      </c>
      <c r="AR17" s="51">
        <f t="shared" si="3"/>
        <v>0</v>
      </c>
      <c r="AS17" s="51"/>
      <c r="AT17" s="51"/>
      <c r="AU17" s="51"/>
      <c r="AV17" s="51"/>
      <c r="AW17" s="51"/>
      <c r="AX17" s="51"/>
      <c r="AY17" s="51"/>
      <c r="AZ17" s="51"/>
      <c r="BA17" s="51"/>
      <c r="BB17" s="51">
        <f t="shared" si="4"/>
        <v>20</v>
      </c>
    </row>
    <row r="18" spans="1:55" s="17" customFormat="1" ht="14.45" customHeight="1" x14ac:dyDescent="0.25">
      <c r="A18" s="5" t="s">
        <v>528</v>
      </c>
      <c r="B18" s="64" t="s">
        <v>1123</v>
      </c>
      <c r="C18" s="65"/>
      <c r="D18" s="65"/>
      <c r="E18" s="65"/>
      <c r="F18" s="65"/>
      <c r="G18" s="65"/>
      <c r="H18" s="65"/>
      <c r="I18" s="65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>
        <v>9</v>
      </c>
      <c r="U18" s="66"/>
      <c r="V18" s="66"/>
      <c r="W18" s="66"/>
      <c r="X18" s="66"/>
      <c r="Y18" s="66"/>
      <c r="Z18" s="66">
        <f t="shared" si="5"/>
        <v>9</v>
      </c>
      <c r="AA18" s="66"/>
      <c r="AB18" s="66"/>
      <c r="AC18" s="51">
        <f t="shared" si="0"/>
        <v>9</v>
      </c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>
        <f t="shared" si="1"/>
        <v>9</v>
      </c>
      <c r="AO18" s="51"/>
      <c r="AP18" s="51"/>
      <c r="AQ18" s="51">
        <f t="shared" si="2"/>
        <v>9</v>
      </c>
      <c r="AR18" s="51">
        <f t="shared" si="3"/>
        <v>0</v>
      </c>
      <c r="AS18" s="51"/>
      <c r="AT18" s="51"/>
      <c r="AU18" s="51"/>
      <c r="AV18" s="51"/>
      <c r="AW18" s="51"/>
      <c r="AX18" s="51"/>
      <c r="AY18" s="51"/>
      <c r="AZ18" s="51"/>
      <c r="BA18" s="51"/>
      <c r="BB18" s="51">
        <f t="shared" si="4"/>
        <v>9</v>
      </c>
    </row>
    <row r="19" spans="1:55" s="17" customFormat="1" ht="14.45" customHeight="1" x14ac:dyDescent="0.25">
      <c r="A19" s="5" t="s">
        <v>529</v>
      </c>
      <c r="B19" s="64" t="s">
        <v>1124</v>
      </c>
      <c r="C19" s="65"/>
      <c r="D19" s="65"/>
      <c r="E19" s="65"/>
      <c r="F19" s="65"/>
      <c r="G19" s="65"/>
      <c r="H19" s="65"/>
      <c r="I19" s="65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>
        <v>11</v>
      </c>
      <c r="U19" s="66"/>
      <c r="V19" s="66"/>
      <c r="W19" s="66"/>
      <c r="X19" s="66"/>
      <c r="Y19" s="66"/>
      <c r="Z19" s="66">
        <f t="shared" si="5"/>
        <v>11</v>
      </c>
      <c r="AA19" s="66"/>
      <c r="AB19" s="66"/>
      <c r="AC19" s="51">
        <f t="shared" si="0"/>
        <v>11</v>
      </c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>
        <f t="shared" si="1"/>
        <v>11</v>
      </c>
      <c r="AO19" s="51"/>
      <c r="AP19" s="51"/>
      <c r="AQ19" s="51">
        <f t="shared" si="2"/>
        <v>11</v>
      </c>
      <c r="AR19" s="51">
        <f t="shared" si="3"/>
        <v>0</v>
      </c>
      <c r="AS19" s="51"/>
      <c r="AT19" s="51"/>
      <c r="AU19" s="51"/>
      <c r="AV19" s="51"/>
      <c r="AW19" s="51"/>
      <c r="AX19" s="51"/>
      <c r="AY19" s="51"/>
      <c r="AZ19" s="51"/>
      <c r="BA19" s="51"/>
      <c r="BB19" s="51">
        <f t="shared" si="4"/>
        <v>11</v>
      </c>
    </row>
    <row r="20" spans="1:55" s="17" customFormat="1" ht="14.45" customHeight="1" x14ac:dyDescent="0.25">
      <c r="A20" s="5" t="s">
        <v>530</v>
      </c>
      <c r="B20" s="64" t="s">
        <v>721</v>
      </c>
      <c r="C20" s="65"/>
      <c r="D20" s="65"/>
      <c r="E20" s="65"/>
      <c r="F20" s="65"/>
      <c r="G20" s="65"/>
      <c r="H20" s="65"/>
      <c r="I20" s="65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>
        <v>1</v>
      </c>
      <c r="U20" s="66"/>
      <c r="V20" s="66"/>
      <c r="W20" s="66"/>
      <c r="X20" s="66"/>
      <c r="Y20" s="66"/>
      <c r="Z20" s="66">
        <f t="shared" si="5"/>
        <v>1</v>
      </c>
      <c r="AA20" s="66"/>
      <c r="AB20" s="66"/>
      <c r="AC20" s="51">
        <f t="shared" si="0"/>
        <v>1</v>
      </c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>
        <f t="shared" si="1"/>
        <v>1</v>
      </c>
      <c r="AO20" s="51"/>
      <c r="AP20" s="51"/>
      <c r="AQ20" s="51">
        <f t="shared" si="2"/>
        <v>1</v>
      </c>
      <c r="AR20" s="51">
        <f t="shared" si="3"/>
        <v>0</v>
      </c>
      <c r="AS20" s="51"/>
      <c r="AT20" s="51"/>
      <c r="AU20" s="51"/>
      <c r="AV20" s="51"/>
      <c r="AW20" s="51"/>
      <c r="AX20" s="51"/>
      <c r="AY20" s="51"/>
      <c r="AZ20" s="51"/>
      <c r="BA20" s="51"/>
      <c r="BB20" s="51">
        <f t="shared" si="4"/>
        <v>1</v>
      </c>
    </row>
    <row r="21" spans="1:55" s="17" customFormat="1" ht="14.45" customHeight="1" x14ac:dyDescent="0.25">
      <c r="A21" s="5" t="s">
        <v>531</v>
      </c>
      <c r="B21" s="64" t="s">
        <v>722</v>
      </c>
      <c r="C21" s="65"/>
      <c r="D21" s="65"/>
      <c r="E21" s="65"/>
      <c r="F21" s="65"/>
      <c r="G21" s="65"/>
      <c r="H21" s="65"/>
      <c r="I21" s="65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>
        <v>5</v>
      </c>
      <c r="U21" s="66"/>
      <c r="V21" s="66"/>
      <c r="W21" s="66"/>
      <c r="X21" s="66"/>
      <c r="Y21" s="66"/>
      <c r="Z21" s="66">
        <f t="shared" si="5"/>
        <v>5</v>
      </c>
      <c r="AA21" s="66"/>
      <c r="AB21" s="66"/>
      <c r="AC21" s="51">
        <f t="shared" si="0"/>
        <v>5</v>
      </c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>
        <f t="shared" si="1"/>
        <v>5</v>
      </c>
      <c r="AO21" s="51"/>
      <c r="AP21" s="51"/>
      <c r="AQ21" s="51">
        <f t="shared" si="2"/>
        <v>5</v>
      </c>
      <c r="AR21" s="51">
        <f t="shared" si="3"/>
        <v>0</v>
      </c>
      <c r="AS21" s="51"/>
      <c r="AT21" s="51"/>
      <c r="AU21" s="51"/>
      <c r="AV21" s="51"/>
      <c r="AW21" s="51"/>
      <c r="AX21" s="51"/>
      <c r="AY21" s="51"/>
      <c r="AZ21" s="51"/>
      <c r="BA21" s="51"/>
      <c r="BB21" s="51">
        <f t="shared" si="4"/>
        <v>5</v>
      </c>
    </row>
    <row r="22" spans="1:55" s="17" customFormat="1" ht="14.45" customHeight="1" x14ac:dyDescent="0.25">
      <c r="A22" s="5" t="s">
        <v>574</v>
      </c>
      <c r="B22" s="64" t="s">
        <v>1064</v>
      </c>
      <c r="C22" s="65"/>
      <c r="D22" s="65"/>
      <c r="E22" s="65"/>
      <c r="F22" s="65"/>
      <c r="G22" s="65"/>
      <c r="H22" s="65"/>
      <c r="I22" s="65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>
        <v>3</v>
      </c>
      <c r="U22" s="66"/>
      <c r="V22" s="66"/>
      <c r="W22" s="66"/>
      <c r="X22" s="66"/>
      <c r="Y22" s="66"/>
      <c r="Z22" s="66">
        <f t="shared" si="5"/>
        <v>3</v>
      </c>
      <c r="AA22" s="66"/>
      <c r="AB22" s="66"/>
      <c r="AC22" s="51">
        <f t="shared" si="0"/>
        <v>3</v>
      </c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>
        <f t="shared" si="1"/>
        <v>3</v>
      </c>
      <c r="AO22" s="51"/>
      <c r="AP22" s="51"/>
      <c r="AQ22" s="51">
        <v>3</v>
      </c>
      <c r="AR22" s="51">
        <f t="shared" si="3"/>
        <v>0</v>
      </c>
      <c r="AS22" s="51"/>
      <c r="AT22" s="51"/>
      <c r="AU22" s="51"/>
      <c r="AV22" s="51"/>
      <c r="AW22" s="51"/>
      <c r="AX22" s="51"/>
      <c r="AY22" s="51"/>
      <c r="AZ22" s="51"/>
      <c r="BA22" s="51"/>
      <c r="BB22" s="51">
        <f t="shared" si="4"/>
        <v>3</v>
      </c>
    </row>
    <row r="23" spans="1:55" s="17" customFormat="1" ht="14.45" customHeight="1" x14ac:dyDescent="0.25">
      <c r="A23" s="5" t="s">
        <v>575</v>
      </c>
      <c r="B23" s="64" t="s">
        <v>724</v>
      </c>
      <c r="C23" s="65"/>
      <c r="D23" s="65"/>
      <c r="E23" s="65"/>
      <c r="F23" s="65"/>
      <c r="G23" s="65"/>
      <c r="H23" s="65"/>
      <c r="I23" s="65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>
        <v>2.5</v>
      </c>
      <c r="U23" s="66">
        <v>-1.5</v>
      </c>
      <c r="V23" s="66">
        <v>0</v>
      </c>
      <c r="W23" s="66">
        <v>3</v>
      </c>
      <c r="X23" s="66"/>
      <c r="Y23" s="66"/>
      <c r="Z23" s="66">
        <f t="shared" si="5"/>
        <v>4</v>
      </c>
      <c r="AA23" s="66"/>
      <c r="AB23" s="66"/>
      <c r="AC23" s="51">
        <f t="shared" si="0"/>
        <v>2.5</v>
      </c>
      <c r="AD23" s="51">
        <f>U23</f>
        <v>-1.5</v>
      </c>
      <c r="AE23" s="51">
        <f>V23</f>
        <v>0</v>
      </c>
      <c r="AF23" s="51"/>
      <c r="AG23" s="51">
        <f>W23</f>
        <v>3</v>
      </c>
      <c r="AH23" s="51"/>
      <c r="AI23" s="51"/>
      <c r="AJ23" s="51"/>
      <c r="AK23" s="51"/>
      <c r="AL23" s="51"/>
      <c r="AM23" s="51"/>
      <c r="AN23" s="51">
        <f t="shared" si="1"/>
        <v>4</v>
      </c>
      <c r="AO23" s="51"/>
      <c r="AP23" s="51"/>
      <c r="AQ23" s="51">
        <f>AC23+AO23/2</f>
        <v>2.5</v>
      </c>
      <c r="AR23" s="51">
        <f t="shared" si="3"/>
        <v>-1.5</v>
      </c>
      <c r="AS23" s="51">
        <f>V23</f>
        <v>0</v>
      </c>
      <c r="AT23" s="51"/>
      <c r="AU23" s="51">
        <f>AG23</f>
        <v>3</v>
      </c>
      <c r="AV23" s="51"/>
      <c r="AW23" s="51"/>
      <c r="AX23" s="51"/>
      <c r="AY23" s="51"/>
      <c r="AZ23" s="51"/>
      <c r="BA23" s="51"/>
      <c r="BB23" s="51">
        <f t="shared" si="4"/>
        <v>4</v>
      </c>
    </row>
    <row r="24" spans="1:55" s="17" customFormat="1" ht="14.45" customHeight="1" x14ac:dyDescent="0.25">
      <c r="A24" s="5" t="s">
        <v>576</v>
      </c>
      <c r="B24" s="64" t="s">
        <v>1115</v>
      </c>
      <c r="C24" s="65"/>
      <c r="D24" s="65"/>
      <c r="E24" s="65"/>
      <c r="F24" s="65"/>
      <c r="G24" s="65"/>
      <c r="H24" s="65"/>
      <c r="I24" s="65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>
        <v>1</v>
      </c>
      <c r="W24" s="66"/>
      <c r="X24" s="66">
        <v>-1</v>
      </c>
      <c r="Y24" s="66"/>
      <c r="Z24" s="66">
        <f>T24+U24+V24+W24+X24</f>
        <v>0</v>
      </c>
      <c r="AA24" s="66"/>
      <c r="AB24" s="66"/>
      <c r="AC24" s="51">
        <v>0</v>
      </c>
      <c r="AD24" s="51"/>
      <c r="AE24" s="51">
        <v>1</v>
      </c>
      <c r="AF24" s="51"/>
      <c r="AG24" s="51"/>
      <c r="AH24" s="51"/>
      <c r="AI24" s="51">
        <f>X24</f>
        <v>-1</v>
      </c>
      <c r="AJ24" s="51"/>
      <c r="AK24" s="51"/>
      <c r="AL24" s="51"/>
      <c r="AM24" s="51"/>
      <c r="AN24" s="51">
        <f t="shared" si="1"/>
        <v>0</v>
      </c>
      <c r="AO24" s="51"/>
      <c r="AP24" s="51"/>
      <c r="AQ24" s="51"/>
      <c r="AR24" s="51">
        <f t="shared" si="3"/>
        <v>0</v>
      </c>
      <c r="AS24" s="51">
        <f>V24</f>
        <v>1</v>
      </c>
      <c r="AT24" s="51"/>
      <c r="AU24" s="51"/>
      <c r="AV24" s="51"/>
      <c r="AW24" s="51">
        <f>AI24</f>
        <v>-1</v>
      </c>
      <c r="AX24" s="51"/>
      <c r="AY24" s="51"/>
      <c r="AZ24" s="51"/>
      <c r="BA24" s="51"/>
      <c r="BB24" s="51">
        <f t="shared" si="4"/>
        <v>0</v>
      </c>
    </row>
    <row r="25" spans="1:55" s="17" customFormat="1" ht="14.45" customHeight="1" x14ac:dyDescent="0.25">
      <c r="A25" s="5" t="s">
        <v>577</v>
      </c>
      <c r="B25" s="49" t="s">
        <v>725</v>
      </c>
      <c r="C25" s="50"/>
      <c r="D25" s="50"/>
      <c r="E25" s="50"/>
      <c r="F25" s="50"/>
      <c r="G25" s="50"/>
      <c r="H25" s="50"/>
      <c r="I25" s="50"/>
      <c r="J25" s="67"/>
      <c r="K25" s="67"/>
      <c r="L25" s="67"/>
      <c r="M25" s="67"/>
      <c r="N25" s="67"/>
      <c r="O25" s="67"/>
      <c r="P25" s="67"/>
      <c r="Q25" s="66"/>
      <c r="R25" s="66"/>
      <c r="S25" s="66"/>
      <c r="T25" s="51">
        <f>SUM(T16:T23)</f>
        <v>72.5</v>
      </c>
      <c r="U25" s="51">
        <f>SUM(U16:U23)</f>
        <v>0</v>
      </c>
      <c r="V25" s="51">
        <f>SUM(V16:V24)</f>
        <v>1</v>
      </c>
      <c r="W25" s="51">
        <f>SUM(W16:W24)</f>
        <v>3</v>
      </c>
      <c r="X25" s="51">
        <f>SUM(X16:X24)</f>
        <v>-1</v>
      </c>
      <c r="Y25" s="51"/>
      <c r="Z25" s="66">
        <f>T25+U25+V25+W25+X25</f>
        <v>75.5</v>
      </c>
      <c r="AA25" s="51">
        <v>0</v>
      </c>
      <c r="AB25" s="51">
        <v>0</v>
      </c>
      <c r="AC25" s="51">
        <f>C25+M25+T25</f>
        <v>72.5</v>
      </c>
      <c r="AD25" s="51">
        <f>SUM(AD16:AD24)</f>
        <v>0</v>
      </c>
      <c r="AE25" s="51">
        <f>SUM(AE16:AE24)</f>
        <v>1</v>
      </c>
      <c r="AF25" s="51"/>
      <c r="AG25" s="51">
        <f t="shared" ref="AG25" si="6">SUM(AG16:AG24)</f>
        <v>3</v>
      </c>
      <c r="AH25" s="51"/>
      <c r="AI25" s="51">
        <f>SUM(AI16:AI24)</f>
        <v>-1</v>
      </c>
      <c r="AJ25" s="51"/>
      <c r="AK25" s="51"/>
      <c r="AL25" s="51"/>
      <c r="AM25" s="51"/>
      <c r="AN25" s="51">
        <f>SUM(AN16:AN24)</f>
        <v>75.5</v>
      </c>
      <c r="AO25" s="51">
        <v>0</v>
      </c>
      <c r="AP25" s="51">
        <v>0</v>
      </c>
      <c r="AQ25" s="279">
        <f>AC25+AO25/2</f>
        <v>72.5</v>
      </c>
      <c r="AR25" s="51">
        <f t="shared" si="3"/>
        <v>0</v>
      </c>
      <c r="AS25" s="956">
        <f>SUM(AS16:AS24)</f>
        <v>1</v>
      </c>
      <c r="AT25" s="956">
        <v>0</v>
      </c>
      <c r="AU25" s="956">
        <f>SUM(AU16:AU24)</f>
        <v>3</v>
      </c>
      <c r="AV25" s="956">
        <v>0</v>
      </c>
      <c r="AW25" s="956">
        <f>SUM(AW16:AW24)</f>
        <v>-1</v>
      </c>
      <c r="AX25" s="956"/>
      <c r="AY25" s="956"/>
      <c r="AZ25" s="956">
        <v>0</v>
      </c>
      <c r="BA25" s="956"/>
      <c r="BB25" s="51">
        <f>SUM(BB16:BB24)</f>
        <v>75.5</v>
      </c>
      <c r="BC25" s="888"/>
    </row>
    <row r="26" spans="1:55" s="17" customFormat="1" ht="13.5" customHeight="1" x14ac:dyDescent="0.25">
      <c r="A26" s="5"/>
      <c r="B26" s="132"/>
      <c r="C26" s="133"/>
      <c r="D26" s="133"/>
      <c r="E26" s="133"/>
      <c r="F26" s="133"/>
      <c r="G26" s="133"/>
      <c r="H26" s="133"/>
      <c r="I26" s="133"/>
      <c r="J26" s="134"/>
      <c r="K26" s="134"/>
      <c r="L26" s="134"/>
      <c r="M26" s="134"/>
      <c r="N26" s="134"/>
      <c r="O26" s="134"/>
      <c r="P26" s="134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</row>
    <row r="27" spans="1:55" ht="12.75" customHeight="1" x14ac:dyDescent="0.25">
      <c r="A27" s="5"/>
      <c r="B27" s="54"/>
      <c r="C27" s="55"/>
      <c r="D27" s="55"/>
      <c r="E27" s="55"/>
      <c r="F27" s="55"/>
      <c r="G27" s="55"/>
      <c r="H27" s="55"/>
      <c r="I27" s="55"/>
      <c r="J27" s="56"/>
      <c r="K27" s="56"/>
      <c r="L27" s="56"/>
      <c r="M27" s="56"/>
      <c r="N27" s="56"/>
      <c r="O27" s="56"/>
      <c r="P27" s="56"/>
      <c r="Q27" s="74"/>
      <c r="R27" s="74"/>
      <c r="S27" s="74"/>
      <c r="T27" s="74"/>
      <c r="U27" s="74"/>
      <c r="V27" s="74"/>
      <c r="W27" s="74"/>
      <c r="X27" s="74"/>
      <c r="Y27" s="74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</row>
    <row r="28" spans="1:55" s="17" customFormat="1" ht="27" customHeight="1" x14ac:dyDescent="0.25">
      <c r="A28" s="5" t="s">
        <v>578</v>
      </c>
      <c r="B28" s="59" t="s">
        <v>726</v>
      </c>
      <c r="C28" s="60"/>
      <c r="D28" s="60"/>
      <c r="E28" s="60"/>
      <c r="F28" s="60"/>
      <c r="G28" s="60"/>
      <c r="H28" s="60"/>
      <c r="I28" s="60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61"/>
    </row>
    <row r="29" spans="1:55" s="17" customFormat="1" ht="14.45" customHeight="1" x14ac:dyDescent="0.25">
      <c r="A29" s="5" t="s">
        <v>579</v>
      </c>
      <c r="B29" s="64" t="s">
        <v>641</v>
      </c>
      <c r="C29" s="65"/>
      <c r="D29" s="65"/>
      <c r="E29" s="65"/>
      <c r="F29" s="65"/>
      <c r="G29" s="65"/>
      <c r="H29" s="65"/>
      <c r="I29" s="65"/>
      <c r="J29" s="66"/>
      <c r="K29" s="66"/>
      <c r="L29" s="66"/>
      <c r="M29" s="66"/>
      <c r="N29" s="66"/>
      <c r="O29" s="66"/>
      <c r="P29" s="66"/>
      <c r="Q29" s="51"/>
      <c r="R29" s="51"/>
      <c r="S29" s="51"/>
      <c r="T29" s="66">
        <v>7</v>
      </c>
      <c r="U29" s="66"/>
      <c r="V29" s="66"/>
      <c r="W29" s="66"/>
      <c r="X29" s="66"/>
      <c r="Y29" s="66"/>
      <c r="Z29" s="51">
        <f>T29</f>
        <v>7</v>
      </c>
      <c r="AA29" s="66"/>
      <c r="AB29" s="66"/>
      <c r="AC29" s="51">
        <f>C29+M29+T29</f>
        <v>7</v>
      </c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>
        <f t="shared" ref="AN29:AN41" si="7">J29+Q29+Z29</f>
        <v>7</v>
      </c>
      <c r="AO29" s="51"/>
      <c r="AP29" s="51"/>
      <c r="AQ29" s="51">
        <f t="shared" ref="AQ29:AQ39" si="8">C29+M29+T29+AA29/2</f>
        <v>7</v>
      </c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51">
        <f t="shared" ref="BB29:BB41" si="9">J29+Q29+Z29+AB29/2</f>
        <v>7</v>
      </c>
      <c r="BC29" s="29"/>
    </row>
    <row r="30" spans="1:55" s="17" customFormat="1" ht="14.45" customHeight="1" x14ac:dyDescent="0.25">
      <c r="A30" s="5" t="s">
        <v>580</v>
      </c>
      <c r="B30" s="64" t="s">
        <v>727</v>
      </c>
      <c r="C30" s="65"/>
      <c r="D30" s="65"/>
      <c r="E30" s="65"/>
      <c r="F30" s="65"/>
      <c r="G30" s="65"/>
      <c r="H30" s="65"/>
      <c r="I30" s="65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>
        <v>1</v>
      </c>
      <c r="U30" s="66"/>
      <c r="V30" s="66"/>
      <c r="W30" s="66"/>
      <c r="X30" s="66"/>
      <c r="Y30" s="66"/>
      <c r="Z30" s="51">
        <f t="shared" ref="Z30:Z42" si="10">T30</f>
        <v>1</v>
      </c>
      <c r="AA30" s="66"/>
      <c r="AB30" s="66"/>
      <c r="AC30" s="51">
        <f>C30+M30+T30</f>
        <v>1</v>
      </c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>
        <f t="shared" si="7"/>
        <v>1</v>
      </c>
      <c r="AO30" s="51"/>
      <c r="AP30" s="51"/>
      <c r="AQ30" s="51">
        <f t="shared" si="8"/>
        <v>1</v>
      </c>
      <c r="AR30" s="51"/>
      <c r="AS30" s="66"/>
      <c r="AT30" s="66"/>
      <c r="AU30" s="66"/>
      <c r="AV30" s="66"/>
      <c r="AW30" s="66"/>
      <c r="AX30" s="66"/>
      <c r="AY30" s="66"/>
      <c r="AZ30" s="66"/>
      <c r="BA30" s="66"/>
      <c r="BB30" s="51">
        <f t="shared" si="9"/>
        <v>1</v>
      </c>
      <c r="BC30" s="29"/>
    </row>
    <row r="31" spans="1:55" s="17" customFormat="1" ht="28.5" customHeight="1" x14ac:dyDescent="0.25">
      <c r="A31" s="5" t="s">
        <v>582</v>
      </c>
      <c r="B31" s="64" t="s">
        <v>1282</v>
      </c>
      <c r="C31" s="65"/>
      <c r="D31" s="65"/>
      <c r="E31" s="65"/>
      <c r="F31" s="65"/>
      <c r="G31" s="65"/>
      <c r="H31" s="65"/>
      <c r="I31" s="65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>
        <v>30</v>
      </c>
      <c r="U31" s="66"/>
      <c r="V31" s="66"/>
      <c r="W31" s="66"/>
      <c r="X31" s="66"/>
      <c r="Y31" s="66">
        <v>1</v>
      </c>
      <c r="Z31" s="51">
        <f>T31+Y31</f>
        <v>31</v>
      </c>
      <c r="AA31" s="66">
        <v>1</v>
      </c>
      <c r="AB31" s="66">
        <v>1</v>
      </c>
      <c r="AC31" s="51">
        <v>30</v>
      </c>
      <c r="AD31" s="51"/>
      <c r="AE31" s="51"/>
      <c r="AF31" s="51"/>
      <c r="AG31" s="51"/>
      <c r="AH31" s="51"/>
      <c r="AI31" s="51"/>
      <c r="AJ31" s="51">
        <v>1</v>
      </c>
      <c r="AK31" s="51"/>
      <c r="AL31" s="51"/>
      <c r="AM31" s="51"/>
      <c r="AN31" s="51">
        <f t="shared" si="7"/>
        <v>31</v>
      </c>
      <c r="AO31" s="51">
        <f>AA31+R31+K31</f>
        <v>1</v>
      </c>
      <c r="AP31" s="51">
        <f>L31+S31+AB31</f>
        <v>1</v>
      </c>
      <c r="AQ31" s="51">
        <f t="shared" si="8"/>
        <v>30.5</v>
      </c>
      <c r="AR31" s="51"/>
      <c r="AS31" s="66"/>
      <c r="AT31" s="66"/>
      <c r="AU31" s="66"/>
      <c r="AV31" s="66"/>
      <c r="AW31" s="66"/>
      <c r="AX31" s="66">
        <f>AJ31</f>
        <v>1</v>
      </c>
      <c r="AY31" s="66"/>
      <c r="AZ31" s="66"/>
      <c r="BA31" s="66"/>
      <c r="BB31" s="51">
        <f t="shared" si="9"/>
        <v>31.5</v>
      </c>
      <c r="BC31" s="29"/>
    </row>
    <row r="32" spans="1:55" s="17" customFormat="1" ht="14.45" customHeight="1" x14ac:dyDescent="0.25">
      <c r="A32" s="5" t="s">
        <v>583</v>
      </c>
      <c r="B32" s="64" t="s">
        <v>728</v>
      </c>
      <c r="C32" s="65"/>
      <c r="D32" s="65"/>
      <c r="E32" s="65"/>
      <c r="F32" s="65"/>
      <c r="G32" s="65"/>
      <c r="H32" s="65"/>
      <c r="I32" s="65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>
        <v>2</v>
      </c>
      <c r="U32" s="66"/>
      <c r="V32" s="66"/>
      <c r="W32" s="66"/>
      <c r="X32" s="66"/>
      <c r="Y32" s="66"/>
      <c r="Z32" s="51">
        <f t="shared" si="10"/>
        <v>2</v>
      </c>
      <c r="AA32" s="66"/>
      <c r="AB32" s="66"/>
      <c r="AC32" s="51">
        <f>C32+M32+T32</f>
        <v>2</v>
      </c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>
        <f t="shared" si="7"/>
        <v>2</v>
      </c>
      <c r="AO32" s="51"/>
      <c r="AP32" s="51"/>
      <c r="AQ32" s="51">
        <f t="shared" si="8"/>
        <v>2</v>
      </c>
      <c r="AR32" s="51"/>
      <c r="AS32" s="66"/>
      <c r="AT32" s="66"/>
      <c r="AU32" s="66"/>
      <c r="AV32" s="66"/>
      <c r="AW32" s="66"/>
      <c r="AX32" s="66"/>
      <c r="AY32" s="66"/>
      <c r="AZ32" s="66"/>
      <c r="BA32" s="66"/>
      <c r="BB32" s="51">
        <f t="shared" si="9"/>
        <v>2</v>
      </c>
      <c r="BC32" s="29"/>
    </row>
    <row r="33" spans="1:57" s="17" customFormat="1" ht="14.45" customHeight="1" x14ac:dyDescent="0.25">
      <c r="A33" s="5" t="s">
        <v>584</v>
      </c>
      <c r="B33" s="64" t="s">
        <v>746</v>
      </c>
      <c r="C33" s="65"/>
      <c r="D33" s="65"/>
      <c r="E33" s="65"/>
      <c r="F33" s="65"/>
      <c r="G33" s="65"/>
      <c r="H33" s="65"/>
      <c r="I33" s="65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>
        <v>2</v>
      </c>
      <c r="U33" s="66"/>
      <c r="V33" s="66"/>
      <c r="W33" s="66"/>
      <c r="X33" s="66"/>
      <c r="Y33" s="66"/>
      <c r="Z33" s="51">
        <f t="shared" si="10"/>
        <v>2</v>
      </c>
      <c r="AA33" s="66"/>
      <c r="AB33" s="66"/>
      <c r="AC33" s="51">
        <f>C33+M33+T33</f>
        <v>2</v>
      </c>
      <c r="AD33" s="51"/>
      <c r="AE33" s="51">
        <f>U33</f>
        <v>0</v>
      </c>
      <c r="AF33" s="51"/>
      <c r="AG33" s="51"/>
      <c r="AH33" s="51"/>
      <c r="AI33" s="51"/>
      <c r="AJ33" s="51"/>
      <c r="AK33" s="51"/>
      <c r="AL33" s="51"/>
      <c r="AM33" s="51"/>
      <c r="AN33" s="51">
        <f t="shared" si="7"/>
        <v>2</v>
      </c>
      <c r="AO33" s="51"/>
      <c r="AP33" s="51"/>
      <c r="AQ33" s="51">
        <f t="shared" si="8"/>
        <v>2</v>
      </c>
      <c r="AR33" s="51"/>
      <c r="AS33" s="51">
        <f>AE33</f>
        <v>0</v>
      </c>
      <c r="AT33" s="51"/>
      <c r="AU33" s="51"/>
      <c r="AV33" s="51"/>
      <c r="AW33" s="51"/>
      <c r="AX33" s="51"/>
      <c r="AY33" s="51"/>
      <c r="AZ33" s="51"/>
      <c r="BA33" s="51"/>
      <c r="BB33" s="51">
        <f t="shared" si="9"/>
        <v>2</v>
      </c>
      <c r="BC33" s="29"/>
    </row>
    <row r="34" spans="1:57" s="17" customFormat="1" ht="14.45" customHeight="1" x14ac:dyDescent="0.25">
      <c r="A34" s="5" t="s">
        <v>585</v>
      </c>
      <c r="B34" s="64" t="s">
        <v>729</v>
      </c>
      <c r="C34" s="65"/>
      <c r="D34" s="65"/>
      <c r="E34" s="65"/>
      <c r="F34" s="65"/>
      <c r="G34" s="65"/>
      <c r="H34" s="65"/>
      <c r="I34" s="65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>
        <v>2</v>
      </c>
      <c r="U34" s="66"/>
      <c r="V34" s="66"/>
      <c r="W34" s="66"/>
      <c r="X34" s="66"/>
      <c r="Y34" s="66"/>
      <c r="Z34" s="51">
        <f t="shared" si="10"/>
        <v>2</v>
      </c>
      <c r="AA34" s="66"/>
      <c r="AB34" s="66"/>
      <c r="AC34" s="51">
        <v>2</v>
      </c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>
        <f t="shared" si="7"/>
        <v>2</v>
      </c>
      <c r="AO34" s="51"/>
      <c r="AP34" s="51"/>
      <c r="AQ34" s="51">
        <f t="shared" si="8"/>
        <v>2</v>
      </c>
      <c r="AR34" s="51"/>
      <c r="AS34" s="66"/>
      <c r="AT34" s="66"/>
      <c r="AU34" s="66"/>
      <c r="AV34" s="66"/>
      <c r="AW34" s="66"/>
      <c r="AX34" s="66"/>
      <c r="AY34" s="66"/>
      <c r="AZ34" s="66"/>
      <c r="BA34" s="66"/>
      <c r="BB34" s="51">
        <f t="shared" si="9"/>
        <v>2</v>
      </c>
      <c r="BC34" s="29"/>
      <c r="BE34" s="611"/>
    </row>
    <row r="35" spans="1:57" s="17" customFormat="1" ht="14.45" customHeight="1" x14ac:dyDescent="0.25">
      <c r="A35" s="5" t="s">
        <v>586</v>
      </c>
      <c r="B35" s="64" t="s">
        <v>730</v>
      </c>
      <c r="C35" s="65"/>
      <c r="D35" s="65"/>
      <c r="E35" s="65"/>
      <c r="F35" s="65"/>
      <c r="G35" s="65"/>
      <c r="H35" s="65"/>
      <c r="I35" s="65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>
        <v>5</v>
      </c>
      <c r="U35" s="66"/>
      <c r="V35" s="66"/>
      <c r="W35" s="66"/>
      <c r="X35" s="66"/>
      <c r="Y35" s="66"/>
      <c r="Z35" s="51">
        <f t="shared" si="10"/>
        <v>5</v>
      </c>
      <c r="AA35" s="66"/>
      <c r="AB35" s="66"/>
      <c r="AC35" s="51">
        <f>T35+AA35</f>
        <v>5</v>
      </c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>
        <f t="shared" si="7"/>
        <v>5</v>
      </c>
      <c r="AO35" s="51"/>
      <c r="AP35" s="51"/>
      <c r="AQ35" s="51">
        <f t="shared" si="8"/>
        <v>5</v>
      </c>
      <c r="AR35" s="51"/>
      <c r="AS35" s="66"/>
      <c r="AT35" s="66"/>
      <c r="AU35" s="66"/>
      <c r="AV35" s="66"/>
      <c r="AW35" s="66"/>
      <c r="AX35" s="66"/>
      <c r="AY35" s="66"/>
      <c r="AZ35" s="66"/>
      <c r="BA35" s="66"/>
      <c r="BB35" s="51">
        <f t="shared" si="9"/>
        <v>5</v>
      </c>
      <c r="BC35" s="29"/>
    </row>
    <row r="36" spans="1:57" s="17" customFormat="1" ht="14.45" customHeight="1" x14ac:dyDescent="0.25">
      <c r="A36" s="5" t="s">
        <v>587</v>
      </c>
      <c r="B36" s="64" t="s">
        <v>723</v>
      </c>
      <c r="C36" s="65"/>
      <c r="D36" s="65"/>
      <c r="E36" s="65"/>
      <c r="F36" s="65"/>
      <c r="G36" s="65"/>
      <c r="H36" s="65"/>
      <c r="I36" s="65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>
        <v>4</v>
      </c>
      <c r="U36" s="66"/>
      <c r="V36" s="66"/>
      <c r="W36" s="66"/>
      <c r="X36" s="66"/>
      <c r="Y36" s="66"/>
      <c r="Z36" s="51">
        <f t="shared" si="10"/>
        <v>4</v>
      </c>
      <c r="AA36" s="66"/>
      <c r="AB36" s="66"/>
      <c r="AC36" s="51">
        <v>4</v>
      </c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>
        <f t="shared" si="7"/>
        <v>4</v>
      </c>
      <c r="AO36" s="51"/>
      <c r="AP36" s="51"/>
      <c r="AQ36" s="51">
        <f t="shared" si="8"/>
        <v>4</v>
      </c>
      <c r="AR36" s="51"/>
      <c r="AS36" s="66"/>
      <c r="AT36" s="66"/>
      <c r="AU36" s="66"/>
      <c r="AV36" s="66"/>
      <c r="AW36" s="66"/>
      <c r="AX36" s="66"/>
      <c r="AY36" s="66"/>
      <c r="AZ36" s="66"/>
      <c r="BA36" s="66"/>
      <c r="BB36" s="51">
        <f t="shared" si="9"/>
        <v>4</v>
      </c>
    </row>
    <row r="37" spans="1:57" s="17" customFormat="1" ht="14.45" customHeight="1" x14ac:dyDescent="0.25">
      <c r="A37" s="5" t="s">
        <v>588</v>
      </c>
      <c r="B37" s="64" t="s">
        <v>555</v>
      </c>
      <c r="C37" s="65"/>
      <c r="D37" s="65"/>
      <c r="E37" s="65"/>
      <c r="F37" s="65"/>
      <c r="G37" s="65"/>
      <c r="H37" s="65"/>
      <c r="I37" s="65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>
        <v>1</v>
      </c>
      <c r="U37" s="66"/>
      <c r="V37" s="66"/>
      <c r="W37" s="66"/>
      <c r="X37" s="66"/>
      <c r="Y37" s="66"/>
      <c r="Z37" s="51">
        <f t="shared" si="10"/>
        <v>1</v>
      </c>
      <c r="AA37" s="66"/>
      <c r="AB37" s="66"/>
      <c r="AC37" s="51">
        <v>1</v>
      </c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>
        <f t="shared" si="7"/>
        <v>1</v>
      </c>
      <c r="AO37" s="51"/>
      <c r="AP37" s="51"/>
      <c r="AQ37" s="51">
        <f t="shared" si="8"/>
        <v>1</v>
      </c>
      <c r="AR37" s="51"/>
      <c r="AS37" s="66"/>
      <c r="AT37" s="66"/>
      <c r="AU37" s="66"/>
      <c r="AV37" s="66"/>
      <c r="AW37" s="66"/>
      <c r="AX37" s="66"/>
      <c r="AY37" s="66"/>
      <c r="AZ37" s="66"/>
      <c r="BA37" s="66"/>
      <c r="BB37" s="51">
        <f t="shared" si="9"/>
        <v>1</v>
      </c>
    </row>
    <row r="38" spans="1:57" s="17" customFormat="1" ht="14.45" customHeight="1" x14ac:dyDescent="0.25">
      <c r="A38" s="5" t="s">
        <v>589</v>
      </c>
      <c r="B38" s="64" t="s">
        <v>556</v>
      </c>
      <c r="C38" s="65"/>
      <c r="D38" s="65"/>
      <c r="E38" s="65"/>
      <c r="F38" s="65"/>
      <c r="G38" s="65"/>
      <c r="H38" s="65"/>
      <c r="I38" s="65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>
        <v>4</v>
      </c>
      <c r="U38" s="66"/>
      <c r="V38" s="66"/>
      <c r="W38" s="66"/>
      <c r="X38" s="66"/>
      <c r="Y38" s="66"/>
      <c r="Z38" s="51">
        <f t="shared" si="10"/>
        <v>4</v>
      </c>
      <c r="AA38" s="66"/>
      <c r="AB38" s="66"/>
      <c r="AC38" s="51">
        <v>4</v>
      </c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>
        <f t="shared" si="7"/>
        <v>4</v>
      </c>
      <c r="AO38" s="51"/>
      <c r="AP38" s="51"/>
      <c r="AQ38" s="51">
        <f t="shared" si="8"/>
        <v>4</v>
      </c>
      <c r="AR38" s="51"/>
      <c r="AS38" s="66"/>
      <c r="AT38" s="66"/>
      <c r="AU38" s="66"/>
      <c r="AV38" s="66"/>
      <c r="AW38" s="66"/>
      <c r="AX38" s="66"/>
      <c r="AY38" s="66"/>
      <c r="AZ38" s="66"/>
      <c r="BA38" s="66"/>
      <c r="BB38" s="51">
        <f t="shared" si="9"/>
        <v>4</v>
      </c>
    </row>
    <row r="39" spans="1:57" s="17" customFormat="1" ht="14.25" customHeight="1" x14ac:dyDescent="0.25">
      <c r="A39" s="5" t="s">
        <v>611</v>
      </c>
      <c r="B39" s="64" t="s">
        <v>557</v>
      </c>
      <c r="C39" s="65"/>
      <c r="D39" s="65"/>
      <c r="E39" s="65"/>
      <c r="F39" s="65"/>
      <c r="G39" s="65"/>
      <c r="H39" s="65"/>
      <c r="I39" s="65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>
        <v>4</v>
      </c>
      <c r="U39" s="66"/>
      <c r="V39" s="66"/>
      <c r="W39" s="66"/>
      <c r="X39" s="66"/>
      <c r="Y39" s="66"/>
      <c r="Z39" s="51">
        <f t="shared" si="10"/>
        <v>4</v>
      </c>
      <c r="AA39" s="66"/>
      <c r="AB39" s="66"/>
      <c r="AC39" s="51">
        <v>4</v>
      </c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>
        <f t="shared" si="7"/>
        <v>4</v>
      </c>
      <c r="AO39" s="51"/>
      <c r="AP39" s="51"/>
      <c r="AQ39" s="51">
        <f t="shared" si="8"/>
        <v>4</v>
      </c>
      <c r="AR39" s="51"/>
      <c r="AS39" s="66"/>
      <c r="AT39" s="66"/>
      <c r="AU39" s="66"/>
      <c r="AV39" s="66"/>
      <c r="AW39" s="66"/>
      <c r="AX39" s="66"/>
      <c r="AY39" s="66"/>
      <c r="AZ39" s="66"/>
      <c r="BA39" s="66"/>
      <c r="BB39" s="51">
        <f t="shared" si="9"/>
        <v>4</v>
      </c>
    </row>
    <row r="40" spans="1:57" s="17" customFormat="1" ht="14.25" customHeight="1" x14ac:dyDescent="0.25">
      <c r="A40" s="5" t="s">
        <v>612</v>
      </c>
      <c r="B40" s="64" t="s">
        <v>1145</v>
      </c>
      <c r="C40" s="65"/>
      <c r="D40" s="65"/>
      <c r="E40" s="65"/>
      <c r="F40" s="65"/>
      <c r="G40" s="65"/>
      <c r="H40" s="65"/>
      <c r="I40" s="65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>
        <v>1</v>
      </c>
      <c r="Z40" s="51">
        <f>SUM(T40:Y40)</f>
        <v>1</v>
      </c>
      <c r="AA40" s="66"/>
      <c r="AB40" s="66"/>
      <c r="AC40" s="51"/>
      <c r="AD40" s="51"/>
      <c r="AE40" s="51"/>
      <c r="AF40" s="51"/>
      <c r="AG40" s="51"/>
      <c r="AH40" s="51"/>
      <c r="AI40" s="51"/>
      <c r="AJ40" s="51">
        <v>1</v>
      </c>
      <c r="AK40" s="51"/>
      <c r="AL40" s="51"/>
      <c r="AM40" s="51"/>
      <c r="AN40" s="51">
        <f t="shared" si="7"/>
        <v>1</v>
      </c>
      <c r="AO40" s="51"/>
      <c r="AP40" s="51"/>
      <c r="AQ40" s="51"/>
      <c r="AR40" s="51"/>
      <c r="AS40" s="66"/>
      <c r="AT40" s="66"/>
      <c r="AU40" s="66"/>
      <c r="AV40" s="66"/>
      <c r="AW40" s="66"/>
      <c r="AX40" s="66">
        <f>AJ40</f>
        <v>1</v>
      </c>
      <c r="AY40" s="66"/>
      <c r="AZ40" s="66"/>
      <c r="BA40" s="66"/>
      <c r="BB40" s="51">
        <f t="shared" si="9"/>
        <v>1</v>
      </c>
    </row>
    <row r="41" spans="1:57" s="17" customFormat="1" ht="14.25" customHeight="1" x14ac:dyDescent="0.25">
      <c r="A41" s="5" t="s">
        <v>613</v>
      </c>
      <c r="B41" s="49" t="s">
        <v>731</v>
      </c>
      <c r="C41" s="50"/>
      <c r="D41" s="50"/>
      <c r="E41" s="50"/>
      <c r="F41" s="50"/>
      <c r="G41" s="50"/>
      <c r="H41" s="50"/>
      <c r="I41" s="50"/>
      <c r="J41" s="67"/>
      <c r="K41" s="67"/>
      <c r="L41" s="67"/>
      <c r="M41" s="67"/>
      <c r="N41" s="67"/>
      <c r="O41" s="67"/>
      <c r="P41" s="67"/>
      <c r="Q41" s="51"/>
      <c r="R41" s="51"/>
      <c r="S41" s="51"/>
      <c r="T41" s="51">
        <f>SUM(T29:T39)</f>
        <v>62</v>
      </c>
      <c r="U41" s="51">
        <f>SUM(U29:U39)</f>
        <v>0</v>
      </c>
      <c r="V41" s="51"/>
      <c r="W41" s="51"/>
      <c r="X41" s="51"/>
      <c r="Y41" s="51">
        <f>SUM(Y29:Y40)</f>
        <v>2</v>
      </c>
      <c r="Z41" s="51">
        <f>T41+U41+V41+W41+X41+Y41</f>
        <v>64</v>
      </c>
      <c r="AA41" s="51">
        <f>SUM(AA29:AA39)</f>
        <v>1</v>
      </c>
      <c r="AB41" s="51">
        <f>SUM(AB29:AB39)</f>
        <v>1</v>
      </c>
      <c r="AC41" s="51">
        <f>SUM(AC29:AC39)</f>
        <v>62</v>
      </c>
      <c r="AD41" s="51"/>
      <c r="AE41" s="51"/>
      <c r="AF41" s="51"/>
      <c r="AG41" s="51"/>
      <c r="AH41" s="51"/>
      <c r="AI41" s="51"/>
      <c r="AJ41" s="51">
        <f>SUM(AJ29:AJ40)</f>
        <v>2</v>
      </c>
      <c r="AK41" s="51"/>
      <c r="AL41" s="51"/>
      <c r="AM41" s="51"/>
      <c r="AN41" s="51">
        <f t="shared" si="7"/>
        <v>64</v>
      </c>
      <c r="AO41" s="51">
        <f>AA41+R41+K41</f>
        <v>1</v>
      </c>
      <c r="AP41" s="51">
        <f>L41+S41+AB41</f>
        <v>1</v>
      </c>
      <c r="AQ41" s="279">
        <f>C41+M41+T41+AA41/2</f>
        <v>62.5</v>
      </c>
      <c r="AR41" s="956">
        <v>0</v>
      </c>
      <c r="AS41" s="51">
        <v>0</v>
      </c>
      <c r="AT41" s="51">
        <v>0</v>
      </c>
      <c r="AU41" s="51">
        <v>0</v>
      </c>
      <c r="AV41" s="51">
        <v>0</v>
      </c>
      <c r="AW41" s="51"/>
      <c r="AX41" s="51">
        <f>AJ41</f>
        <v>2</v>
      </c>
      <c r="AY41" s="51"/>
      <c r="AZ41" s="51">
        <v>0</v>
      </c>
      <c r="BA41" s="51"/>
      <c r="BB41" s="51">
        <f t="shared" si="9"/>
        <v>64.5</v>
      </c>
    </row>
    <row r="42" spans="1:57" ht="12.75" hidden="1" customHeight="1" x14ac:dyDescent="0.25">
      <c r="A42" s="5" t="s">
        <v>613</v>
      </c>
      <c r="B42" s="68"/>
      <c r="C42" s="69"/>
      <c r="D42" s="69"/>
      <c r="E42" s="69"/>
      <c r="F42" s="69"/>
      <c r="G42" s="69"/>
      <c r="H42" s="69"/>
      <c r="I42" s="69"/>
      <c r="J42" s="70"/>
      <c r="K42" s="70"/>
      <c r="L42" s="70"/>
      <c r="M42" s="70"/>
      <c r="N42" s="70"/>
      <c r="O42" s="70"/>
      <c r="P42" s="70"/>
      <c r="Q42" s="71"/>
      <c r="R42" s="71"/>
      <c r="S42" s="71"/>
      <c r="T42" s="71"/>
      <c r="U42" s="71"/>
      <c r="V42" s="71"/>
      <c r="W42" s="71"/>
      <c r="X42" s="71"/>
      <c r="Y42" s="71"/>
      <c r="Z42" s="51">
        <f t="shared" si="10"/>
        <v>0</v>
      </c>
      <c r="AA42" s="71">
        <f>SUM(AA29:AA41)</f>
        <v>2</v>
      </c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612"/>
      <c r="BC42" s="534"/>
    </row>
    <row r="43" spans="1:57" s="32" customFormat="1" ht="14.25" hidden="1" customHeight="1" x14ac:dyDescent="0.25">
      <c r="A43" s="5" t="s">
        <v>614</v>
      </c>
      <c r="B43" s="59"/>
      <c r="C43" s="73"/>
      <c r="D43" s="73"/>
      <c r="E43" s="73"/>
      <c r="F43" s="73"/>
      <c r="G43" s="73"/>
      <c r="H43" s="73"/>
      <c r="I43" s="73"/>
      <c r="J43" s="57"/>
      <c r="K43" s="57"/>
      <c r="L43" s="57"/>
      <c r="M43" s="57"/>
      <c r="N43" s="57"/>
      <c r="O43" s="57"/>
      <c r="P43" s="57"/>
      <c r="Q43" s="74"/>
      <c r="R43" s="74"/>
      <c r="S43" s="74"/>
      <c r="T43" s="74"/>
      <c r="U43" s="74"/>
      <c r="V43" s="74"/>
      <c r="W43" s="74"/>
      <c r="X43" s="74"/>
      <c r="Y43" s="74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74"/>
      <c r="AO43" s="74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</row>
    <row r="44" spans="1:57" s="32" customFormat="1" ht="14.45" hidden="1" customHeight="1" x14ac:dyDescent="0.25">
      <c r="A44" s="5" t="s">
        <v>615</v>
      </c>
      <c r="B44" s="75"/>
      <c r="C44" s="76"/>
      <c r="D44" s="76"/>
      <c r="E44" s="76"/>
      <c r="F44" s="76"/>
      <c r="G44" s="76"/>
      <c r="H44" s="76"/>
      <c r="I44" s="76"/>
      <c r="J44" s="51"/>
      <c r="K44" s="51"/>
      <c r="L44" s="51"/>
      <c r="M44" s="51"/>
      <c r="N44" s="51"/>
      <c r="O44" s="51"/>
      <c r="P44" s="51"/>
      <c r="Q44" s="66"/>
      <c r="R44" s="66"/>
      <c r="S44" s="66"/>
      <c r="T44" s="66"/>
      <c r="U44" s="66"/>
      <c r="V44" s="66"/>
      <c r="W44" s="66"/>
      <c r="X44" s="66"/>
      <c r="Y44" s="66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66"/>
      <c r="AO44" s="66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</row>
    <row r="45" spans="1:57" s="32" customFormat="1" ht="14.25" hidden="1" customHeight="1" x14ac:dyDescent="0.25">
      <c r="A45" s="5" t="s">
        <v>616</v>
      </c>
      <c r="B45" s="64"/>
      <c r="C45" s="65"/>
      <c r="D45" s="65"/>
      <c r="E45" s="65"/>
      <c r="F45" s="65"/>
      <c r="G45" s="65"/>
      <c r="H45" s="65"/>
      <c r="I45" s="65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</row>
    <row r="46" spans="1:57" s="32" customFormat="1" ht="14.25" hidden="1" customHeight="1" x14ac:dyDescent="0.25">
      <c r="A46" s="5" t="s">
        <v>617</v>
      </c>
      <c r="B46" s="64"/>
      <c r="C46" s="65"/>
      <c r="D46" s="65"/>
      <c r="E46" s="65"/>
      <c r="F46" s="65"/>
      <c r="G46" s="65"/>
      <c r="H46" s="65"/>
      <c r="I46" s="65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</row>
    <row r="47" spans="1:57" s="32" customFormat="1" ht="14.25" hidden="1" customHeight="1" x14ac:dyDescent="0.25">
      <c r="A47" s="5" t="s">
        <v>618</v>
      </c>
      <c r="B47" s="64"/>
      <c r="C47" s="65"/>
      <c r="D47" s="65"/>
      <c r="E47" s="65"/>
      <c r="F47" s="65"/>
      <c r="G47" s="65"/>
      <c r="H47" s="65"/>
      <c r="I47" s="65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</row>
    <row r="48" spans="1:57" s="32" customFormat="1" ht="14.25" hidden="1" customHeight="1" x14ac:dyDescent="0.25">
      <c r="A48" s="5" t="s">
        <v>619</v>
      </c>
      <c r="B48" s="64"/>
      <c r="C48" s="65"/>
      <c r="D48" s="65"/>
      <c r="E48" s="65"/>
      <c r="F48" s="65"/>
      <c r="G48" s="65"/>
      <c r="H48" s="65"/>
      <c r="I48" s="65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</row>
    <row r="49" spans="1:54" s="32" customFormat="1" ht="14.25" hidden="1" customHeight="1" x14ac:dyDescent="0.25">
      <c r="A49" s="5" t="s">
        <v>674</v>
      </c>
      <c r="B49" s="64"/>
      <c r="C49" s="65"/>
      <c r="D49" s="65"/>
      <c r="E49" s="65"/>
      <c r="F49" s="65"/>
      <c r="G49" s="65"/>
      <c r="H49" s="65"/>
      <c r="I49" s="65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</row>
    <row r="50" spans="1:54" s="32" customFormat="1" ht="14.25" hidden="1" customHeight="1" x14ac:dyDescent="0.25">
      <c r="A50" s="5" t="s">
        <v>675</v>
      </c>
      <c r="B50" s="64"/>
      <c r="C50" s="65"/>
      <c r="D50" s="65"/>
      <c r="E50" s="65"/>
      <c r="F50" s="65"/>
      <c r="G50" s="65"/>
      <c r="H50" s="65"/>
      <c r="I50" s="65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</row>
    <row r="51" spans="1:54" s="32" customFormat="1" ht="14.25" hidden="1" customHeight="1" x14ac:dyDescent="0.25">
      <c r="A51" s="5" t="s">
        <v>676</v>
      </c>
      <c r="B51" s="64"/>
      <c r="C51" s="65"/>
      <c r="D51" s="65"/>
      <c r="E51" s="65"/>
      <c r="F51" s="65"/>
      <c r="G51" s="65"/>
      <c r="H51" s="65"/>
      <c r="I51" s="65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51"/>
      <c r="AR51" s="51"/>
      <c r="AS51" s="66"/>
      <c r="AT51" s="66"/>
      <c r="AU51" s="66"/>
      <c r="AV51" s="66"/>
      <c r="AW51" s="66"/>
      <c r="AX51" s="66"/>
      <c r="AY51" s="66"/>
      <c r="AZ51" s="66"/>
      <c r="BA51" s="66"/>
      <c r="BB51" s="51"/>
    </row>
    <row r="52" spans="1:54" s="32" customFormat="1" ht="14.25" hidden="1" customHeight="1" x14ac:dyDescent="0.25">
      <c r="A52" s="5" t="s">
        <v>677</v>
      </c>
      <c r="B52" s="64"/>
      <c r="C52" s="65"/>
      <c r="D52" s="65"/>
      <c r="E52" s="65"/>
      <c r="F52" s="65"/>
      <c r="G52" s="65"/>
      <c r="H52" s="65"/>
      <c r="I52" s="65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51"/>
      <c r="AR52" s="51"/>
      <c r="AS52" s="66"/>
      <c r="AT52" s="66"/>
      <c r="AU52" s="66"/>
      <c r="AV52" s="66"/>
      <c r="AW52" s="66"/>
      <c r="AX52" s="66"/>
      <c r="AY52" s="66"/>
      <c r="AZ52" s="66"/>
      <c r="BA52" s="66"/>
      <c r="BB52" s="51"/>
    </row>
    <row r="53" spans="1:54" s="32" customFormat="1" ht="14.25" hidden="1" customHeight="1" x14ac:dyDescent="0.25">
      <c r="A53" s="5" t="s">
        <v>125</v>
      </c>
      <c r="B53" s="64"/>
      <c r="C53" s="65"/>
      <c r="D53" s="65"/>
      <c r="E53" s="65"/>
      <c r="F53" s="65"/>
      <c r="G53" s="65"/>
      <c r="H53" s="65"/>
      <c r="I53" s="65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51"/>
      <c r="AR53" s="51"/>
      <c r="AS53" s="66"/>
      <c r="AT53" s="66"/>
      <c r="AU53" s="66"/>
      <c r="AV53" s="66"/>
      <c r="AW53" s="66"/>
      <c r="AX53" s="66"/>
      <c r="AY53" s="66"/>
      <c r="AZ53" s="66"/>
      <c r="BA53" s="66"/>
      <c r="BB53" s="51"/>
    </row>
    <row r="54" spans="1:54" s="32" customFormat="1" ht="14.25" hidden="1" customHeight="1" x14ac:dyDescent="0.25">
      <c r="A54" s="5" t="s">
        <v>703</v>
      </c>
      <c r="B54" s="77"/>
      <c r="C54" s="76"/>
      <c r="D54" s="76"/>
      <c r="E54" s="76"/>
      <c r="F54" s="76"/>
      <c r="G54" s="76"/>
      <c r="H54" s="76"/>
      <c r="I54" s="7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</row>
    <row r="55" spans="1:54" s="32" customFormat="1" ht="14.25" hidden="1" customHeight="1" x14ac:dyDescent="0.25">
      <c r="A55" s="5" t="s">
        <v>704</v>
      </c>
      <c r="B55" s="64"/>
      <c r="C55" s="65"/>
      <c r="D55" s="65"/>
      <c r="E55" s="65"/>
      <c r="F55" s="65"/>
      <c r="G55" s="65"/>
      <c r="H55" s="65"/>
      <c r="I55" s="65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</row>
    <row r="56" spans="1:54" s="32" customFormat="1" ht="14.25" hidden="1" customHeight="1" x14ac:dyDescent="0.25">
      <c r="A56" s="5" t="s">
        <v>128</v>
      </c>
      <c r="B56" s="64"/>
      <c r="C56" s="65"/>
      <c r="D56" s="65"/>
      <c r="E56" s="65"/>
      <c r="F56" s="65"/>
      <c r="G56" s="65"/>
      <c r="H56" s="65"/>
      <c r="I56" s="65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</row>
    <row r="57" spans="1:54" s="32" customFormat="1" ht="14.25" hidden="1" customHeight="1" x14ac:dyDescent="0.25">
      <c r="A57" s="5" t="s">
        <v>129</v>
      </c>
      <c r="B57" s="64"/>
      <c r="C57" s="65"/>
      <c r="D57" s="65"/>
      <c r="E57" s="65"/>
      <c r="F57" s="65"/>
      <c r="G57" s="65"/>
      <c r="H57" s="65"/>
      <c r="I57" s="65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</row>
    <row r="58" spans="1:54" s="32" customFormat="1" ht="14.25" hidden="1" customHeight="1" x14ac:dyDescent="0.25">
      <c r="A58" s="5" t="s">
        <v>130</v>
      </c>
      <c r="B58" s="77"/>
      <c r="C58" s="76"/>
      <c r="D58" s="76"/>
      <c r="E58" s="76"/>
      <c r="F58" s="76"/>
      <c r="G58" s="76"/>
      <c r="H58" s="76"/>
      <c r="I58" s="7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</row>
    <row r="59" spans="1:54" s="32" customFormat="1" ht="14.25" hidden="1" customHeight="1" x14ac:dyDescent="0.25">
      <c r="A59" s="5" t="s">
        <v>133</v>
      </c>
      <c r="B59" s="64"/>
      <c r="C59" s="65"/>
      <c r="D59" s="65"/>
      <c r="E59" s="65"/>
      <c r="F59" s="65"/>
      <c r="G59" s="65"/>
      <c r="H59" s="65"/>
      <c r="I59" s="65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</row>
    <row r="60" spans="1:54" s="32" customFormat="1" ht="14.25" hidden="1" customHeight="1" x14ac:dyDescent="0.25">
      <c r="A60" s="5" t="s">
        <v>136</v>
      </c>
      <c r="B60" s="64"/>
      <c r="C60" s="65"/>
      <c r="D60" s="65"/>
      <c r="E60" s="65"/>
      <c r="F60" s="65"/>
      <c r="G60" s="65"/>
      <c r="H60" s="65"/>
      <c r="I60" s="65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</row>
    <row r="61" spans="1:54" s="32" customFormat="1" ht="14.45" hidden="1" customHeight="1" x14ac:dyDescent="0.25">
      <c r="A61" s="5" t="s">
        <v>137</v>
      </c>
      <c r="B61" s="77"/>
      <c r="C61" s="76"/>
      <c r="D61" s="76"/>
      <c r="E61" s="76"/>
      <c r="F61" s="76"/>
      <c r="G61" s="76"/>
      <c r="H61" s="76"/>
      <c r="I61" s="7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</row>
    <row r="62" spans="1:54" s="32" customFormat="1" ht="14.45" hidden="1" customHeight="1" x14ac:dyDescent="0.25">
      <c r="A62" s="5" t="s">
        <v>138</v>
      </c>
      <c r="B62" s="64"/>
      <c r="C62" s="65"/>
      <c r="D62" s="65"/>
      <c r="E62" s="65"/>
      <c r="F62" s="65"/>
      <c r="G62" s="65"/>
      <c r="H62" s="65"/>
      <c r="I62" s="65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</row>
    <row r="63" spans="1:54" s="32" customFormat="1" ht="14.45" hidden="1" customHeight="1" x14ac:dyDescent="0.25">
      <c r="A63" s="5" t="s">
        <v>139</v>
      </c>
      <c r="B63" s="64"/>
      <c r="C63" s="65"/>
      <c r="D63" s="65"/>
      <c r="E63" s="65"/>
      <c r="F63" s="65"/>
      <c r="G63" s="65"/>
      <c r="H63" s="65"/>
      <c r="I63" s="65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</row>
    <row r="64" spans="1:54" s="32" customFormat="1" ht="14.45" hidden="1" customHeight="1" x14ac:dyDescent="0.25">
      <c r="A64" s="5" t="s">
        <v>142</v>
      </c>
      <c r="B64" s="64"/>
      <c r="C64" s="65"/>
      <c r="D64" s="65"/>
      <c r="E64" s="65"/>
      <c r="F64" s="65"/>
      <c r="G64" s="65"/>
      <c r="H64" s="65"/>
      <c r="I64" s="65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</row>
    <row r="65" spans="1:54" s="32" customFormat="1" ht="14.45" hidden="1" customHeight="1" x14ac:dyDescent="0.25">
      <c r="A65" s="5" t="s">
        <v>145</v>
      </c>
      <c r="B65" s="49"/>
      <c r="C65" s="50"/>
      <c r="D65" s="50"/>
      <c r="E65" s="50"/>
      <c r="F65" s="50"/>
      <c r="G65" s="50"/>
      <c r="H65" s="50"/>
      <c r="I65" s="50"/>
      <c r="J65" s="67"/>
      <c r="K65" s="67"/>
      <c r="L65" s="67"/>
      <c r="M65" s="67"/>
      <c r="N65" s="67"/>
      <c r="O65" s="67"/>
      <c r="P65" s="67"/>
      <c r="Q65" s="66"/>
      <c r="R65" s="66"/>
      <c r="S65" s="66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2"/>
      <c r="AR65" s="52"/>
      <c r="AS65" s="51"/>
      <c r="AT65" s="51"/>
      <c r="AU65" s="51"/>
      <c r="AV65" s="51"/>
      <c r="AW65" s="51"/>
      <c r="AX65" s="51"/>
      <c r="AY65" s="51"/>
      <c r="AZ65" s="51"/>
      <c r="BA65" s="51"/>
      <c r="BB65" s="51"/>
    </row>
    <row r="66" spans="1:54" s="32" customFormat="1" ht="14.45" customHeight="1" x14ac:dyDescent="0.25">
      <c r="A66" s="5"/>
      <c r="B66" s="671"/>
      <c r="C66" s="672"/>
      <c r="D66" s="672"/>
      <c r="E66" s="672"/>
      <c r="F66" s="672"/>
      <c r="G66" s="672"/>
      <c r="H66" s="672"/>
      <c r="I66" s="672"/>
      <c r="J66" s="134"/>
      <c r="K66" s="134"/>
      <c r="L66" s="134"/>
      <c r="M66" s="134"/>
      <c r="N66" s="134"/>
      <c r="O66" s="134"/>
      <c r="P66" s="134"/>
      <c r="Q66" s="673"/>
      <c r="R66" s="673"/>
      <c r="S66" s="673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674"/>
      <c r="AR66" s="674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</row>
    <row r="67" spans="1:54" s="32" customFormat="1" ht="14.45" customHeight="1" x14ac:dyDescent="0.25">
      <c r="A67" s="5"/>
      <c r="B67" s="79"/>
      <c r="C67" s="73"/>
      <c r="D67" s="73"/>
      <c r="E67" s="73"/>
      <c r="F67" s="73"/>
      <c r="G67" s="73"/>
      <c r="H67" s="73"/>
      <c r="I67" s="73"/>
      <c r="J67" s="56"/>
      <c r="K67" s="56"/>
      <c r="L67" s="56"/>
      <c r="M67" s="56"/>
      <c r="N67" s="56"/>
      <c r="O67" s="56"/>
      <c r="P67" s="56"/>
      <c r="Q67" s="74"/>
      <c r="R67" s="74"/>
      <c r="S67" s="74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282"/>
      <c r="AR67" s="282"/>
      <c r="AS67" s="57"/>
      <c r="AT67" s="57"/>
      <c r="AU67" s="57"/>
      <c r="AV67" s="57"/>
      <c r="AW67" s="57"/>
      <c r="AX67" s="57"/>
      <c r="AY67" s="57"/>
      <c r="AZ67" s="57"/>
      <c r="BA67" s="57"/>
      <c r="BB67" s="57"/>
    </row>
    <row r="68" spans="1:54" s="32" customFormat="1" ht="14.45" customHeight="1" x14ac:dyDescent="0.25">
      <c r="A68" s="5"/>
      <c r="B68" s="79"/>
      <c r="C68" s="73"/>
      <c r="D68" s="73"/>
      <c r="E68" s="73"/>
      <c r="F68" s="73"/>
      <c r="G68" s="73"/>
      <c r="H68" s="73"/>
      <c r="I68" s="73"/>
      <c r="J68" s="56"/>
      <c r="K68" s="56"/>
      <c r="L68" s="56"/>
      <c r="M68" s="56"/>
      <c r="N68" s="56"/>
      <c r="O68" s="56"/>
      <c r="P68" s="56"/>
      <c r="Q68" s="74"/>
      <c r="R68" s="74"/>
      <c r="S68" s="74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282"/>
      <c r="AR68" s="282"/>
      <c r="AS68" s="57"/>
      <c r="AT68" s="57"/>
      <c r="AU68" s="57"/>
      <c r="AV68" s="57"/>
      <c r="AW68" s="57"/>
      <c r="AX68" s="57"/>
      <c r="AY68" s="57"/>
      <c r="AZ68" s="57"/>
      <c r="BA68" s="57"/>
      <c r="BB68" s="57"/>
    </row>
    <row r="69" spans="1:54" s="32" customFormat="1" ht="14.45" customHeight="1" x14ac:dyDescent="0.25">
      <c r="A69" s="5" t="s">
        <v>614</v>
      </c>
      <c r="B69" s="34" t="s">
        <v>749</v>
      </c>
      <c r="C69" s="73"/>
      <c r="D69" s="73"/>
      <c r="E69" s="73"/>
      <c r="F69" s="73"/>
      <c r="G69" s="73"/>
      <c r="H69" s="73"/>
      <c r="I69" s="73"/>
      <c r="J69" s="56"/>
      <c r="K69" s="56"/>
      <c r="L69" s="56"/>
      <c r="M69" s="56"/>
      <c r="N69" s="56"/>
      <c r="O69" s="56"/>
      <c r="P69" s="56"/>
      <c r="Q69" s="74"/>
      <c r="R69" s="74"/>
      <c r="S69" s="74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282"/>
      <c r="AR69" s="282"/>
      <c r="AS69" s="57"/>
      <c r="AT69" s="57"/>
      <c r="AU69" s="57"/>
      <c r="AV69" s="57"/>
      <c r="AW69" s="57"/>
      <c r="AX69" s="57"/>
      <c r="AY69" s="57"/>
      <c r="AZ69" s="57"/>
      <c r="BA69" s="57"/>
      <c r="BB69" s="57"/>
    </row>
    <row r="70" spans="1:54" s="32" customFormat="1" ht="14.45" customHeight="1" x14ac:dyDescent="0.25">
      <c r="A70" s="5" t="s">
        <v>615</v>
      </c>
      <c r="B70" s="676" t="s">
        <v>750</v>
      </c>
      <c r="C70" s="284"/>
      <c r="D70" s="284"/>
      <c r="E70" s="284"/>
      <c r="F70" s="284"/>
      <c r="G70" s="284"/>
      <c r="H70" s="284"/>
      <c r="I70" s="284"/>
      <c r="J70" s="285"/>
      <c r="K70" s="285"/>
      <c r="L70" s="285"/>
      <c r="M70" s="285"/>
      <c r="N70" s="285"/>
      <c r="O70" s="285"/>
      <c r="P70" s="285"/>
      <c r="Q70" s="286"/>
      <c r="R70" s="286"/>
      <c r="S70" s="286"/>
      <c r="T70" s="287"/>
      <c r="U70" s="287"/>
      <c r="V70" s="287"/>
      <c r="W70" s="287"/>
      <c r="X70" s="287"/>
      <c r="Y70" s="287"/>
      <c r="Z70" s="287"/>
      <c r="AA70" s="287"/>
      <c r="AB70" s="287"/>
      <c r="AC70" s="287"/>
      <c r="AD70" s="287"/>
      <c r="AE70" s="287"/>
      <c r="AF70" s="287"/>
      <c r="AG70" s="287"/>
      <c r="AH70" s="287"/>
      <c r="AI70" s="287"/>
      <c r="AJ70" s="287"/>
      <c r="AK70" s="287"/>
      <c r="AL70" s="287"/>
      <c r="AM70" s="287"/>
      <c r="AN70" s="287"/>
      <c r="AO70" s="287"/>
      <c r="AP70" s="287"/>
      <c r="AQ70" s="675"/>
      <c r="AR70" s="675"/>
      <c r="AS70" s="675"/>
      <c r="AT70" s="675"/>
      <c r="AU70" s="675"/>
      <c r="AV70" s="675"/>
      <c r="AW70" s="675"/>
      <c r="AX70" s="675"/>
      <c r="AY70" s="675"/>
      <c r="AZ70" s="675"/>
      <c r="BA70" s="675"/>
      <c r="BB70" s="675"/>
    </row>
    <row r="71" spans="1:54" s="32" customFormat="1" ht="14.45" customHeight="1" x14ac:dyDescent="0.25">
      <c r="A71" s="5" t="s">
        <v>616</v>
      </c>
      <c r="B71" s="670" t="s">
        <v>751</v>
      </c>
      <c r="C71" s="284"/>
      <c r="D71" s="284"/>
      <c r="E71" s="284"/>
      <c r="F71" s="284"/>
      <c r="G71" s="284"/>
      <c r="H71" s="284"/>
      <c r="I71" s="284"/>
      <c r="J71" s="285"/>
      <c r="K71" s="285"/>
      <c r="L71" s="285"/>
      <c r="M71" s="285"/>
      <c r="N71" s="285"/>
      <c r="O71" s="285"/>
      <c r="P71" s="285"/>
      <c r="Q71" s="286"/>
      <c r="R71" s="286"/>
      <c r="S71" s="286"/>
      <c r="T71" s="287">
        <v>1</v>
      </c>
      <c r="U71" s="287"/>
      <c r="V71" s="287"/>
      <c r="W71" s="287"/>
      <c r="X71" s="287"/>
      <c r="Y71" s="287"/>
      <c r="Z71" s="287">
        <f>T71</f>
        <v>1</v>
      </c>
      <c r="AA71" s="287"/>
      <c r="AB71" s="287"/>
      <c r="AC71" s="287">
        <v>1</v>
      </c>
      <c r="AD71" s="287"/>
      <c r="AE71" s="287"/>
      <c r="AF71" s="287"/>
      <c r="AG71" s="287"/>
      <c r="AH71" s="287"/>
      <c r="AI71" s="287"/>
      <c r="AJ71" s="287"/>
      <c r="AK71" s="287"/>
      <c r="AL71" s="287"/>
      <c r="AM71" s="287"/>
      <c r="AN71" s="287">
        <f t="shared" ref="AN71:AN79" si="11">J71+Q71+Z71</f>
        <v>1</v>
      </c>
      <c r="AO71" s="287"/>
      <c r="AP71" s="287"/>
      <c r="AQ71" s="675">
        <f t="shared" ref="AQ71:AQ79" si="12">AC71+AO71/2</f>
        <v>1</v>
      </c>
      <c r="AR71" s="675"/>
      <c r="AS71" s="675"/>
      <c r="AT71" s="675"/>
      <c r="AU71" s="675"/>
      <c r="AV71" s="675"/>
      <c r="AW71" s="675"/>
      <c r="AX71" s="675"/>
      <c r="AY71" s="675"/>
      <c r="AZ71" s="675"/>
      <c r="BA71" s="675"/>
      <c r="BB71" s="675">
        <f t="shared" ref="BB71:BB79" si="13">AN71+AP71/2</f>
        <v>1</v>
      </c>
    </row>
    <row r="72" spans="1:54" s="32" customFormat="1" ht="14.45" customHeight="1" x14ac:dyDescent="0.25">
      <c r="A72" s="5" t="s">
        <v>617</v>
      </c>
      <c r="B72" s="670" t="s">
        <v>752</v>
      </c>
      <c r="C72" s="284"/>
      <c r="D72" s="284"/>
      <c r="E72" s="284"/>
      <c r="F72" s="284"/>
      <c r="G72" s="284"/>
      <c r="H72" s="284"/>
      <c r="I72" s="284"/>
      <c r="J72" s="285"/>
      <c r="K72" s="285"/>
      <c r="L72" s="285"/>
      <c r="M72" s="285"/>
      <c r="N72" s="285"/>
      <c r="O72" s="285"/>
      <c r="P72" s="285"/>
      <c r="Q72" s="286"/>
      <c r="R72" s="286"/>
      <c r="S72" s="286"/>
      <c r="T72" s="287">
        <v>1</v>
      </c>
      <c r="U72" s="287"/>
      <c r="V72" s="287"/>
      <c r="W72" s="287"/>
      <c r="X72" s="287"/>
      <c r="Y72" s="287"/>
      <c r="Z72" s="287">
        <f t="shared" ref="Z72:Z93" si="14">T72</f>
        <v>1</v>
      </c>
      <c r="AA72" s="287"/>
      <c r="AB72" s="287"/>
      <c r="AC72" s="287">
        <v>1</v>
      </c>
      <c r="AD72" s="287"/>
      <c r="AE72" s="287"/>
      <c r="AF72" s="287"/>
      <c r="AG72" s="287"/>
      <c r="AH72" s="287"/>
      <c r="AI72" s="287"/>
      <c r="AJ72" s="287"/>
      <c r="AK72" s="287"/>
      <c r="AL72" s="287"/>
      <c r="AM72" s="287"/>
      <c r="AN72" s="287">
        <f t="shared" si="11"/>
        <v>1</v>
      </c>
      <c r="AO72" s="287"/>
      <c r="AP72" s="287"/>
      <c r="AQ72" s="675">
        <f t="shared" si="12"/>
        <v>1</v>
      </c>
      <c r="AR72" s="675"/>
      <c r="AS72" s="675"/>
      <c r="AT72" s="675"/>
      <c r="AU72" s="675"/>
      <c r="AV72" s="675"/>
      <c r="AW72" s="675"/>
      <c r="AX72" s="675"/>
      <c r="AY72" s="675"/>
      <c r="AZ72" s="675"/>
      <c r="BA72" s="675"/>
      <c r="BB72" s="675">
        <f t="shared" si="13"/>
        <v>1</v>
      </c>
    </row>
    <row r="73" spans="1:54" s="32" customFormat="1" ht="14.45" customHeight="1" x14ac:dyDescent="0.25">
      <c r="A73" s="5" t="s">
        <v>618</v>
      </c>
      <c r="B73" s="670" t="s">
        <v>753</v>
      </c>
      <c r="C73" s="284"/>
      <c r="D73" s="284"/>
      <c r="E73" s="284"/>
      <c r="F73" s="284"/>
      <c r="G73" s="284"/>
      <c r="H73" s="284"/>
      <c r="I73" s="284"/>
      <c r="J73" s="285"/>
      <c r="K73" s="285"/>
      <c r="L73" s="285"/>
      <c r="M73" s="285"/>
      <c r="N73" s="285"/>
      <c r="O73" s="285"/>
      <c r="P73" s="285"/>
      <c r="Q73" s="286"/>
      <c r="R73" s="286"/>
      <c r="S73" s="286"/>
      <c r="T73" s="287">
        <v>2</v>
      </c>
      <c r="U73" s="287"/>
      <c r="V73" s="287"/>
      <c r="W73" s="287"/>
      <c r="X73" s="287"/>
      <c r="Y73" s="287"/>
      <c r="Z73" s="287">
        <f t="shared" si="14"/>
        <v>2</v>
      </c>
      <c r="AA73" s="287"/>
      <c r="AB73" s="287"/>
      <c r="AC73" s="287">
        <v>2</v>
      </c>
      <c r="AD73" s="287"/>
      <c r="AE73" s="287"/>
      <c r="AF73" s="287"/>
      <c r="AG73" s="287"/>
      <c r="AH73" s="287"/>
      <c r="AI73" s="287"/>
      <c r="AJ73" s="287"/>
      <c r="AK73" s="287"/>
      <c r="AL73" s="287"/>
      <c r="AM73" s="287"/>
      <c r="AN73" s="287">
        <f t="shared" si="11"/>
        <v>2</v>
      </c>
      <c r="AO73" s="287"/>
      <c r="AP73" s="287"/>
      <c r="AQ73" s="675">
        <f t="shared" si="12"/>
        <v>2</v>
      </c>
      <c r="AR73" s="675"/>
      <c r="AS73" s="675"/>
      <c r="AT73" s="675"/>
      <c r="AU73" s="675"/>
      <c r="AV73" s="675"/>
      <c r="AW73" s="675"/>
      <c r="AX73" s="675"/>
      <c r="AY73" s="675"/>
      <c r="AZ73" s="675"/>
      <c r="BA73" s="675"/>
      <c r="BB73" s="675">
        <f t="shared" si="13"/>
        <v>2</v>
      </c>
    </row>
    <row r="74" spans="1:54" s="32" customFormat="1" ht="14.45" customHeight="1" x14ac:dyDescent="0.25">
      <c r="A74" s="5" t="s">
        <v>619</v>
      </c>
      <c r="B74" s="670" t="s">
        <v>754</v>
      </c>
      <c r="C74" s="284"/>
      <c r="D74" s="284"/>
      <c r="E74" s="284"/>
      <c r="F74" s="284"/>
      <c r="G74" s="284"/>
      <c r="H74" s="284"/>
      <c r="I74" s="284"/>
      <c r="J74" s="285"/>
      <c r="K74" s="285"/>
      <c r="L74" s="285"/>
      <c r="M74" s="285"/>
      <c r="N74" s="285"/>
      <c r="O74" s="285"/>
      <c r="P74" s="285"/>
      <c r="Q74" s="286"/>
      <c r="R74" s="286"/>
      <c r="S74" s="286"/>
      <c r="T74" s="287">
        <v>1</v>
      </c>
      <c r="U74" s="287"/>
      <c r="V74" s="287"/>
      <c r="W74" s="287"/>
      <c r="X74" s="287"/>
      <c r="Y74" s="287"/>
      <c r="Z74" s="287">
        <f t="shared" si="14"/>
        <v>1</v>
      </c>
      <c r="AA74" s="287"/>
      <c r="AB74" s="287"/>
      <c r="AC74" s="287">
        <v>1</v>
      </c>
      <c r="AD74" s="287"/>
      <c r="AE74" s="287"/>
      <c r="AF74" s="287"/>
      <c r="AG74" s="287"/>
      <c r="AH74" s="287"/>
      <c r="AI74" s="287"/>
      <c r="AJ74" s="287"/>
      <c r="AK74" s="287"/>
      <c r="AL74" s="287"/>
      <c r="AM74" s="287"/>
      <c r="AN74" s="287">
        <f t="shared" si="11"/>
        <v>1</v>
      </c>
      <c r="AO74" s="287"/>
      <c r="AP74" s="287"/>
      <c r="AQ74" s="675">
        <f t="shared" si="12"/>
        <v>1</v>
      </c>
      <c r="AR74" s="675"/>
      <c r="AS74" s="675"/>
      <c r="AT74" s="675"/>
      <c r="AU74" s="675"/>
      <c r="AV74" s="675"/>
      <c r="AW74" s="675"/>
      <c r="AX74" s="675"/>
      <c r="AY74" s="675"/>
      <c r="AZ74" s="675"/>
      <c r="BA74" s="675"/>
      <c r="BB74" s="675">
        <f t="shared" si="13"/>
        <v>1</v>
      </c>
    </row>
    <row r="75" spans="1:54" s="32" customFormat="1" ht="14.45" customHeight="1" x14ac:dyDescent="0.25">
      <c r="A75" s="5" t="s">
        <v>674</v>
      </c>
      <c r="B75" s="670" t="s">
        <v>755</v>
      </c>
      <c r="C75" s="284"/>
      <c r="D75" s="284"/>
      <c r="E75" s="284"/>
      <c r="F75" s="284"/>
      <c r="G75" s="284"/>
      <c r="H75" s="284"/>
      <c r="I75" s="284"/>
      <c r="J75" s="285"/>
      <c r="K75" s="285"/>
      <c r="L75" s="285"/>
      <c r="M75" s="285"/>
      <c r="N75" s="285"/>
      <c r="O75" s="285"/>
      <c r="P75" s="285"/>
      <c r="Q75" s="286"/>
      <c r="R75" s="286"/>
      <c r="S75" s="286"/>
      <c r="T75" s="287">
        <v>1</v>
      </c>
      <c r="U75" s="287"/>
      <c r="V75" s="287"/>
      <c r="W75" s="287"/>
      <c r="X75" s="287"/>
      <c r="Y75" s="287"/>
      <c r="Z75" s="287">
        <f t="shared" si="14"/>
        <v>1</v>
      </c>
      <c r="AA75" s="287"/>
      <c r="AB75" s="287"/>
      <c r="AC75" s="287">
        <v>1</v>
      </c>
      <c r="AD75" s="287"/>
      <c r="AE75" s="287"/>
      <c r="AF75" s="287"/>
      <c r="AG75" s="287"/>
      <c r="AH75" s="287"/>
      <c r="AI75" s="287"/>
      <c r="AJ75" s="287"/>
      <c r="AK75" s="287"/>
      <c r="AL75" s="287"/>
      <c r="AM75" s="287"/>
      <c r="AN75" s="287">
        <f t="shared" si="11"/>
        <v>1</v>
      </c>
      <c r="AO75" s="287"/>
      <c r="AP75" s="287"/>
      <c r="AQ75" s="675">
        <f t="shared" si="12"/>
        <v>1</v>
      </c>
      <c r="AR75" s="675"/>
      <c r="AS75" s="675"/>
      <c r="AT75" s="675"/>
      <c r="AU75" s="675"/>
      <c r="AV75" s="675"/>
      <c r="AW75" s="675"/>
      <c r="AX75" s="675"/>
      <c r="AY75" s="675"/>
      <c r="AZ75" s="675"/>
      <c r="BA75" s="675"/>
      <c r="BB75" s="675">
        <f t="shared" si="13"/>
        <v>1</v>
      </c>
    </row>
    <row r="76" spans="1:54" s="32" customFormat="1" ht="14.45" customHeight="1" x14ac:dyDescent="0.25">
      <c r="A76" s="5" t="s">
        <v>675</v>
      </c>
      <c r="B76" s="670" t="s">
        <v>756</v>
      </c>
      <c r="C76" s="284"/>
      <c r="D76" s="284"/>
      <c r="E76" s="284"/>
      <c r="F76" s="284"/>
      <c r="G76" s="284"/>
      <c r="H76" s="284"/>
      <c r="I76" s="284"/>
      <c r="J76" s="285"/>
      <c r="K76" s="285"/>
      <c r="L76" s="285"/>
      <c r="M76" s="285"/>
      <c r="N76" s="285"/>
      <c r="O76" s="285"/>
      <c r="P76" s="285"/>
      <c r="Q76" s="286"/>
      <c r="R76" s="286"/>
      <c r="S76" s="286"/>
      <c r="T76" s="287">
        <v>1</v>
      </c>
      <c r="U76" s="287"/>
      <c r="V76" s="287"/>
      <c r="W76" s="287"/>
      <c r="X76" s="287"/>
      <c r="Y76" s="287"/>
      <c r="Z76" s="287">
        <f t="shared" si="14"/>
        <v>1</v>
      </c>
      <c r="AA76" s="287"/>
      <c r="AB76" s="287"/>
      <c r="AC76" s="287">
        <v>1</v>
      </c>
      <c r="AD76" s="287"/>
      <c r="AE76" s="287"/>
      <c r="AF76" s="287"/>
      <c r="AG76" s="287"/>
      <c r="AH76" s="287"/>
      <c r="AI76" s="287"/>
      <c r="AJ76" s="287"/>
      <c r="AK76" s="287"/>
      <c r="AL76" s="287"/>
      <c r="AM76" s="287"/>
      <c r="AN76" s="287">
        <f t="shared" si="11"/>
        <v>1</v>
      </c>
      <c r="AO76" s="287"/>
      <c r="AP76" s="287"/>
      <c r="AQ76" s="675">
        <f t="shared" si="12"/>
        <v>1</v>
      </c>
      <c r="AR76" s="675"/>
      <c r="AS76" s="675"/>
      <c r="AT76" s="675"/>
      <c r="AU76" s="675"/>
      <c r="AV76" s="675"/>
      <c r="AW76" s="675"/>
      <c r="AX76" s="675"/>
      <c r="AY76" s="675"/>
      <c r="AZ76" s="675"/>
      <c r="BA76" s="675"/>
      <c r="BB76" s="675">
        <f t="shared" si="13"/>
        <v>1</v>
      </c>
    </row>
    <row r="77" spans="1:54" s="32" customFormat="1" ht="14.45" customHeight="1" x14ac:dyDescent="0.25">
      <c r="A77" s="5" t="s">
        <v>676</v>
      </c>
      <c r="B77" s="670" t="s">
        <v>757</v>
      </c>
      <c r="C77" s="284"/>
      <c r="D77" s="284"/>
      <c r="E77" s="284"/>
      <c r="F77" s="284"/>
      <c r="G77" s="284"/>
      <c r="H77" s="284"/>
      <c r="I77" s="284"/>
      <c r="J77" s="285"/>
      <c r="K77" s="285"/>
      <c r="L77" s="285"/>
      <c r="M77" s="285"/>
      <c r="N77" s="285"/>
      <c r="O77" s="285"/>
      <c r="P77" s="285"/>
      <c r="Q77" s="286"/>
      <c r="R77" s="286"/>
      <c r="S77" s="286"/>
      <c r="T77" s="287">
        <v>1</v>
      </c>
      <c r="U77" s="287"/>
      <c r="V77" s="287"/>
      <c r="W77" s="287"/>
      <c r="X77" s="287"/>
      <c r="Y77" s="287"/>
      <c r="Z77" s="287">
        <f t="shared" si="14"/>
        <v>1</v>
      </c>
      <c r="AA77" s="287"/>
      <c r="AB77" s="287"/>
      <c r="AC77" s="287">
        <v>1</v>
      </c>
      <c r="AD77" s="287"/>
      <c r="AE77" s="287"/>
      <c r="AF77" s="287"/>
      <c r="AG77" s="287"/>
      <c r="AH77" s="287"/>
      <c r="AI77" s="287"/>
      <c r="AJ77" s="287"/>
      <c r="AK77" s="287"/>
      <c r="AL77" s="287"/>
      <c r="AM77" s="287"/>
      <c r="AN77" s="287">
        <f t="shared" si="11"/>
        <v>1</v>
      </c>
      <c r="AO77" s="287"/>
      <c r="AP77" s="287"/>
      <c r="AQ77" s="675">
        <f t="shared" si="12"/>
        <v>1</v>
      </c>
      <c r="AR77" s="675"/>
      <c r="AS77" s="675"/>
      <c r="AT77" s="675"/>
      <c r="AU77" s="675"/>
      <c r="AV77" s="675"/>
      <c r="AW77" s="675"/>
      <c r="AX77" s="675"/>
      <c r="AY77" s="675"/>
      <c r="AZ77" s="675"/>
      <c r="BA77" s="675"/>
      <c r="BB77" s="675">
        <f t="shared" si="13"/>
        <v>1</v>
      </c>
    </row>
    <row r="78" spans="1:54" s="32" customFormat="1" ht="14.45" customHeight="1" x14ac:dyDescent="0.25">
      <c r="A78" s="5" t="s">
        <v>677</v>
      </c>
      <c r="B78" s="670" t="s">
        <v>758</v>
      </c>
      <c r="C78" s="284"/>
      <c r="D78" s="284"/>
      <c r="E78" s="284"/>
      <c r="F78" s="284"/>
      <c r="G78" s="284"/>
      <c r="H78" s="284"/>
      <c r="I78" s="284"/>
      <c r="J78" s="285"/>
      <c r="K78" s="285"/>
      <c r="L78" s="285"/>
      <c r="M78" s="285"/>
      <c r="N78" s="285"/>
      <c r="O78" s="285"/>
      <c r="P78" s="285"/>
      <c r="Q78" s="286"/>
      <c r="R78" s="286"/>
      <c r="S78" s="286"/>
      <c r="T78" s="287">
        <v>1</v>
      </c>
      <c r="U78" s="287"/>
      <c r="V78" s="287"/>
      <c r="W78" s="287"/>
      <c r="X78" s="287"/>
      <c r="Y78" s="287"/>
      <c r="Z78" s="287">
        <f t="shared" si="14"/>
        <v>1</v>
      </c>
      <c r="AA78" s="287"/>
      <c r="AB78" s="287"/>
      <c r="AC78" s="287">
        <v>1</v>
      </c>
      <c r="AD78" s="287"/>
      <c r="AE78" s="287"/>
      <c r="AF78" s="287"/>
      <c r="AG78" s="287"/>
      <c r="AH78" s="287"/>
      <c r="AI78" s="287"/>
      <c r="AJ78" s="287"/>
      <c r="AK78" s="287"/>
      <c r="AL78" s="287"/>
      <c r="AM78" s="287"/>
      <c r="AN78" s="287">
        <f t="shared" si="11"/>
        <v>1</v>
      </c>
      <c r="AO78" s="287"/>
      <c r="AP78" s="287"/>
      <c r="AQ78" s="675">
        <f t="shared" si="12"/>
        <v>1</v>
      </c>
      <c r="AR78" s="675"/>
      <c r="AS78" s="675"/>
      <c r="AT78" s="675"/>
      <c r="AU78" s="675"/>
      <c r="AV78" s="675"/>
      <c r="AW78" s="675"/>
      <c r="AX78" s="675"/>
      <c r="AY78" s="675"/>
      <c r="AZ78" s="675"/>
      <c r="BA78" s="675"/>
      <c r="BB78" s="675">
        <f t="shared" si="13"/>
        <v>1</v>
      </c>
    </row>
    <row r="79" spans="1:54" s="32" customFormat="1" ht="14.45" customHeight="1" x14ac:dyDescent="0.25">
      <c r="A79" s="5" t="s">
        <v>125</v>
      </c>
      <c r="B79" s="670" t="s">
        <v>759</v>
      </c>
      <c r="C79" s="284"/>
      <c r="D79" s="284"/>
      <c r="E79" s="284"/>
      <c r="F79" s="284"/>
      <c r="G79" s="284"/>
      <c r="H79" s="284"/>
      <c r="I79" s="284"/>
      <c r="J79" s="285"/>
      <c r="K79" s="285"/>
      <c r="L79" s="285"/>
      <c r="M79" s="285"/>
      <c r="N79" s="285"/>
      <c r="O79" s="285"/>
      <c r="P79" s="285"/>
      <c r="Q79" s="286"/>
      <c r="R79" s="286"/>
      <c r="S79" s="286"/>
      <c r="T79" s="287">
        <v>1</v>
      </c>
      <c r="U79" s="287"/>
      <c r="V79" s="287"/>
      <c r="W79" s="287"/>
      <c r="X79" s="287"/>
      <c r="Y79" s="287"/>
      <c r="Z79" s="287">
        <f t="shared" si="14"/>
        <v>1</v>
      </c>
      <c r="AA79" s="287"/>
      <c r="AB79" s="287"/>
      <c r="AC79" s="287">
        <v>1</v>
      </c>
      <c r="AD79" s="287"/>
      <c r="AE79" s="287"/>
      <c r="AF79" s="287"/>
      <c r="AG79" s="287"/>
      <c r="AH79" s="287"/>
      <c r="AI79" s="287"/>
      <c r="AJ79" s="287"/>
      <c r="AK79" s="287"/>
      <c r="AL79" s="287"/>
      <c r="AM79" s="287"/>
      <c r="AN79" s="287">
        <f t="shared" si="11"/>
        <v>1</v>
      </c>
      <c r="AO79" s="287"/>
      <c r="AP79" s="287"/>
      <c r="AQ79" s="675">
        <f t="shared" si="12"/>
        <v>1</v>
      </c>
      <c r="AR79" s="675"/>
      <c r="AS79" s="675"/>
      <c r="AT79" s="675"/>
      <c r="AU79" s="675"/>
      <c r="AV79" s="675"/>
      <c r="AW79" s="675"/>
      <c r="AX79" s="675"/>
      <c r="AY79" s="675"/>
      <c r="AZ79" s="675"/>
      <c r="BA79" s="675"/>
      <c r="BB79" s="675">
        <f t="shared" si="13"/>
        <v>1</v>
      </c>
    </row>
    <row r="80" spans="1:54" s="32" customFormat="1" ht="14.45" customHeight="1" x14ac:dyDescent="0.25">
      <c r="A80" s="5" t="s">
        <v>703</v>
      </c>
      <c r="B80" s="676" t="s">
        <v>760</v>
      </c>
      <c r="C80" s="284"/>
      <c r="D80" s="284"/>
      <c r="E80" s="284"/>
      <c r="F80" s="284"/>
      <c r="G80" s="284"/>
      <c r="H80" s="284"/>
      <c r="I80" s="284"/>
      <c r="J80" s="285"/>
      <c r="K80" s="285"/>
      <c r="L80" s="285"/>
      <c r="M80" s="285"/>
      <c r="N80" s="285"/>
      <c r="O80" s="285"/>
      <c r="P80" s="285"/>
      <c r="Q80" s="286"/>
      <c r="R80" s="286"/>
      <c r="S80" s="286"/>
      <c r="T80" s="287"/>
      <c r="U80" s="287"/>
      <c r="V80" s="287"/>
      <c r="W80" s="287"/>
      <c r="X80" s="287"/>
      <c r="Y80" s="287"/>
      <c r="Z80" s="287"/>
      <c r="AA80" s="287"/>
      <c r="AB80" s="287"/>
      <c r="AC80" s="287"/>
      <c r="AD80" s="287"/>
      <c r="AE80" s="287"/>
      <c r="AF80" s="287"/>
      <c r="AG80" s="287"/>
      <c r="AH80" s="287"/>
      <c r="AI80" s="287"/>
      <c r="AJ80" s="287"/>
      <c r="AK80" s="287"/>
      <c r="AL80" s="287"/>
      <c r="AM80" s="287"/>
      <c r="AN80" s="287"/>
      <c r="AO80" s="287"/>
      <c r="AP80" s="287"/>
      <c r="AQ80" s="675"/>
      <c r="AR80" s="675"/>
      <c r="AS80" s="675"/>
      <c r="AT80" s="675"/>
      <c r="AU80" s="675"/>
      <c r="AV80" s="675"/>
      <c r="AW80" s="675"/>
      <c r="AX80" s="675"/>
      <c r="AY80" s="675"/>
      <c r="AZ80" s="675"/>
      <c r="BA80" s="675"/>
      <c r="BB80" s="675"/>
    </row>
    <row r="81" spans="1:54" s="32" customFormat="1" ht="14.45" customHeight="1" x14ac:dyDescent="0.25">
      <c r="A81" s="5" t="s">
        <v>704</v>
      </c>
      <c r="B81" s="670" t="s">
        <v>761</v>
      </c>
      <c r="C81" s="284"/>
      <c r="D81" s="284"/>
      <c r="E81" s="284"/>
      <c r="F81" s="284"/>
      <c r="G81" s="284"/>
      <c r="H81" s="284"/>
      <c r="I81" s="284"/>
      <c r="J81" s="285"/>
      <c r="K81" s="285"/>
      <c r="L81" s="285"/>
      <c r="M81" s="285"/>
      <c r="N81" s="285"/>
      <c r="O81" s="285"/>
      <c r="P81" s="285"/>
      <c r="Q81" s="286"/>
      <c r="R81" s="286"/>
      <c r="S81" s="286"/>
      <c r="T81" s="287">
        <v>1</v>
      </c>
      <c r="U81" s="287"/>
      <c r="V81" s="287"/>
      <c r="W81" s="287"/>
      <c r="X81" s="287"/>
      <c r="Y81" s="287"/>
      <c r="Z81" s="287">
        <f t="shared" si="14"/>
        <v>1</v>
      </c>
      <c r="AA81" s="287"/>
      <c r="AB81" s="287"/>
      <c r="AC81" s="287">
        <v>1</v>
      </c>
      <c r="AD81" s="287"/>
      <c r="AE81" s="287"/>
      <c r="AF81" s="287"/>
      <c r="AG81" s="287"/>
      <c r="AH81" s="287"/>
      <c r="AI81" s="287"/>
      <c r="AJ81" s="287"/>
      <c r="AK81" s="287"/>
      <c r="AL81" s="287"/>
      <c r="AM81" s="287"/>
      <c r="AN81" s="287">
        <f t="shared" ref="AN81:AN88" si="15">J81+Q81+Z81</f>
        <v>1</v>
      </c>
      <c r="AO81" s="287"/>
      <c r="AP81" s="287"/>
      <c r="AQ81" s="675">
        <f t="shared" ref="AQ81:AQ88" si="16">AC81+AO81/2</f>
        <v>1</v>
      </c>
      <c r="AR81" s="675"/>
      <c r="AS81" s="675"/>
      <c r="AT81" s="675"/>
      <c r="AU81" s="675"/>
      <c r="AV81" s="675"/>
      <c r="AW81" s="675"/>
      <c r="AX81" s="675"/>
      <c r="AY81" s="675"/>
      <c r="AZ81" s="675"/>
      <c r="BA81" s="675"/>
      <c r="BB81" s="675">
        <f t="shared" ref="BB81:BB88" si="17">AN81+AP81/2</f>
        <v>1</v>
      </c>
    </row>
    <row r="82" spans="1:54" s="32" customFormat="1" ht="14.45" customHeight="1" x14ac:dyDescent="0.25">
      <c r="A82" s="5" t="s">
        <v>128</v>
      </c>
      <c r="B82" s="670" t="s">
        <v>762</v>
      </c>
      <c r="C82" s="284"/>
      <c r="D82" s="284"/>
      <c r="E82" s="284"/>
      <c r="F82" s="284"/>
      <c r="G82" s="284"/>
      <c r="H82" s="284"/>
      <c r="I82" s="284"/>
      <c r="J82" s="285"/>
      <c r="K82" s="285"/>
      <c r="L82" s="285"/>
      <c r="M82" s="285"/>
      <c r="N82" s="285"/>
      <c r="O82" s="285"/>
      <c r="P82" s="285"/>
      <c r="Q82" s="286"/>
      <c r="R82" s="286"/>
      <c r="S82" s="286"/>
      <c r="T82" s="287">
        <v>1</v>
      </c>
      <c r="U82" s="287"/>
      <c r="V82" s="287"/>
      <c r="W82" s="287"/>
      <c r="X82" s="287"/>
      <c r="Y82" s="287"/>
      <c r="Z82" s="287">
        <f t="shared" si="14"/>
        <v>1</v>
      </c>
      <c r="AA82" s="287"/>
      <c r="AB82" s="287"/>
      <c r="AC82" s="287">
        <v>1</v>
      </c>
      <c r="AD82" s="287"/>
      <c r="AE82" s="287"/>
      <c r="AF82" s="287"/>
      <c r="AG82" s="287"/>
      <c r="AH82" s="287"/>
      <c r="AI82" s="287"/>
      <c r="AJ82" s="287"/>
      <c r="AK82" s="287"/>
      <c r="AL82" s="287"/>
      <c r="AM82" s="287"/>
      <c r="AN82" s="287">
        <f t="shared" si="15"/>
        <v>1</v>
      </c>
      <c r="AO82" s="287"/>
      <c r="AP82" s="287"/>
      <c r="AQ82" s="675">
        <f t="shared" si="16"/>
        <v>1</v>
      </c>
      <c r="AR82" s="675"/>
      <c r="AS82" s="675"/>
      <c r="AT82" s="675"/>
      <c r="AU82" s="675"/>
      <c r="AV82" s="675"/>
      <c r="AW82" s="675"/>
      <c r="AX82" s="675"/>
      <c r="AY82" s="675"/>
      <c r="AZ82" s="675"/>
      <c r="BA82" s="675"/>
      <c r="BB82" s="675">
        <f t="shared" si="17"/>
        <v>1</v>
      </c>
    </row>
    <row r="83" spans="1:54" s="32" customFormat="1" ht="14.45" customHeight="1" x14ac:dyDescent="0.25">
      <c r="A83" s="5" t="s">
        <v>129</v>
      </c>
      <c r="B83" s="670" t="s">
        <v>763</v>
      </c>
      <c r="C83" s="284"/>
      <c r="D83" s="284"/>
      <c r="E83" s="284"/>
      <c r="F83" s="284"/>
      <c r="G83" s="284"/>
      <c r="H83" s="284"/>
      <c r="I83" s="284"/>
      <c r="J83" s="285"/>
      <c r="K83" s="285"/>
      <c r="L83" s="285"/>
      <c r="M83" s="285"/>
      <c r="N83" s="285"/>
      <c r="O83" s="285"/>
      <c r="P83" s="285"/>
      <c r="Q83" s="286"/>
      <c r="R83" s="286"/>
      <c r="S83" s="286"/>
      <c r="T83" s="287">
        <v>1</v>
      </c>
      <c r="U83" s="287"/>
      <c r="V83" s="287"/>
      <c r="W83" s="287"/>
      <c r="X83" s="287"/>
      <c r="Y83" s="287"/>
      <c r="Z83" s="287">
        <f t="shared" si="14"/>
        <v>1</v>
      </c>
      <c r="AA83" s="287"/>
      <c r="AB83" s="287"/>
      <c r="AC83" s="287">
        <v>1</v>
      </c>
      <c r="AD83" s="287"/>
      <c r="AE83" s="287"/>
      <c r="AF83" s="287"/>
      <c r="AG83" s="287"/>
      <c r="AH83" s="287"/>
      <c r="AI83" s="287"/>
      <c r="AJ83" s="287"/>
      <c r="AK83" s="287"/>
      <c r="AL83" s="287"/>
      <c r="AM83" s="287"/>
      <c r="AN83" s="287">
        <f t="shared" si="15"/>
        <v>1</v>
      </c>
      <c r="AO83" s="287"/>
      <c r="AP83" s="287"/>
      <c r="AQ83" s="675">
        <f t="shared" si="16"/>
        <v>1</v>
      </c>
      <c r="AR83" s="675"/>
      <c r="AS83" s="675"/>
      <c r="AT83" s="675"/>
      <c r="AU83" s="675"/>
      <c r="AV83" s="675"/>
      <c r="AW83" s="675"/>
      <c r="AX83" s="675"/>
      <c r="AY83" s="675"/>
      <c r="AZ83" s="675"/>
      <c r="BA83" s="675"/>
      <c r="BB83" s="675">
        <f t="shared" si="17"/>
        <v>1</v>
      </c>
    </row>
    <row r="84" spans="1:54" s="32" customFormat="1" ht="14.45" customHeight="1" x14ac:dyDescent="0.25">
      <c r="A84" s="5" t="s">
        <v>130</v>
      </c>
      <c r="B84" s="676" t="s">
        <v>764</v>
      </c>
      <c r="C84" s="284"/>
      <c r="D84" s="284"/>
      <c r="E84" s="284"/>
      <c r="F84" s="284"/>
      <c r="G84" s="284"/>
      <c r="H84" s="284"/>
      <c r="I84" s="284"/>
      <c r="J84" s="285"/>
      <c r="K84" s="285"/>
      <c r="L84" s="285"/>
      <c r="M84" s="285"/>
      <c r="N84" s="285"/>
      <c r="O84" s="285"/>
      <c r="P84" s="285"/>
      <c r="Q84" s="286"/>
      <c r="R84" s="286"/>
      <c r="S84" s="286"/>
      <c r="T84" s="287"/>
      <c r="U84" s="287"/>
      <c r="V84" s="287"/>
      <c r="W84" s="287"/>
      <c r="X84" s="287"/>
      <c r="Y84" s="287"/>
      <c r="Z84" s="287">
        <f t="shared" si="14"/>
        <v>0</v>
      </c>
      <c r="AA84" s="287"/>
      <c r="AB84" s="287"/>
      <c r="AC84" s="287"/>
      <c r="AD84" s="287"/>
      <c r="AE84" s="287"/>
      <c r="AF84" s="287"/>
      <c r="AG84" s="287"/>
      <c r="AH84" s="287"/>
      <c r="AI84" s="287"/>
      <c r="AJ84" s="287"/>
      <c r="AK84" s="287"/>
      <c r="AL84" s="287"/>
      <c r="AM84" s="287"/>
      <c r="AN84" s="287">
        <f t="shared" si="15"/>
        <v>0</v>
      </c>
      <c r="AO84" s="287"/>
      <c r="AP84" s="287"/>
      <c r="AQ84" s="675">
        <f t="shared" si="16"/>
        <v>0</v>
      </c>
      <c r="AR84" s="675"/>
      <c r="AS84" s="675"/>
      <c r="AT84" s="675"/>
      <c r="AU84" s="675"/>
      <c r="AV84" s="675"/>
      <c r="AW84" s="675"/>
      <c r="AX84" s="675"/>
      <c r="AY84" s="675"/>
      <c r="AZ84" s="675"/>
      <c r="BA84" s="675"/>
      <c r="BB84" s="675">
        <f t="shared" si="17"/>
        <v>0</v>
      </c>
    </row>
    <row r="85" spans="1:54" s="32" customFormat="1" ht="14.45" customHeight="1" x14ac:dyDescent="0.25">
      <c r="A85" s="5" t="s">
        <v>133</v>
      </c>
      <c r="B85" s="670" t="s">
        <v>765</v>
      </c>
      <c r="C85" s="284"/>
      <c r="D85" s="284"/>
      <c r="E85" s="284"/>
      <c r="F85" s="284"/>
      <c r="G85" s="284"/>
      <c r="H85" s="284"/>
      <c r="I85" s="284"/>
      <c r="J85" s="285"/>
      <c r="K85" s="285"/>
      <c r="L85" s="285"/>
      <c r="M85" s="285"/>
      <c r="N85" s="285"/>
      <c r="O85" s="285"/>
      <c r="P85" s="285"/>
      <c r="Q85" s="286"/>
      <c r="R85" s="286"/>
      <c r="S85" s="286"/>
      <c r="T85" s="287">
        <v>1</v>
      </c>
      <c r="U85" s="287"/>
      <c r="V85" s="287"/>
      <c r="W85" s="287"/>
      <c r="X85" s="287"/>
      <c r="Y85" s="287"/>
      <c r="Z85" s="287">
        <f t="shared" si="14"/>
        <v>1</v>
      </c>
      <c r="AA85" s="287"/>
      <c r="AB85" s="287"/>
      <c r="AC85" s="287">
        <v>1</v>
      </c>
      <c r="AD85" s="287"/>
      <c r="AE85" s="287"/>
      <c r="AF85" s="287"/>
      <c r="AG85" s="287"/>
      <c r="AH85" s="287"/>
      <c r="AI85" s="287"/>
      <c r="AJ85" s="287"/>
      <c r="AK85" s="287"/>
      <c r="AL85" s="287"/>
      <c r="AM85" s="287"/>
      <c r="AN85" s="287">
        <f t="shared" si="15"/>
        <v>1</v>
      </c>
      <c r="AO85" s="287"/>
      <c r="AP85" s="287"/>
      <c r="AQ85" s="675">
        <f t="shared" si="16"/>
        <v>1</v>
      </c>
      <c r="AR85" s="675"/>
      <c r="AS85" s="675"/>
      <c r="AT85" s="675"/>
      <c r="AU85" s="675"/>
      <c r="AV85" s="675"/>
      <c r="AW85" s="675"/>
      <c r="AX85" s="675"/>
      <c r="AY85" s="675"/>
      <c r="AZ85" s="675"/>
      <c r="BA85" s="675"/>
      <c r="BB85" s="675">
        <f t="shared" si="17"/>
        <v>1</v>
      </c>
    </row>
    <row r="86" spans="1:54" s="32" customFormat="1" ht="14.45" customHeight="1" x14ac:dyDescent="0.25">
      <c r="A86" s="5" t="s">
        <v>136</v>
      </c>
      <c r="B86" s="670" t="s">
        <v>766</v>
      </c>
      <c r="C86" s="284"/>
      <c r="D86" s="284"/>
      <c r="E86" s="284"/>
      <c r="F86" s="284"/>
      <c r="G86" s="284"/>
      <c r="H86" s="284"/>
      <c r="I86" s="284"/>
      <c r="J86" s="285"/>
      <c r="K86" s="285"/>
      <c r="L86" s="285"/>
      <c r="M86" s="285"/>
      <c r="N86" s="285"/>
      <c r="O86" s="285"/>
      <c r="P86" s="285"/>
      <c r="Q86" s="286"/>
      <c r="R86" s="286"/>
      <c r="S86" s="286"/>
      <c r="T86" s="287">
        <v>1</v>
      </c>
      <c r="U86" s="287"/>
      <c r="V86" s="287"/>
      <c r="W86" s="287"/>
      <c r="X86" s="287"/>
      <c r="Y86" s="287"/>
      <c r="Z86" s="287">
        <f t="shared" si="14"/>
        <v>1</v>
      </c>
      <c r="AA86" s="287"/>
      <c r="AB86" s="287"/>
      <c r="AC86" s="287">
        <v>1</v>
      </c>
      <c r="AD86" s="287"/>
      <c r="AE86" s="287"/>
      <c r="AF86" s="287"/>
      <c r="AG86" s="287"/>
      <c r="AH86" s="287"/>
      <c r="AI86" s="287"/>
      <c r="AJ86" s="287"/>
      <c r="AK86" s="287"/>
      <c r="AL86" s="287"/>
      <c r="AM86" s="287"/>
      <c r="AN86" s="287">
        <f t="shared" si="15"/>
        <v>1</v>
      </c>
      <c r="AO86" s="287"/>
      <c r="AP86" s="287"/>
      <c r="AQ86" s="675">
        <f t="shared" si="16"/>
        <v>1</v>
      </c>
      <c r="AR86" s="675"/>
      <c r="AS86" s="675"/>
      <c r="AT86" s="675"/>
      <c r="AU86" s="675"/>
      <c r="AV86" s="675"/>
      <c r="AW86" s="675"/>
      <c r="AX86" s="675"/>
      <c r="AY86" s="675"/>
      <c r="AZ86" s="675"/>
      <c r="BA86" s="675"/>
      <c r="BB86" s="675">
        <f t="shared" si="17"/>
        <v>1</v>
      </c>
    </row>
    <row r="87" spans="1:54" s="32" customFormat="1" ht="14.45" customHeight="1" x14ac:dyDescent="0.25">
      <c r="A87" s="5" t="s">
        <v>137</v>
      </c>
      <c r="B87" s="670" t="s">
        <v>767</v>
      </c>
      <c r="C87" s="284"/>
      <c r="D87" s="284"/>
      <c r="E87" s="284"/>
      <c r="F87" s="284"/>
      <c r="G87" s="284"/>
      <c r="H87" s="284"/>
      <c r="I87" s="284"/>
      <c r="J87" s="285"/>
      <c r="K87" s="285"/>
      <c r="L87" s="285"/>
      <c r="M87" s="285"/>
      <c r="N87" s="285"/>
      <c r="O87" s="285"/>
      <c r="P87" s="285"/>
      <c r="Q87" s="286"/>
      <c r="R87" s="286"/>
      <c r="S87" s="286"/>
      <c r="T87" s="287">
        <v>3</v>
      </c>
      <c r="U87" s="287"/>
      <c r="V87" s="287"/>
      <c r="W87" s="287"/>
      <c r="X87" s="287"/>
      <c r="Y87" s="287"/>
      <c r="Z87" s="287">
        <f t="shared" si="14"/>
        <v>3</v>
      </c>
      <c r="AA87" s="287"/>
      <c r="AB87" s="287"/>
      <c r="AC87" s="287">
        <v>3</v>
      </c>
      <c r="AD87" s="287"/>
      <c r="AE87" s="287"/>
      <c r="AF87" s="287"/>
      <c r="AG87" s="287"/>
      <c r="AH87" s="287"/>
      <c r="AI87" s="287"/>
      <c r="AJ87" s="287"/>
      <c r="AK87" s="287"/>
      <c r="AL87" s="287"/>
      <c r="AM87" s="287"/>
      <c r="AN87" s="287">
        <f t="shared" si="15"/>
        <v>3</v>
      </c>
      <c r="AO87" s="287"/>
      <c r="AP87" s="287"/>
      <c r="AQ87" s="675">
        <f t="shared" si="16"/>
        <v>3</v>
      </c>
      <c r="AR87" s="675"/>
      <c r="AS87" s="675"/>
      <c r="AT87" s="675"/>
      <c r="AU87" s="675"/>
      <c r="AV87" s="675"/>
      <c r="AW87" s="675"/>
      <c r="AX87" s="675"/>
      <c r="AY87" s="675"/>
      <c r="AZ87" s="675"/>
      <c r="BA87" s="675"/>
      <c r="BB87" s="675">
        <f t="shared" si="17"/>
        <v>3</v>
      </c>
    </row>
    <row r="88" spans="1:54" s="32" customFormat="1" ht="14.45" customHeight="1" x14ac:dyDescent="0.25">
      <c r="A88" s="5" t="s">
        <v>138</v>
      </c>
      <c r="B88" s="670" t="s">
        <v>1021</v>
      </c>
      <c r="C88" s="284"/>
      <c r="D88" s="284"/>
      <c r="E88" s="284"/>
      <c r="F88" s="284"/>
      <c r="G88" s="284"/>
      <c r="H88" s="284"/>
      <c r="I88" s="284"/>
      <c r="J88" s="285"/>
      <c r="K88" s="285"/>
      <c r="L88" s="285"/>
      <c r="M88" s="285"/>
      <c r="N88" s="285"/>
      <c r="O88" s="285"/>
      <c r="P88" s="285"/>
      <c r="Q88" s="286"/>
      <c r="R88" s="286"/>
      <c r="S88" s="286"/>
      <c r="T88" s="287">
        <v>1</v>
      </c>
      <c r="U88" s="287"/>
      <c r="V88" s="287"/>
      <c r="W88" s="287"/>
      <c r="X88" s="287"/>
      <c r="Y88" s="287"/>
      <c r="Z88" s="287">
        <f t="shared" si="14"/>
        <v>1</v>
      </c>
      <c r="AA88" s="287"/>
      <c r="AB88" s="287"/>
      <c r="AC88" s="287">
        <v>1</v>
      </c>
      <c r="AD88" s="287"/>
      <c r="AE88" s="287"/>
      <c r="AF88" s="287"/>
      <c r="AG88" s="287"/>
      <c r="AH88" s="287"/>
      <c r="AI88" s="287"/>
      <c r="AJ88" s="287"/>
      <c r="AK88" s="287"/>
      <c r="AL88" s="287"/>
      <c r="AM88" s="287"/>
      <c r="AN88" s="287">
        <f t="shared" si="15"/>
        <v>1</v>
      </c>
      <c r="AO88" s="287"/>
      <c r="AP88" s="287"/>
      <c r="AQ88" s="675">
        <f t="shared" si="16"/>
        <v>1</v>
      </c>
      <c r="AR88" s="675"/>
      <c r="AS88" s="675"/>
      <c r="AT88" s="675"/>
      <c r="AU88" s="675"/>
      <c r="AV88" s="675"/>
      <c r="AW88" s="675"/>
      <c r="AX88" s="675"/>
      <c r="AY88" s="675"/>
      <c r="AZ88" s="675"/>
      <c r="BA88" s="675"/>
      <c r="BB88" s="675">
        <f t="shared" si="17"/>
        <v>1</v>
      </c>
    </row>
    <row r="89" spans="1:54" s="32" customFormat="1" ht="14.45" customHeight="1" x14ac:dyDescent="0.25">
      <c r="A89" s="5" t="s">
        <v>139</v>
      </c>
      <c r="B89" s="676" t="s">
        <v>768</v>
      </c>
      <c r="C89" s="284"/>
      <c r="D89" s="284"/>
      <c r="E89" s="284"/>
      <c r="F89" s="284"/>
      <c r="G89" s="284"/>
      <c r="H89" s="284"/>
      <c r="I89" s="284"/>
      <c r="J89" s="285"/>
      <c r="K89" s="285"/>
      <c r="L89" s="285"/>
      <c r="M89" s="285"/>
      <c r="N89" s="285"/>
      <c r="O89" s="285"/>
      <c r="P89" s="285"/>
      <c r="Q89" s="286"/>
      <c r="R89" s="286"/>
      <c r="S89" s="286"/>
      <c r="T89" s="287"/>
      <c r="U89" s="287"/>
      <c r="V89" s="287"/>
      <c r="W89" s="287"/>
      <c r="X89" s="287"/>
      <c r="Y89" s="287"/>
      <c r="Z89" s="287"/>
      <c r="AA89" s="287"/>
      <c r="AB89" s="287"/>
      <c r="AC89" s="287"/>
      <c r="AD89" s="287"/>
      <c r="AE89" s="287"/>
      <c r="AF89" s="287"/>
      <c r="AG89" s="287"/>
      <c r="AH89" s="287"/>
      <c r="AI89" s="287"/>
      <c r="AJ89" s="287"/>
      <c r="AK89" s="287"/>
      <c r="AL89" s="287"/>
      <c r="AM89" s="287"/>
      <c r="AN89" s="287"/>
      <c r="AO89" s="287"/>
      <c r="AP89" s="287"/>
      <c r="AQ89" s="675"/>
      <c r="AR89" s="675"/>
      <c r="AS89" s="675"/>
      <c r="AT89" s="675"/>
      <c r="AU89" s="675"/>
      <c r="AV89" s="675"/>
      <c r="AW89" s="675"/>
      <c r="AX89" s="675"/>
      <c r="AY89" s="675"/>
      <c r="AZ89" s="675"/>
      <c r="BA89" s="675"/>
      <c r="BB89" s="675"/>
    </row>
    <row r="90" spans="1:54" s="32" customFormat="1" ht="14.45" customHeight="1" x14ac:dyDescent="0.25">
      <c r="A90" s="5" t="s">
        <v>142</v>
      </c>
      <c r="B90" s="670" t="s">
        <v>769</v>
      </c>
      <c r="C90" s="284"/>
      <c r="D90" s="284"/>
      <c r="E90" s="284"/>
      <c r="F90" s="284"/>
      <c r="G90" s="284"/>
      <c r="H90" s="284"/>
      <c r="I90" s="284"/>
      <c r="J90" s="285"/>
      <c r="K90" s="285"/>
      <c r="L90" s="285"/>
      <c r="M90" s="285"/>
      <c r="N90" s="285"/>
      <c r="O90" s="285"/>
      <c r="P90" s="285"/>
      <c r="Q90" s="286"/>
      <c r="R90" s="286"/>
      <c r="S90" s="286"/>
      <c r="T90" s="287">
        <v>1</v>
      </c>
      <c r="U90" s="287"/>
      <c r="V90" s="287"/>
      <c r="W90" s="287"/>
      <c r="X90" s="287"/>
      <c r="Y90" s="287"/>
      <c r="Z90" s="287">
        <f t="shared" si="14"/>
        <v>1</v>
      </c>
      <c r="AA90" s="287"/>
      <c r="AB90" s="287"/>
      <c r="AC90" s="287">
        <v>1</v>
      </c>
      <c r="AD90" s="287"/>
      <c r="AE90" s="287"/>
      <c r="AF90" s="287"/>
      <c r="AG90" s="287"/>
      <c r="AH90" s="287"/>
      <c r="AI90" s="287"/>
      <c r="AJ90" s="287"/>
      <c r="AK90" s="287"/>
      <c r="AL90" s="287"/>
      <c r="AM90" s="287"/>
      <c r="AN90" s="287">
        <f>J90+Q90+Z90</f>
        <v>1</v>
      </c>
      <c r="AO90" s="287"/>
      <c r="AP90" s="287"/>
      <c r="AQ90" s="675">
        <f>AC90+AO90/2</f>
        <v>1</v>
      </c>
      <c r="AR90" s="675"/>
      <c r="AS90" s="675"/>
      <c r="AT90" s="675"/>
      <c r="AU90" s="675"/>
      <c r="AV90" s="675"/>
      <c r="AW90" s="675"/>
      <c r="AX90" s="675"/>
      <c r="AY90" s="675"/>
      <c r="AZ90" s="675"/>
      <c r="BA90" s="675"/>
      <c r="BB90" s="675">
        <f>AN90+AP90/2</f>
        <v>1</v>
      </c>
    </row>
    <row r="91" spans="1:54" s="32" customFormat="1" ht="14.45" customHeight="1" x14ac:dyDescent="0.25">
      <c r="A91" s="5" t="s">
        <v>145</v>
      </c>
      <c r="B91" s="670" t="s">
        <v>770</v>
      </c>
      <c r="C91" s="284"/>
      <c r="D91" s="284"/>
      <c r="E91" s="284"/>
      <c r="F91" s="284"/>
      <c r="G91" s="284"/>
      <c r="H91" s="284"/>
      <c r="I91" s="284"/>
      <c r="J91" s="285"/>
      <c r="K91" s="285"/>
      <c r="L91" s="285"/>
      <c r="M91" s="285"/>
      <c r="N91" s="285"/>
      <c r="O91" s="285"/>
      <c r="P91" s="285"/>
      <c r="Q91" s="286"/>
      <c r="R91" s="286"/>
      <c r="S91" s="286"/>
      <c r="T91" s="287">
        <v>2</v>
      </c>
      <c r="U91" s="287"/>
      <c r="V91" s="287"/>
      <c r="W91" s="287"/>
      <c r="X91" s="287"/>
      <c r="Y91" s="287"/>
      <c r="Z91" s="287">
        <f t="shared" si="14"/>
        <v>2</v>
      </c>
      <c r="AA91" s="287"/>
      <c r="AB91" s="287"/>
      <c r="AC91" s="287">
        <v>2</v>
      </c>
      <c r="AD91" s="287"/>
      <c r="AE91" s="287"/>
      <c r="AF91" s="287"/>
      <c r="AG91" s="287"/>
      <c r="AH91" s="287"/>
      <c r="AI91" s="287"/>
      <c r="AJ91" s="287"/>
      <c r="AK91" s="287"/>
      <c r="AL91" s="287"/>
      <c r="AM91" s="287"/>
      <c r="AN91" s="287">
        <f>J91+Q91+Z91</f>
        <v>2</v>
      </c>
      <c r="AO91" s="287"/>
      <c r="AP91" s="287"/>
      <c r="AQ91" s="675">
        <f>AC91+AO91/2</f>
        <v>2</v>
      </c>
      <c r="AR91" s="675"/>
      <c r="AS91" s="675"/>
      <c r="AT91" s="675"/>
      <c r="AU91" s="675"/>
      <c r="AV91" s="675"/>
      <c r="AW91" s="675"/>
      <c r="AX91" s="675"/>
      <c r="AY91" s="675"/>
      <c r="AZ91" s="675"/>
      <c r="BA91" s="675"/>
      <c r="BB91" s="675">
        <f>AN91+AP91/2</f>
        <v>2</v>
      </c>
    </row>
    <row r="92" spans="1:54" s="32" customFormat="1" ht="14.45" customHeight="1" x14ac:dyDescent="0.25">
      <c r="A92" s="5" t="s">
        <v>148</v>
      </c>
      <c r="B92" s="670" t="s">
        <v>771</v>
      </c>
      <c r="C92" s="284"/>
      <c r="D92" s="284"/>
      <c r="E92" s="284"/>
      <c r="F92" s="284"/>
      <c r="G92" s="284"/>
      <c r="H92" s="284"/>
      <c r="I92" s="284"/>
      <c r="J92" s="285"/>
      <c r="K92" s="285"/>
      <c r="L92" s="285"/>
      <c r="M92" s="285"/>
      <c r="N92" s="285"/>
      <c r="O92" s="285"/>
      <c r="P92" s="285"/>
      <c r="Q92" s="286"/>
      <c r="R92" s="286"/>
      <c r="S92" s="286"/>
      <c r="T92" s="287">
        <v>1</v>
      </c>
      <c r="U92" s="287"/>
      <c r="V92" s="287"/>
      <c r="W92" s="287"/>
      <c r="X92" s="287"/>
      <c r="Y92" s="287"/>
      <c r="Z92" s="287">
        <f t="shared" si="14"/>
        <v>1</v>
      </c>
      <c r="AA92" s="287"/>
      <c r="AB92" s="287"/>
      <c r="AC92" s="287">
        <v>1</v>
      </c>
      <c r="AD92" s="287"/>
      <c r="AE92" s="287"/>
      <c r="AF92" s="287"/>
      <c r="AG92" s="287"/>
      <c r="AH92" s="287"/>
      <c r="AI92" s="287"/>
      <c r="AJ92" s="287"/>
      <c r="AK92" s="287"/>
      <c r="AL92" s="287"/>
      <c r="AM92" s="287"/>
      <c r="AN92" s="287">
        <f>J92+Q92+Z92</f>
        <v>1</v>
      </c>
      <c r="AO92" s="287"/>
      <c r="AP92" s="287"/>
      <c r="AQ92" s="675">
        <f>AC92+AO92/2</f>
        <v>1</v>
      </c>
      <c r="AR92" s="675"/>
      <c r="AS92" s="675"/>
      <c r="AT92" s="675"/>
      <c r="AU92" s="675"/>
      <c r="AV92" s="675"/>
      <c r="AW92" s="675"/>
      <c r="AX92" s="675"/>
      <c r="AY92" s="675"/>
      <c r="AZ92" s="675"/>
      <c r="BA92" s="675"/>
      <c r="BB92" s="675">
        <f>AN92+AP92/2</f>
        <v>1</v>
      </c>
    </row>
    <row r="93" spans="1:54" s="32" customFormat="1" ht="14.45" customHeight="1" x14ac:dyDescent="0.25">
      <c r="A93" s="5" t="s">
        <v>149</v>
      </c>
      <c r="B93" s="280" t="s">
        <v>772</v>
      </c>
      <c r="C93" s="284"/>
      <c r="D93" s="284"/>
      <c r="E93" s="284"/>
      <c r="F93" s="284"/>
      <c r="G93" s="284"/>
      <c r="H93" s="284"/>
      <c r="I93" s="284"/>
      <c r="J93" s="285"/>
      <c r="K93" s="285"/>
      <c r="L93" s="285"/>
      <c r="M93" s="285"/>
      <c r="N93" s="285"/>
      <c r="O93" s="285"/>
      <c r="P93" s="285"/>
      <c r="Q93" s="286"/>
      <c r="R93" s="286"/>
      <c r="S93" s="286"/>
      <c r="T93" s="287">
        <f>SUM(T71:T92)</f>
        <v>23</v>
      </c>
      <c r="U93" s="287">
        <f>SUM(U71:U92)</f>
        <v>0</v>
      </c>
      <c r="V93" s="287"/>
      <c r="W93" s="287"/>
      <c r="X93" s="287"/>
      <c r="Y93" s="287"/>
      <c r="Z93" s="287">
        <f t="shared" si="14"/>
        <v>23</v>
      </c>
      <c r="AA93" s="287">
        <f>SUM(AA71:AA92)</f>
        <v>0</v>
      </c>
      <c r="AB93" s="287">
        <f>SUM(AB71:AB92)</f>
        <v>0</v>
      </c>
      <c r="AC93" s="287">
        <f>SUM(AC71:AC92)</f>
        <v>23</v>
      </c>
      <c r="AD93" s="287"/>
      <c r="AE93" s="287">
        <f>SUM(AE71:AE92)</f>
        <v>0</v>
      </c>
      <c r="AF93" s="287"/>
      <c r="AG93" s="287"/>
      <c r="AH93" s="287"/>
      <c r="AI93" s="287"/>
      <c r="AJ93" s="287"/>
      <c r="AK93" s="287"/>
      <c r="AL93" s="287"/>
      <c r="AM93" s="287"/>
      <c r="AN93" s="287">
        <f>J93+Q93+Z93</f>
        <v>23</v>
      </c>
      <c r="AO93" s="287">
        <f>SUM(AO71:AO92)</f>
        <v>0</v>
      </c>
      <c r="AP93" s="287">
        <f>SUM(AP71:AP92)</f>
        <v>0</v>
      </c>
      <c r="AQ93" s="775">
        <f>AC93+AO93/2</f>
        <v>23</v>
      </c>
      <c r="AR93" s="1025">
        <v>0</v>
      </c>
      <c r="AS93" s="1025">
        <v>0</v>
      </c>
      <c r="AT93" s="1025">
        <v>0</v>
      </c>
      <c r="AU93" s="1025">
        <v>0</v>
      </c>
      <c r="AV93" s="1025">
        <v>0</v>
      </c>
      <c r="AW93" s="1025">
        <v>0</v>
      </c>
      <c r="AX93" s="1025"/>
      <c r="AY93" s="1025"/>
      <c r="AZ93" s="1025">
        <v>0</v>
      </c>
      <c r="BA93" s="1025"/>
      <c r="BB93" s="775">
        <f>SUM(BB71:BB92)</f>
        <v>23</v>
      </c>
    </row>
    <row r="94" spans="1:54" s="32" customFormat="1" ht="14.45" customHeight="1" x14ac:dyDescent="0.25">
      <c r="A94" s="5"/>
      <c r="B94" s="671"/>
      <c r="C94" s="757"/>
      <c r="D94" s="757"/>
      <c r="E94" s="757"/>
      <c r="F94" s="757"/>
      <c r="G94" s="757"/>
      <c r="H94" s="757"/>
      <c r="I94" s="757"/>
      <c r="J94" s="758"/>
      <c r="K94" s="758"/>
      <c r="L94" s="758"/>
      <c r="M94" s="758"/>
      <c r="N94" s="758"/>
      <c r="O94" s="758"/>
      <c r="P94" s="758"/>
      <c r="Q94" s="759"/>
      <c r="R94" s="759"/>
      <c r="S94" s="759"/>
      <c r="T94" s="760"/>
      <c r="U94" s="760"/>
      <c r="V94" s="760"/>
      <c r="W94" s="760"/>
      <c r="X94" s="760"/>
      <c r="Y94" s="760"/>
      <c r="Z94" s="760"/>
      <c r="AA94" s="760"/>
      <c r="AB94" s="760"/>
      <c r="AC94" s="760"/>
      <c r="AD94" s="760"/>
      <c r="AE94" s="760"/>
      <c r="AF94" s="760"/>
      <c r="AG94" s="760"/>
      <c r="AH94" s="760"/>
      <c r="AI94" s="760"/>
      <c r="AJ94" s="760"/>
      <c r="AK94" s="760"/>
      <c r="AL94" s="760"/>
      <c r="AM94" s="760"/>
      <c r="AN94" s="760"/>
      <c r="AO94" s="760"/>
      <c r="AP94" s="760"/>
      <c r="AQ94" s="761"/>
      <c r="AR94" s="761"/>
      <c r="AS94" s="760"/>
      <c r="AT94" s="760"/>
      <c r="AU94" s="760"/>
      <c r="AV94" s="760"/>
      <c r="AW94" s="760"/>
      <c r="AX94" s="760"/>
      <c r="AY94" s="760"/>
      <c r="AZ94" s="760"/>
      <c r="BA94" s="760"/>
      <c r="BB94" s="760"/>
    </row>
    <row r="95" spans="1:54" s="32" customFormat="1" ht="14.45" customHeight="1" x14ac:dyDescent="0.25">
      <c r="A95" s="5"/>
      <c r="B95" s="79"/>
      <c r="C95" s="73"/>
      <c r="D95" s="73"/>
      <c r="E95" s="73"/>
      <c r="F95" s="73"/>
      <c r="G95" s="73"/>
      <c r="H95" s="73"/>
      <c r="I95" s="73"/>
      <c r="J95" s="56"/>
      <c r="K95" s="56"/>
      <c r="L95" s="56"/>
      <c r="M95" s="56"/>
      <c r="N95" s="56"/>
      <c r="O95" s="56"/>
      <c r="P95" s="56"/>
      <c r="Q95" s="74"/>
      <c r="R95" s="74"/>
      <c r="S95" s="74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282"/>
      <c r="AR95" s="282"/>
      <c r="AS95" s="57"/>
      <c r="AT95" s="57"/>
      <c r="AU95" s="57"/>
      <c r="AV95" s="57"/>
      <c r="AW95" s="57"/>
      <c r="AX95" s="57"/>
      <c r="AY95" s="57"/>
      <c r="AZ95" s="57"/>
      <c r="BA95" s="57"/>
      <c r="BB95" s="57"/>
    </row>
    <row r="96" spans="1:54" s="32" customFormat="1" ht="14.45" customHeight="1" x14ac:dyDescent="0.25">
      <c r="A96" s="5"/>
      <c r="B96" s="79"/>
      <c r="C96" s="73"/>
      <c r="D96" s="73"/>
      <c r="E96" s="73"/>
      <c r="F96" s="73"/>
      <c r="G96" s="73"/>
      <c r="H96" s="73"/>
      <c r="I96" s="73"/>
      <c r="J96" s="56"/>
      <c r="K96" s="56"/>
      <c r="L96" s="56"/>
      <c r="M96" s="56"/>
      <c r="N96" s="56"/>
      <c r="O96" s="56"/>
      <c r="P96" s="56"/>
      <c r="Q96" s="74"/>
      <c r="R96" s="74"/>
      <c r="S96" s="74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282"/>
      <c r="AR96" s="282"/>
      <c r="AS96" s="57"/>
      <c r="AT96" s="57"/>
      <c r="AU96" s="57"/>
      <c r="AV96" s="57"/>
      <c r="AW96" s="57"/>
      <c r="AX96" s="57"/>
      <c r="AY96" s="57"/>
      <c r="AZ96" s="57"/>
      <c r="BA96" s="57"/>
      <c r="BB96" s="57"/>
    </row>
    <row r="97" spans="1:272" s="32" customFormat="1" ht="14.45" customHeight="1" x14ac:dyDescent="0.25">
      <c r="A97" s="281" t="s">
        <v>152</v>
      </c>
      <c r="B97" s="79" t="s">
        <v>554</v>
      </c>
      <c r="C97" s="73"/>
      <c r="D97" s="73"/>
      <c r="E97" s="73"/>
      <c r="F97" s="73"/>
      <c r="G97" s="73"/>
      <c r="H97" s="73"/>
      <c r="I97" s="73"/>
      <c r="J97" s="56"/>
      <c r="K97" s="56"/>
      <c r="L97" s="56"/>
      <c r="M97" s="56"/>
      <c r="N97" s="56"/>
      <c r="O97" s="56"/>
      <c r="P97" s="56"/>
      <c r="Q97" s="74"/>
      <c r="R97" s="74"/>
      <c r="S97" s="74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282"/>
      <c r="AR97" s="282"/>
      <c r="AS97" s="57"/>
      <c r="AT97" s="57"/>
      <c r="AU97" s="57"/>
      <c r="AV97" s="57"/>
      <c r="AW97" s="57"/>
      <c r="AX97" s="57"/>
      <c r="AY97" s="57"/>
      <c r="AZ97" s="57"/>
      <c r="BA97" s="57"/>
      <c r="BB97" s="57"/>
    </row>
    <row r="98" spans="1:272" s="32" customFormat="1" ht="14.45" customHeight="1" x14ac:dyDescent="0.25">
      <c r="A98" s="281" t="s">
        <v>153</v>
      </c>
      <c r="B98" s="283" t="s">
        <v>558</v>
      </c>
      <c r="C98" s="284"/>
      <c r="D98" s="284"/>
      <c r="E98" s="284"/>
      <c r="F98" s="284"/>
      <c r="G98" s="284"/>
      <c r="H98" s="284"/>
      <c r="I98" s="284"/>
      <c r="J98" s="285"/>
      <c r="K98" s="285"/>
      <c r="L98" s="285"/>
      <c r="M98" s="285"/>
      <c r="N98" s="285"/>
      <c r="O98" s="285"/>
      <c r="P98" s="285"/>
      <c r="Q98" s="286"/>
      <c r="R98" s="286"/>
      <c r="S98" s="286"/>
      <c r="T98" s="286">
        <v>15</v>
      </c>
      <c r="U98" s="287"/>
      <c r="V98" s="287"/>
      <c r="W98" s="287"/>
      <c r="X98" s="287"/>
      <c r="Y98" s="287"/>
      <c r="Z98" s="286">
        <f>T98</f>
        <v>15</v>
      </c>
      <c r="AA98" s="287"/>
      <c r="AB98" s="287"/>
      <c r="AC98" s="286">
        <f>T98</f>
        <v>15</v>
      </c>
      <c r="AD98" s="286"/>
      <c r="AE98" s="287"/>
      <c r="AF98" s="287"/>
      <c r="AG98" s="287"/>
      <c r="AH98" s="287"/>
      <c r="AI98" s="287"/>
      <c r="AJ98" s="287"/>
      <c r="AK98" s="287"/>
      <c r="AL98" s="287"/>
      <c r="AM98" s="287"/>
      <c r="AN98" s="287">
        <f>Z98+Q98+J98</f>
        <v>15</v>
      </c>
      <c r="AO98" s="287"/>
      <c r="AP98" s="287"/>
      <c r="AQ98" s="286">
        <f>AC98+AO98/2</f>
        <v>15</v>
      </c>
      <c r="AR98" s="286"/>
      <c r="AS98" s="287"/>
      <c r="AT98" s="1025"/>
      <c r="AU98" s="1025"/>
      <c r="AV98" s="287"/>
      <c r="AW98" s="287"/>
      <c r="AX98" s="287"/>
      <c r="AY98" s="287"/>
      <c r="AZ98" s="287"/>
      <c r="BA98" s="287"/>
      <c r="BB98" s="287">
        <f>AN98+AP98/2</f>
        <v>15</v>
      </c>
    </row>
    <row r="99" spans="1:272" s="32" customFormat="1" ht="14.45" customHeight="1" x14ac:dyDescent="0.25">
      <c r="A99" s="281" t="s">
        <v>154</v>
      </c>
      <c r="B99" s="283" t="s">
        <v>559</v>
      </c>
      <c r="C99" s="284"/>
      <c r="D99" s="284"/>
      <c r="E99" s="284"/>
      <c r="F99" s="284"/>
      <c r="G99" s="284"/>
      <c r="H99" s="284"/>
      <c r="I99" s="284"/>
      <c r="J99" s="285"/>
      <c r="K99" s="285"/>
      <c r="L99" s="285"/>
      <c r="M99" s="285"/>
      <c r="N99" s="285"/>
      <c r="O99" s="285"/>
      <c r="P99" s="285"/>
      <c r="Q99" s="286"/>
      <c r="R99" s="286"/>
      <c r="S99" s="286"/>
      <c r="T99" s="286">
        <v>9</v>
      </c>
      <c r="U99" s="287"/>
      <c r="V99" s="287"/>
      <c r="W99" s="287"/>
      <c r="X99" s="287"/>
      <c r="Y99" s="287"/>
      <c r="Z99" s="286">
        <f>T99</f>
        <v>9</v>
      </c>
      <c r="AA99" s="287"/>
      <c r="AB99" s="287"/>
      <c r="AC99" s="286">
        <v>9</v>
      </c>
      <c r="AD99" s="286"/>
      <c r="AE99" s="287"/>
      <c r="AF99" s="287"/>
      <c r="AG99" s="287"/>
      <c r="AH99" s="287"/>
      <c r="AI99" s="287"/>
      <c r="AJ99" s="287"/>
      <c r="AK99" s="287"/>
      <c r="AL99" s="287"/>
      <c r="AM99" s="287"/>
      <c r="AN99" s="287">
        <v>9</v>
      </c>
      <c r="AO99" s="287"/>
      <c r="AP99" s="287"/>
      <c r="AQ99" s="286">
        <f>AC99+AO99/2</f>
        <v>9</v>
      </c>
      <c r="AR99" s="286"/>
      <c r="AS99" s="287"/>
      <c r="AT99" s="1025"/>
      <c r="AU99" s="1025"/>
      <c r="AV99" s="287"/>
      <c r="AW99" s="287"/>
      <c r="AX99" s="287"/>
      <c r="AY99" s="287"/>
      <c r="AZ99" s="287"/>
      <c r="BA99" s="287"/>
      <c r="BB99" s="287">
        <f>AN99+AP99/2</f>
        <v>9</v>
      </c>
    </row>
    <row r="100" spans="1:272" s="32" customFormat="1" ht="14.45" customHeight="1" x14ac:dyDescent="0.25">
      <c r="A100" s="281" t="s">
        <v>155</v>
      </c>
      <c r="B100" s="283" t="s">
        <v>560</v>
      </c>
      <c r="C100" s="284"/>
      <c r="D100" s="284"/>
      <c r="E100" s="284"/>
      <c r="F100" s="284"/>
      <c r="G100" s="284"/>
      <c r="H100" s="284"/>
      <c r="I100" s="284"/>
      <c r="J100" s="285"/>
      <c r="K100" s="285"/>
      <c r="L100" s="285"/>
      <c r="M100" s="285"/>
      <c r="N100" s="285"/>
      <c r="O100" s="285"/>
      <c r="P100" s="285"/>
      <c r="Q100" s="286"/>
      <c r="R100" s="286"/>
      <c r="S100" s="286"/>
      <c r="T100" s="286">
        <v>3</v>
      </c>
      <c r="U100" s="287"/>
      <c r="V100" s="287"/>
      <c r="W100" s="287"/>
      <c r="X100" s="287"/>
      <c r="Y100" s="287"/>
      <c r="Z100" s="286">
        <f>T100</f>
        <v>3</v>
      </c>
      <c r="AA100" s="287"/>
      <c r="AB100" s="287"/>
      <c r="AC100" s="286">
        <v>3</v>
      </c>
      <c r="AD100" s="286"/>
      <c r="AE100" s="287"/>
      <c r="AF100" s="287"/>
      <c r="AG100" s="287"/>
      <c r="AH100" s="287"/>
      <c r="AI100" s="287"/>
      <c r="AJ100" s="287"/>
      <c r="AK100" s="287"/>
      <c r="AL100" s="287"/>
      <c r="AM100" s="287"/>
      <c r="AN100" s="287">
        <v>3</v>
      </c>
      <c r="AO100" s="287"/>
      <c r="AP100" s="287"/>
      <c r="AQ100" s="286">
        <f>AC100+AO100/2</f>
        <v>3</v>
      </c>
      <c r="AR100" s="286"/>
      <c r="AS100" s="287"/>
      <c r="AT100" s="1025"/>
      <c r="AU100" s="1025"/>
      <c r="AV100" s="287"/>
      <c r="AW100" s="287"/>
      <c r="AX100" s="287"/>
      <c r="AY100" s="287"/>
      <c r="AZ100" s="287"/>
      <c r="BA100" s="287"/>
      <c r="BB100" s="287">
        <f>AN100+AP100/2</f>
        <v>3</v>
      </c>
    </row>
    <row r="101" spans="1:272" s="32" customFormat="1" ht="14.45" customHeight="1" x14ac:dyDescent="0.25">
      <c r="A101" s="281" t="s">
        <v>156</v>
      </c>
      <c r="B101" s="288" t="s">
        <v>561</v>
      </c>
      <c r="C101" s="289"/>
      <c r="D101" s="289"/>
      <c r="E101" s="289"/>
      <c r="F101" s="289"/>
      <c r="G101" s="289"/>
      <c r="H101" s="289"/>
      <c r="I101" s="289"/>
      <c r="J101" s="290"/>
      <c r="K101" s="290"/>
      <c r="L101" s="290"/>
      <c r="M101" s="290"/>
      <c r="N101" s="290"/>
      <c r="O101" s="290"/>
      <c r="P101" s="290"/>
      <c r="Q101" s="286"/>
      <c r="R101" s="286"/>
      <c r="S101" s="286"/>
      <c r="T101" s="287">
        <f>T98+T99+T100</f>
        <v>27</v>
      </c>
      <c r="U101" s="286"/>
      <c r="V101" s="286"/>
      <c r="W101" s="286"/>
      <c r="X101" s="286"/>
      <c r="Y101" s="286"/>
      <c r="Z101" s="287">
        <f>T101</f>
        <v>27</v>
      </c>
      <c r="AA101" s="287">
        <v>0</v>
      </c>
      <c r="AB101" s="287">
        <f>AB98+AB99+AB100</f>
        <v>0</v>
      </c>
      <c r="AC101" s="287">
        <f>AC98+AC99+AC100</f>
        <v>27</v>
      </c>
      <c r="AD101" s="287"/>
      <c r="AE101" s="287"/>
      <c r="AF101" s="287"/>
      <c r="AG101" s="287"/>
      <c r="AH101" s="287"/>
      <c r="AI101" s="287"/>
      <c r="AJ101" s="287"/>
      <c r="AK101" s="287"/>
      <c r="AL101" s="287"/>
      <c r="AM101" s="287"/>
      <c r="AN101" s="287">
        <f>AN98+AN99+AN100</f>
        <v>27</v>
      </c>
      <c r="AO101" s="287">
        <f>AO98+AO99+AO100</f>
        <v>0</v>
      </c>
      <c r="AP101" s="287">
        <f>AP98+AP99+AP100</f>
        <v>0</v>
      </c>
      <c r="AQ101" s="775">
        <f>AC101+AO101/2</f>
        <v>27</v>
      </c>
      <c r="AR101" s="1025">
        <v>0</v>
      </c>
      <c r="AS101" s="1025">
        <f>AS98+AS99+AS100</f>
        <v>0</v>
      </c>
      <c r="AT101" s="1025">
        <f t="shared" ref="AT101" si="18">SUM(AT96:AT100)</f>
        <v>0</v>
      </c>
      <c r="AU101" s="1025">
        <f t="shared" ref="AU101" si="19">SUM(AU96:AU100)</f>
        <v>0</v>
      </c>
      <c r="AV101" s="1025">
        <v>0</v>
      </c>
      <c r="AW101" s="1025"/>
      <c r="AX101" s="1025"/>
      <c r="AY101" s="1025"/>
      <c r="AZ101" s="1025">
        <v>0</v>
      </c>
      <c r="BA101" s="1025"/>
      <c r="BB101" s="775">
        <f>AN101+AP101/2</f>
        <v>27</v>
      </c>
    </row>
    <row r="102" spans="1:272" ht="15.75" customHeight="1" x14ac:dyDescent="0.25">
      <c r="A102" s="281"/>
      <c r="B102" s="762"/>
      <c r="C102" s="763"/>
      <c r="D102" s="763"/>
      <c r="E102" s="763"/>
      <c r="F102" s="763"/>
      <c r="G102" s="763"/>
      <c r="H102" s="763"/>
      <c r="I102" s="763"/>
      <c r="J102" s="764"/>
      <c r="K102" s="764"/>
      <c r="L102" s="764"/>
      <c r="M102" s="764"/>
      <c r="N102" s="764"/>
      <c r="O102" s="764"/>
      <c r="P102" s="764"/>
      <c r="Q102" s="765"/>
      <c r="R102" s="765"/>
      <c r="S102" s="765"/>
      <c r="T102" s="766"/>
      <c r="U102" s="765"/>
      <c r="V102" s="765"/>
      <c r="W102" s="765"/>
      <c r="X102" s="765"/>
      <c r="Y102" s="765"/>
      <c r="Z102" s="766"/>
      <c r="AA102" s="766"/>
      <c r="AB102" s="766"/>
      <c r="AC102" s="766"/>
      <c r="AD102" s="766"/>
      <c r="AE102" s="766"/>
      <c r="AF102" s="766"/>
      <c r="AG102" s="766"/>
      <c r="AH102" s="766"/>
      <c r="AI102" s="766"/>
      <c r="AJ102" s="766"/>
      <c r="AK102" s="766"/>
      <c r="AL102" s="766"/>
      <c r="AM102" s="766"/>
      <c r="AN102" s="766"/>
      <c r="AO102" s="766"/>
      <c r="AP102" s="766"/>
      <c r="AQ102" s="766"/>
      <c r="AR102" s="766"/>
      <c r="AS102" s="766"/>
      <c r="AT102" s="766"/>
      <c r="AU102" s="766"/>
      <c r="AV102" s="766"/>
      <c r="AW102" s="766"/>
      <c r="AX102" s="766"/>
      <c r="AY102" s="766"/>
      <c r="AZ102" s="766"/>
      <c r="BA102" s="766"/>
      <c r="BB102" s="767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  <c r="IH102" s="32"/>
      <c r="II102" s="32"/>
      <c r="IJ102" s="32"/>
      <c r="IK102" s="32"/>
      <c r="IL102" s="32"/>
      <c r="IM102" s="32"/>
      <c r="IN102" s="32"/>
      <c r="IO102" s="32"/>
      <c r="IP102" s="32"/>
      <c r="IQ102" s="32"/>
      <c r="IR102" s="32"/>
      <c r="IS102" s="32"/>
      <c r="IT102" s="32"/>
      <c r="IU102" s="32"/>
      <c r="IV102" s="32"/>
      <c r="IW102" s="32"/>
      <c r="IX102" s="32"/>
      <c r="IY102" s="32"/>
      <c r="IZ102" s="32"/>
      <c r="JA102" s="32"/>
      <c r="JB102" s="32"/>
      <c r="JC102" s="32"/>
      <c r="JD102" s="32"/>
      <c r="JE102" s="32"/>
      <c r="JF102" s="32"/>
      <c r="JG102" s="32"/>
      <c r="JH102" s="32"/>
      <c r="JI102" s="32"/>
      <c r="JJ102" s="32"/>
      <c r="JK102" s="32"/>
      <c r="JL102" s="32"/>
    </row>
    <row r="103" spans="1:272" s="32" customFormat="1" ht="14.45" customHeight="1" x14ac:dyDescent="0.25">
      <c r="A103" s="281"/>
      <c r="B103" s="54"/>
      <c r="C103" s="55"/>
      <c r="D103" s="55"/>
      <c r="E103" s="55"/>
      <c r="F103" s="55"/>
      <c r="G103" s="55"/>
      <c r="H103" s="55"/>
      <c r="I103" s="55"/>
      <c r="J103" s="56"/>
      <c r="K103" s="56"/>
      <c r="L103" s="56"/>
      <c r="M103" s="56"/>
      <c r="N103" s="56"/>
      <c r="O103" s="56"/>
      <c r="P103" s="56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/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  <c r="IE103" s="16"/>
      <c r="IF103" s="16"/>
      <c r="IG103" s="16"/>
      <c r="IH103" s="16"/>
      <c r="II103" s="16"/>
      <c r="IJ103" s="16"/>
      <c r="IK103" s="16"/>
      <c r="IL103" s="16"/>
      <c r="IM103" s="16"/>
      <c r="IN103" s="16"/>
      <c r="IO103" s="16"/>
      <c r="IP103" s="16"/>
      <c r="IQ103" s="16"/>
      <c r="IR103" s="16"/>
      <c r="IS103" s="16"/>
      <c r="IT103" s="16"/>
      <c r="IU103" s="16"/>
      <c r="IV103" s="16"/>
      <c r="IW103" s="16"/>
      <c r="IX103" s="16"/>
      <c r="IY103" s="16"/>
      <c r="IZ103" s="16"/>
      <c r="JA103" s="16"/>
      <c r="JB103" s="16"/>
      <c r="JC103" s="16"/>
      <c r="JD103" s="16"/>
      <c r="JE103" s="16"/>
      <c r="JF103" s="16"/>
      <c r="JG103" s="16"/>
      <c r="JH103" s="16"/>
      <c r="JI103" s="16"/>
      <c r="JJ103" s="16"/>
      <c r="JK103" s="16"/>
      <c r="JL103" s="16"/>
    </row>
    <row r="104" spans="1:272" s="32" customFormat="1" ht="15.75" customHeight="1" x14ac:dyDescent="0.25">
      <c r="A104" s="281" t="s">
        <v>158</v>
      </c>
      <c r="B104" s="49" t="s">
        <v>732</v>
      </c>
      <c r="C104" s="50">
        <f>C25+C41+C65</f>
        <v>0</v>
      </c>
      <c r="D104" s="50"/>
      <c r="E104" s="50"/>
      <c r="F104" s="50"/>
      <c r="G104" s="50"/>
      <c r="H104" s="50"/>
      <c r="I104" s="50"/>
      <c r="J104" s="50">
        <f>J25+J41+J65</f>
        <v>0</v>
      </c>
      <c r="K104" s="50"/>
      <c r="L104" s="50"/>
      <c r="M104" s="50">
        <f>M25+M41+M65</f>
        <v>0</v>
      </c>
      <c r="N104" s="50"/>
      <c r="O104" s="50"/>
      <c r="P104" s="50"/>
      <c r="Q104" s="50">
        <f>Q25+Q41+Q65</f>
        <v>0</v>
      </c>
      <c r="R104" s="50">
        <f>R25+R41+R65</f>
        <v>0</v>
      </c>
      <c r="S104" s="50">
        <f>S25+S41+S65</f>
        <v>0</v>
      </c>
      <c r="T104" s="50">
        <f t="shared" ref="T104:BB104" si="20">T25+T41+T101+T93</f>
        <v>184.5</v>
      </c>
      <c r="U104" s="50">
        <f t="shared" si="20"/>
        <v>0</v>
      </c>
      <c r="V104" s="50">
        <f>V101+V93+V41+V25</f>
        <v>1</v>
      </c>
      <c r="W104" s="50">
        <f>W101+W93+W41+W25</f>
        <v>3</v>
      </c>
      <c r="X104" s="50">
        <f>X101+X93+X41+X25</f>
        <v>-1</v>
      </c>
      <c r="Y104" s="50">
        <f>Y101+Y93+Y41+Y25</f>
        <v>2</v>
      </c>
      <c r="Z104" s="50">
        <f t="shared" si="20"/>
        <v>189.5</v>
      </c>
      <c r="AA104" s="50">
        <f t="shared" si="20"/>
        <v>1</v>
      </c>
      <c r="AB104" s="50">
        <f t="shared" si="20"/>
        <v>1</v>
      </c>
      <c r="AC104" s="50">
        <f t="shared" si="20"/>
        <v>184.5</v>
      </c>
      <c r="AD104" s="50">
        <f>AD101+AD93+AD41+AD25</f>
        <v>0</v>
      </c>
      <c r="AE104" s="50">
        <f t="shared" si="20"/>
        <v>1</v>
      </c>
      <c r="AF104" s="50">
        <f>AF25+AF41+AF93+AF101</f>
        <v>0</v>
      </c>
      <c r="AG104" s="50">
        <f>AG101+AG93+AG41+AG25</f>
        <v>3</v>
      </c>
      <c r="AH104" s="50">
        <f>AH101+AH93+AH41+AH25</f>
        <v>0</v>
      </c>
      <c r="AI104" s="1026">
        <f>AI101+AI93+AI41+AI25</f>
        <v>-1</v>
      </c>
      <c r="AJ104" s="1026">
        <f>AJ101+AJ93+AJ41+AJ25</f>
        <v>2</v>
      </c>
      <c r="AK104" s="1026"/>
      <c r="AL104" s="1026">
        <f>AL101+AL93+AL41+AL25</f>
        <v>0</v>
      </c>
      <c r="AM104" s="1026"/>
      <c r="AN104" s="50">
        <f t="shared" si="20"/>
        <v>189.5</v>
      </c>
      <c r="AO104" s="50">
        <f t="shared" si="20"/>
        <v>1</v>
      </c>
      <c r="AP104" s="50">
        <f t="shared" si="20"/>
        <v>1</v>
      </c>
      <c r="AQ104" s="776">
        <f t="shared" si="20"/>
        <v>185</v>
      </c>
      <c r="AR104" s="776">
        <f>AR101+AR41+AR25</f>
        <v>0</v>
      </c>
      <c r="AS104" s="776">
        <f>AS101+AS93+AS41+AS25</f>
        <v>1</v>
      </c>
      <c r="AT104" s="776">
        <f>AT23</f>
        <v>0</v>
      </c>
      <c r="AU104" s="776">
        <f t="shared" ref="AU104:AV104" si="21">AU23</f>
        <v>3</v>
      </c>
      <c r="AV104" s="776">
        <f t="shared" si="21"/>
        <v>0</v>
      </c>
      <c r="AW104" s="776">
        <f>AW101+AW93+AW41+AW25</f>
        <v>-1</v>
      </c>
      <c r="AX104" s="776">
        <f>AX101+AX93+AX41+AX25</f>
        <v>2</v>
      </c>
      <c r="AY104" s="776"/>
      <c r="AZ104" s="776">
        <f t="shared" ref="AZ104" si="22">AZ101+AZ93+AZ41+AZ25</f>
        <v>0</v>
      </c>
      <c r="BA104" s="776"/>
      <c r="BB104" s="776">
        <f t="shared" si="20"/>
        <v>190</v>
      </c>
    </row>
    <row r="105" spans="1:272" s="32" customFormat="1" ht="14.45" customHeight="1" x14ac:dyDescent="0.25">
      <c r="A105" s="281"/>
      <c r="B105" s="59"/>
      <c r="C105" s="60"/>
      <c r="D105" s="60"/>
      <c r="E105" s="60"/>
      <c r="F105" s="60"/>
      <c r="G105" s="60"/>
      <c r="H105" s="60"/>
      <c r="I105" s="60"/>
      <c r="J105" s="61"/>
      <c r="K105" s="61"/>
      <c r="L105" s="61"/>
      <c r="M105" s="61"/>
      <c r="N105" s="61"/>
      <c r="O105" s="61"/>
      <c r="P105" s="61"/>
      <c r="Q105" s="62"/>
      <c r="R105" s="62"/>
      <c r="S105" s="62"/>
      <c r="T105" s="62"/>
      <c r="U105" s="60"/>
      <c r="V105" s="60"/>
      <c r="W105" s="60"/>
      <c r="X105" s="60"/>
      <c r="Y105" s="60"/>
      <c r="Z105" s="61"/>
      <c r="AA105" s="61"/>
      <c r="AB105" s="61"/>
      <c r="AC105" s="61"/>
      <c r="AD105" s="61"/>
      <c r="AE105" s="61"/>
      <c r="AF105" s="57"/>
      <c r="AG105" s="57"/>
      <c r="AH105" s="57"/>
      <c r="AI105" s="57"/>
      <c r="AJ105" s="57"/>
      <c r="AK105" s="57"/>
      <c r="AL105" s="57"/>
      <c r="AM105" s="57"/>
      <c r="AN105" s="71"/>
      <c r="AO105" s="72"/>
      <c r="AP105" s="72"/>
      <c r="AQ105" s="499"/>
      <c r="AR105" s="499"/>
      <c r="AS105" s="499"/>
      <c r="AT105" s="499"/>
      <c r="AU105" s="499"/>
      <c r="AV105" s="499"/>
      <c r="AW105" s="499"/>
      <c r="AX105" s="499"/>
      <c r="AY105" s="499"/>
      <c r="AZ105" s="499"/>
      <c r="BA105" s="499"/>
      <c r="BB105" s="499"/>
    </row>
    <row r="106" spans="1:272" ht="14.45" customHeight="1" x14ac:dyDescent="0.25">
      <c r="A106" s="281" t="s">
        <v>161</v>
      </c>
      <c r="B106" s="49" t="s">
        <v>647</v>
      </c>
      <c r="C106" s="78">
        <f>C10+C12+C104</f>
        <v>9</v>
      </c>
      <c r="D106" s="78"/>
      <c r="E106" s="500">
        <v>-3</v>
      </c>
      <c r="F106" s="956">
        <f>F10+F12+F104</f>
        <v>1</v>
      </c>
      <c r="G106" s="956">
        <f>G10+G12+G104</f>
        <v>1</v>
      </c>
      <c r="H106" s="956">
        <f>H10+H12+H104</f>
        <v>-1</v>
      </c>
      <c r="I106" s="956">
        <f>I10+I12+I104</f>
        <v>1</v>
      </c>
      <c r="J106" s="1027">
        <f>J104+J10+J12</f>
        <v>8</v>
      </c>
      <c r="K106" s="78"/>
      <c r="L106" s="78"/>
      <c r="M106" s="78">
        <f>M10+M12+M104</f>
        <v>38</v>
      </c>
      <c r="N106" s="78">
        <f t="shared" ref="N106:Q106" si="23">N10+N12+N104</f>
        <v>2</v>
      </c>
      <c r="O106" s="78">
        <f t="shared" si="23"/>
        <v>-1</v>
      </c>
      <c r="P106" s="78">
        <f t="shared" si="23"/>
        <v>0</v>
      </c>
      <c r="Q106" s="78">
        <f t="shared" si="23"/>
        <v>39</v>
      </c>
      <c r="R106" s="78">
        <f>R10+R12+R104</f>
        <v>0</v>
      </c>
      <c r="S106" s="78">
        <f>S10+S12+S104</f>
        <v>0</v>
      </c>
      <c r="T106" s="500">
        <f>T104</f>
        <v>184.5</v>
      </c>
      <c r="U106" s="500">
        <f>U104</f>
        <v>0</v>
      </c>
      <c r="V106" s="78">
        <f>V10+V12+V104</f>
        <v>1</v>
      </c>
      <c r="W106" s="956">
        <f>W104+W12+W10</f>
        <v>3</v>
      </c>
      <c r="X106" s="956">
        <f>X104+X10+X12</f>
        <v>-1</v>
      </c>
      <c r="Y106" s="956">
        <f>Y104+Y10+Y12</f>
        <v>2</v>
      </c>
      <c r="Z106" s="500">
        <f>Z10+Z12+Z104</f>
        <v>189.5</v>
      </c>
      <c r="AA106" s="500">
        <f>AA10+AA12+AA104</f>
        <v>1</v>
      </c>
      <c r="AB106" s="500">
        <f>AB10+AB12+AB104</f>
        <v>1</v>
      </c>
      <c r="AC106" s="53">
        <f>C106+M106+T106</f>
        <v>231.5</v>
      </c>
      <c r="AD106" s="957">
        <f>AD104+AD12</f>
        <v>0</v>
      </c>
      <c r="AE106" s="78">
        <f>AE104+AE12+AE10</f>
        <v>1</v>
      </c>
      <c r="AF106" s="956">
        <f>AF104+AF12+AF10</f>
        <v>2</v>
      </c>
      <c r="AG106" s="957">
        <f>AG104+AG12+AG10</f>
        <v>0</v>
      </c>
      <c r="AH106" s="957">
        <f>AH12+AH10+AH104</f>
        <v>1</v>
      </c>
      <c r="AI106" s="957">
        <f>AI104+AI10+AI12</f>
        <v>0</v>
      </c>
      <c r="AJ106" s="957">
        <f>AJ10+AJ12+AJ104</f>
        <v>2</v>
      </c>
      <c r="AK106" s="956">
        <f t="shared" ref="AK106:AM106" si="24">AK104+AK12+AK10</f>
        <v>-1</v>
      </c>
      <c r="AL106" s="956">
        <f t="shared" si="24"/>
        <v>-1</v>
      </c>
      <c r="AM106" s="956">
        <f t="shared" si="24"/>
        <v>1</v>
      </c>
      <c r="AN106" s="78" t="s">
        <v>1363</v>
      </c>
      <c r="AO106" s="532">
        <f>AO10+AO12+AO104</f>
        <v>1</v>
      </c>
      <c r="AP106" s="532">
        <f>AP10+AP12+AP104</f>
        <v>1</v>
      </c>
      <c r="AQ106" s="53">
        <f>AQ10+AQ12+AQ104</f>
        <v>232</v>
      </c>
      <c r="AR106" s="53">
        <f>AR104+AR12+AR10</f>
        <v>0</v>
      </c>
      <c r="AS106" s="53">
        <f>AS10+AS12+AS104</f>
        <v>1</v>
      </c>
      <c r="AT106" s="1028">
        <f>AT104+AT12+AT10</f>
        <v>2</v>
      </c>
      <c r="AU106" s="1028">
        <f>AU12+AU10+AU104</f>
        <v>0</v>
      </c>
      <c r="AV106" s="1028">
        <f>AV104+AV12+AV10</f>
        <v>1</v>
      </c>
      <c r="AW106" s="1028">
        <f t="shared" ref="AW106:BA106" si="25">AW104+AW12+AW10</f>
        <v>0</v>
      </c>
      <c r="AX106" s="1028">
        <f t="shared" si="25"/>
        <v>2</v>
      </c>
      <c r="AY106" s="563">
        <f t="shared" si="25"/>
        <v>-1</v>
      </c>
      <c r="AZ106" s="563">
        <f t="shared" si="25"/>
        <v>-1</v>
      </c>
      <c r="BA106" s="563">
        <f t="shared" si="25"/>
        <v>1</v>
      </c>
      <c r="BB106" s="563">
        <f>BB104+BB12+BB10</f>
        <v>237</v>
      </c>
      <c r="BC106" s="613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  <c r="IK106" s="32"/>
      <c r="IL106" s="32"/>
      <c r="IM106" s="32"/>
      <c r="IN106" s="32"/>
      <c r="IO106" s="32"/>
      <c r="IP106" s="32"/>
      <c r="IQ106" s="32"/>
      <c r="IR106" s="32"/>
      <c r="IS106" s="32"/>
      <c r="IT106" s="32"/>
      <c r="IU106" s="32"/>
      <c r="IV106" s="32"/>
      <c r="IW106" s="32"/>
      <c r="IX106" s="32"/>
      <c r="IY106" s="32"/>
      <c r="IZ106" s="32"/>
      <c r="JA106" s="32"/>
      <c r="JB106" s="32"/>
      <c r="JC106" s="32"/>
      <c r="JD106" s="32"/>
      <c r="JE106" s="32"/>
      <c r="JF106" s="32"/>
      <c r="JG106" s="32"/>
      <c r="JH106" s="32"/>
      <c r="JI106" s="32"/>
      <c r="JJ106" s="32"/>
      <c r="JK106" s="32"/>
      <c r="JL106" s="32"/>
    </row>
    <row r="107" spans="1:272" ht="15.75" customHeight="1" x14ac:dyDescent="0.25">
      <c r="B107" s="79"/>
      <c r="C107" s="73"/>
      <c r="D107" s="73"/>
      <c r="E107" s="73"/>
      <c r="F107" s="73"/>
      <c r="G107" s="73"/>
      <c r="H107" s="73"/>
      <c r="I107" s="73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33"/>
      <c r="AD107" s="533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533"/>
      <c r="AO107" s="666"/>
      <c r="AP107" s="666"/>
      <c r="AQ107" s="666"/>
      <c r="AR107" s="666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</row>
    <row r="108" spans="1:272" ht="15.75" customHeight="1" x14ac:dyDescent="0.25">
      <c r="B108" s="1300"/>
      <c r="C108" s="1300"/>
      <c r="D108" s="1300"/>
      <c r="E108" s="1300"/>
      <c r="F108" s="1300"/>
      <c r="G108" s="1300"/>
      <c r="H108" s="1300"/>
      <c r="I108" s="1300"/>
      <c r="J108" s="1300"/>
      <c r="K108" s="1300"/>
      <c r="L108" s="1300"/>
      <c r="M108" s="1300"/>
      <c r="N108" s="1300"/>
      <c r="O108" s="1300"/>
      <c r="P108" s="1300"/>
      <c r="Q108" s="1300"/>
      <c r="R108" s="1300"/>
      <c r="S108" s="1300"/>
      <c r="T108" s="1300"/>
      <c r="U108" s="1300"/>
      <c r="V108" s="1055"/>
      <c r="W108" s="1055"/>
      <c r="X108" s="1055"/>
      <c r="Y108" s="1055"/>
      <c r="Z108" s="533"/>
      <c r="AA108" s="57"/>
      <c r="AB108" s="57"/>
      <c r="AC108" s="533"/>
      <c r="AD108" s="533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533"/>
      <c r="AO108" s="666"/>
      <c r="AP108" s="666"/>
      <c r="AQ108" s="666"/>
      <c r="AR108" s="666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534"/>
    </row>
    <row r="109" spans="1:272" ht="13.9" customHeight="1" x14ac:dyDescent="0.25">
      <c r="A109" s="16"/>
      <c r="B109" s="1301"/>
      <c r="C109" s="1301"/>
      <c r="D109" s="1301"/>
      <c r="E109" s="1301"/>
      <c r="F109" s="1301"/>
      <c r="G109" s="1301"/>
      <c r="H109" s="1301"/>
      <c r="I109" s="1301"/>
      <c r="J109" s="1301"/>
      <c r="K109" s="1301"/>
      <c r="L109" s="1301"/>
      <c r="M109" s="1301"/>
      <c r="N109" s="1301"/>
      <c r="O109" s="1301"/>
      <c r="P109" s="1301"/>
      <c r="Q109" s="1301"/>
      <c r="R109" s="1301"/>
      <c r="S109" s="1301"/>
      <c r="T109" s="1301"/>
      <c r="U109" s="1301"/>
      <c r="V109" s="1301"/>
      <c r="W109" s="1301"/>
      <c r="X109" s="1301"/>
      <c r="Y109" s="1301"/>
      <c r="Z109" s="1301"/>
      <c r="AA109" s="1301"/>
      <c r="AB109" s="1301"/>
      <c r="AC109" s="1301"/>
      <c r="AD109" s="1301"/>
      <c r="AE109" s="1301"/>
      <c r="AF109" s="1301"/>
      <c r="AG109" s="1301"/>
      <c r="AH109" s="1301"/>
      <c r="AI109" s="1301"/>
      <c r="AJ109" s="1301"/>
      <c r="AK109" s="1301"/>
      <c r="AL109" s="1301"/>
      <c r="AM109" s="1301"/>
      <c r="AN109" s="1301"/>
      <c r="AO109" s="1301"/>
      <c r="AP109" s="1301"/>
      <c r="AQ109" s="1301"/>
      <c r="AR109" s="1301"/>
      <c r="AS109" s="1301"/>
      <c r="AT109" s="1301"/>
      <c r="AU109" s="1301"/>
      <c r="AV109" s="1301"/>
      <c r="AW109" s="1301"/>
      <c r="AX109" s="1301"/>
      <c r="AY109" s="1301"/>
      <c r="AZ109" s="1301"/>
      <c r="BA109" s="1301"/>
      <c r="BB109" s="1301"/>
      <c r="BC109" s="534"/>
    </row>
    <row r="110" spans="1:272" ht="13.9" customHeight="1" x14ac:dyDescent="0.25">
      <c r="B110" s="24" t="s">
        <v>301</v>
      </c>
    </row>
  </sheetData>
  <sheetProtection selectLockedCells="1" selectUnlockedCells="1"/>
  <mergeCells count="29">
    <mergeCell ref="B108:U108"/>
    <mergeCell ref="B109:BB109"/>
    <mergeCell ref="K7:L7"/>
    <mergeCell ref="M7:Q7"/>
    <mergeCell ref="R7:S7"/>
    <mergeCell ref="T7:Z7"/>
    <mergeCell ref="AA7:AB7"/>
    <mergeCell ref="AC7:AN7"/>
    <mergeCell ref="T6:AB6"/>
    <mergeCell ref="AC6:AP6"/>
    <mergeCell ref="AQ6:BB7"/>
    <mergeCell ref="C7:J7"/>
    <mergeCell ref="AO7:AP7"/>
    <mergeCell ref="A1:BB1"/>
    <mergeCell ref="A2:BB2"/>
    <mergeCell ref="A3:BB3"/>
    <mergeCell ref="A5:A8"/>
    <mergeCell ref="C5:J5"/>
    <mergeCell ref="K5:L5"/>
    <mergeCell ref="M5:Q5"/>
    <mergeCell ref="R5:S5"/>
    <mergeCell ref="T5:Z5"/>
    <mergeCell ref="AA5:AB5"/>
    <mergeCell ref="AC5:AN5"/>
    <mergeCell ref="AO5:AP5"/>
    <mergeCell ref="AQ5:BB5"/>
    <mergeCell ref="B6:B8"/>
    <mergeCell ref="C6:L6"/>
    <mergeCell ref="M6:S6"/>
  </mergeCells>
  <pageMargins left="0.39370078740157483" right="0.19685039370078741" top="0.19685039370078741" bottom="0.19685039370078741" header="0.51181102362204722" footer="0.51181102362204722"/>
  <pageSetup paperSize="8" scale="40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workbookViewId="0">
      <selection sqref="A1:H1"/>
    </sheetView>
  </sheetViews>
  <sheetFormatPr defaultRowHeight="12.75" x14ac:dyDescent="0.2"/>
  <cols>
    <col min="2" max="2" width="21.85546875" customWidth="1"/>
    <col min="3" max="3" width="58.42578125" customWidth="1"/>
    <col min="4" max="4" width="15.140625" customWidth="1"/>
  </cols>
  <sheetData>
    <row r="1" spans="1:35" ht="15" x14ac:dyDescent="0.25">
      <c r="A1" s="1290" t="s">
        <v>1012</v>
      </c>
      <c r="B1" s="1290"/>
      <c r="C1" s="1290"/>
      <c r="D1" s="1290"/>
      <c r="E1" s="1290"/>
      <c r="F1" s="1290"/>
      <c r="G1" s="1290"/>
      <c r="H1" s="1290"/>
      <c r="I1" s="719"/>
      <c r="J1" s="719"/>
      <c r="K1" s="719"/>
      <c r="L1" s="719"/>
      <c r="M1" s="719"/>
      <c r="N1" s="719"/>
      <c r="O1" s="719"/>
      <c r="P1" s="719"/>
      <c r="Q1" s="719"/>
      <c r="R1" s="719"/>
      <c r="S1" s="719"/>
      <c r="T1" s="719"/>
      <c r="U1" s="719"/>
      <c r="V1" s="719"/>
      <c r="W1" s="719"/>
      <c r="X1" s="719"/>
      <c r="Y1" s="719"/>
      <c r="Z1" s="719"/>
      <c r="AA1" s="719"/>
      <c r="AB1" s="719"/>
      <c r="AC1" s="719"/>
      <c r="AD1" s="719"/>
      <c r="AE1" s="719"/>
      <c r="AF1" s="719"/>
      <c r="AG1" s="719"/>
      <c r="AH1" s="719"/>
      <c r="AI1" s="719"/>
    </row>
    <row r="2" spans="1:35" x14ac:dyDescent="0.2">
      <c r="C2" t="s">
        <v>357</v>
      </c>
    </row>
    <row r="3" spans="1:35" ht="14.25" x14ac:dyDescent="0.2">
      <c r="A3" s="1302" t="s">
        <v>346</v>
      </c>
      <c r="B3" s="1302"/>
      <c r="C3" s="1302"/>
      <c r="D3" s="1302"/>
      <c r="E3" s="1302"/>
      <c r="F3" s="1302"/>
      <c r="G3" s="1302"/>
      <c r="H3" s="1302"/>
    </row>
    <row r="4" spans="1:35" ht="14.25" x14ac:dyDescent="0.2">
      <c r="A4" s="1302" t="s">
        <v>347</v>
      </c>
      <c r="B4" s="1302"/>
      <c r="C4" s="1302"/>
      <c r="D4" s="1302"/>
      <c r="E4" s="1302"/>
      <c r="F4" s="1302"/>
      <c r="G4" s="1302"/>
      <c r="H4" s="1302"/>
    </row>
    <row r="5" spans="1:35" ht="14.25" x14ac:dyDescent="0.2">
      <c r="A5" s="1303" t="s">
        <v>55</v>
      </c>
      <c r="B5" s="1303"/>
      <c r="C5" s="1303"/>
      <c r="D5" s="1303"/>
      <c r="E5" s="1303"/>
      <c r="F5" s="1303"/>
      <c r="G5" s="1303"/>
      <c r="H5" s="1303"/>
    </row>
    <row r="6" spans="1:35" ht="15" x14ac:dyDescent="0.25">
      <c r="A6" s="409"/>
      <c r="B6" s="681"/>
      <c r="C6" s="681"/>
      <c r="D6" s="681"/>
      <c r="E6" s="681"/>
    </row>
    <row r="7" spans="1:35" ht="14.25" customHeight="1" x14ac:dyDescent="0.2">
      <c r="A7" s="1304"/>
      <c r="B7" s="682" t="s">
        <v>57</v>
      </c>
      <c r="C7" s="682" t="s">
        <v>58</v>
      </c>
      <c r="D7" s="682" t="s">
        <v>59</v>
      </c>
      <c r="E7" s="682" t="s">
        <v>60</v>
      </c>
      <c r="F7" s="683" t="s">
        <v>507</v>
      </c>
      <c r="G7" s="683" t="s">
        <v>508</v>
      </c>
      <c r="H7" s="683" t="s">
        <v>509</v>
      </c>
    </row>
    <row r="8" spans="1:35" ht="14.25" customHeight="1" x14ac:dyDescent="0.2">
      <c r="A8" s="1304"/>
      <c r="B8" s="1305" t="s">
        <v>855</v>
      </c>
      <c r="C8" s="1306" t="s">
        <v>349</v>
      </c>
      <c r="D8" s="1307" t="s">
        <v>350</v>
      </c>
      <c r="E8" s="1308"/>
      <c r="F8" s="1309"/>
    </row>
    <row r="9" spans="1:35" ht="15.75" x14ac:dyDescent="0.25">
      <c r="A9" s="1304"/>
      <c r="B9" s="1305"/>
      <c r="C9" s="1306"/>
      <c r="D9" s="1307"/>
      <c r="E9" s="412">
        <v>2015</v>
      </c>
      <c r="F9" s="684">
        <v>2017</v>
      </c>
      <c r="G9" s="706">
        <v>2017</v>
      </c>
      <c r="H9" s="706">
        <v>2018</v>
      </c>
    </row>
    <row r="10" spans="1:35" ht="15" x14ac:dyDescent="0.25">
      <c r="A10" s="685"/>
      <c r="B10" s="686" t="s">
        <v>356</v>
      </c>
      <c r="C10" s="687"/>
      <c r="D10" s="707"/>
      <c r="E10" s="687"/>
    </row>
    <row r="11" spans="1:35" ht="15" x14ac:dyDescent="0.25">
      <c r="A11" s="688">
        <v>1</v>
      </c>
      <c r="B11" s="689" t="s">
        <v>856</v>
      </c>
      <c r="C11" s="690" t="s">
        <v>857</v>
      </c>
      <c r="D11" s="708" t="s">
        <v>362</v>
      </c>
      <c r="E11" s="691">
        <v>41</v>
      </c>
      <c r="F11" s="691">
        <v>50</v>
      </c>
      <c r="G11" s="691">
        <v>50</v>
      </c>
      <c r="H11" s="691">
        <v>50</v>
      </c>
    </row>
    <row r="12" spans="1:35" ht="15" x14ac:dyDescent="0.25">
      <c r="A12" s="688">
        <v>2</v>
      </c>
      <c r="B12" s="689" t="s">
        <v>858</v>
      </c>
      <c r="C12" s="690" t="s">
        <v>859</v>
      </c>
      <c r="D12" s="708" t="s">
        <v>362</v>
      </c>
      <c r="E12" s="691">
        <v>125</v>
      </c>
      <c r="F12" s="691">
        <v>147</v>
      </c>
      <c r="G12" s="691">
        <v>147</v>
      </c>
      <c r="H12" s="691">
        <v>147</v>
      </c>
    </row>
    <row r="13" spans="1:35" ht="25.5" customHeight="1" x14ac:dyDescent="0.25">
      <c r="A13" s="688">
        <v>3</v>
      </c>
      <c r="B13" s="692" t="s">
        <v>860</v>
      </c>
      <c r="C13" s="693" t="s">
        <v>786</v>
      </c>
      <c r="D13" s="709" t="s">
        <v>362</v>
      </c>
      <c r="E13" s="694"/>
      <c r="F13" s="694">
        <v>240</v>
      </c>
      <c r="G13" s="694">
        <v>240</v>
      </c>
      <c r="H13" s="694">
        <v>240</v>
      </c>
    </row>
    <row r="14" spans="1:35" ht="15" x14ac:dyDescent="0.25">
      <c r="A14" s="688">
        <v>4</v>
      </c>
      <c r="B14" s="689" t="s">
        <v>405</v>
      </c>
      <c r="C14" s="690" t="s">
        <v>861</v>
      </c>
      <c r="D14" s="708" t="s">
        <v>362</v>
      </c>
      <c r="E14" s="691">
        <v>330</v>
      </c>
      <c r="F14" s="691">
        <v>335</v>
      </c>
      <c r="G14" s="691">
        <v>335</v>
      </c>
      <c r="H14" s="691">
        <v>335</v>
      </c>
    </row>
    <row r="15" spans="1:35" ht="15" x14ac:dyDescent="0.25">
      <c r="A15" s="688">
        <v>5</v>
      </c>
      <c r="B15" s="689" t="s">
        <v>407</v>
      </c>
      <c r="C15" s="690" t="s">
        <v>862</v>
      </c>
      <c r="D15" s="708" t="s">
        <v>362</v>
      </c>
      <c r="E15" s="691">
        <v>930</v>
      </c>
      <c r="F15" s="691">
        <v>960</v>
      </c>
      <c r="G15" s="691">
        <v>960</v>
      </c>
      <c r="H15" s="691">
        <v>960</v>
      </c>
    </row>
    <row r="16" spans="1:35" ht="15" x14ac:dyDescent="0.25">
      <c r="A16" s="688">
        <v>6</v>
      </c>
      <c r="B16" s="689" t="s">
        <v>863</v>
      </c>
      <c r="C16" s="690" t="s">
        <v>864</v>
      </c>
      <c r="D16" s="708" t="s">
        <v>362</v>
      </c>
      <c r="E16" s="691"/>
      <c r="F16" s="691">
        <v>700</v>
      </c>
      <c r="G16" s="691">
        <v>700</v>
      </c>
      <c r="H16" s="691">
        <v>700</v>
      </c>
    </row>
    <row r="17" spans="1:8" ht="15" x14ac:dyDescent="0.25">
      <c r="A17" s="688">
        <v>7</v>
      </c>
      <c r="B17" s="690" t="s">
        <v>425</v>
      </c>
      <c r="C17" s="690" t="s">
        <v>865</v>
      </c>
      <c r="D17" s="710" t="s">
        <v>362</v>
      </c>
      <c r="E17" s="691">
        <v>225</v>
      </c>
      <c r="F17" s="691">
        <v>271</v>
      </c>
      <c r="G17" s="691">
        <v>271</v>
      </c>
      <c r="H17" s="691">
        <v>271</v>
      </c>
    </row>
    <row r="18" spans="1:8" ht="24.75" customHeight="1" x14ac:dyDescent="0.25">
      <c r="A18" s="688">
        <v>8</v>
      </c>
      <c r="B18" s="695" t="s">
        <v>866</v>
      </c>
      <c r="C18" s="696" t="s">
        <v>867</v>
      </c>
      <c r="D18" s="711" t="s">
        <v>362</v>
      </c>
      <c r="E18" s="697">
        <v>233</v>
      </c>
      <c r="F18" s="697">
        <v>236</v>
      </c>
      <c r="G18" s="697">
        <v>236</v>
      </c>
      <c r="H18" s="697">
        <v>236</v>
      </c>
    </row>
    <row r="19" spans="1:8" ht="20.25" customHeight="1" x14ac:dyDescent="0.25">
      <c r="A19" s="688">
        <v>9</v>
      </c>
      <c r="B19" s="695" t="s">
        <v>431</v>
      </c>
      <c r="C19" s="696" t="s">
        <v>868</v>
      </c>
      <c r="D19" s="711" t="s">
        <v>362</v>
      </c>
      <c r="E19" s="697">
        <v>250</v>
      </c>
      <c r="F19" s="697">
        <v>200</v>
      </c>
      <c r="G19" s="697">
        <v>200</v>
      </c>
      <c r="H19" s="697">
        <v>200</v>
      </c>
    </row>
    <row r="20" spans="1:8" ht="27.75" customHeight="1" x14ac:dyDescent="0.25">
      <c r="A20" s="688">
        <v>10</v>
      </c>
      <c r="B20" s="695" t="s">
        <v>442</v>
      </c>
      <c r="C20" s="696" t="s">
        <v>869</v>
      </c>
      <c r="D20" s="711" t="s">
        <v>362</v>
      </c>
      <c r="E20" s="697">
        <v>1800</v>
      </c>
      <c r="F20" s="697">
        <v>1800</v>
      </c>
      <c r="G20" s="697">
        <v>1800</v>
      </c>
      <c r="H20" s="697">
        <v>1800</v>
      </c>
    </row>
    <row r="21" spans="1:8" ht="28.5" customHeight="1" x14ac:dyDescent="0.25">
      <c r="A21" s="688">
        <v>11</v>
      </c>
      <c r="B21" s="695" t="s">
        <v>444</v>
      </c>
      <c r="C21" s="696" t="s">
        <v>870</v>
      </c>
      <c r="D21" s="711" t="s">
        <v>362</v>
      </c>
      <c r="E21" s="697">
        <v>2000</v>
      </c>
      <c r="F21" s="697">
        <v>2000</v>
      </c>
      <c r="G21" s="697">
        <v>2000</v>
      </c>
      <c r="H21" s="697">
        <v>2000</v>
      </c>
    </row>
    <row r="22" spans="1:8" ht="48" customHeight="1" x14ac:dyDescent="0.2">
      <c r="A22" s="712">
        <v>12</v>
      </c>
      <c r="B22" s="698" t="s">
        <v>871</v>
      </c>
      <c r="C22" s="713" t="s">
        <v>872</v>
      </c>
      <c r="D22" s="714" t="s">
        <v>362</v>
      </c>
      <c r="E22" s="715"/>
      <c r="F22" s="715">
        <v>97</v>
      </c>
      <c r="G22" s="715">
        <v>97</v>
      </c>
      <c r="H22" s="715">
        <v>97</v>
      </c>
    </row>
    <row r="23" spans="1:8" ht="30" customHeight="1" x14ac:dyDescent="0.25">
      <c r="A23" s="688">
        <v>13</v>
      </c>
      <c r="B23" s="695" t="s">
        <v>873</v>
      </c>
      <c r="C23" s="696" t="s">
        <v>874</v>
      </c>
      <c r="D23" s="711">
        <v>43465</v>
      </c>
      <c r="E23" s="697"/>
      <c r="F23" s="697">
        <v>991</v>
      </c>
      <c r="G23" s="697">
        <v>991</v>
      </c>
      <c r="H23" s="697">
        <v>991</v>
      </c>
    </row>
    <row r="24" spans="1:8" ht="33" customHeight="1" x14ac:dyDescent="0.25">
      <c r="A24" s="688">
        <v>14</v>
      </c>
      <c r="B24" s="695" t="s">
        <v>875</v>
      </c>
      <c r="C24" s="696" t="s">
        <v>876</v>
      </c>
      <c r="D24" s="711" t="s">
        <v>362</v>
      </c>
      <c r="E24" s="697"/>
      <c r="F24" s="697">
        <v>515</v>
      </c>
      <c r="G24" s="697">
        <v>515</v>
      </c>
      <c r="H24" s="697">
        <v>515</v>
      </c>
    </row>
    <row r="25" spans="1:8" ht="15" x14ac:dyDescent="0.25">
      <c r="A25" s="688">
        <v>17</v>
      </c>
      <c r="B25" s="700" t="s">
        <v>877</v>
      </c>
      <c r="C25" s="700" t="s">
        <v>878</v>
      </c>
      <c r="D25" s="716">
        <v>43009</v>
      </c>
      <c r="E25" s="701"/>
      <c r="F25" s="702">
        <v>3500</v>
      </c>
      <c r="G25" s="702">
        <v>3500</v>
      </c>
      <c r="H25" s="702">
        <v>3500</v>
      </c>
    </row>
    <row r="26" spans="1:8" ht="15" x14ac:dyDescent="0.25">
      <c r="A26" s="688">
        <v>22</v>
      </c>
      <c r="B26" s="700" t="s">
        <v>879</v>
      </c>
      <c r="C26" s="700" t="s">
        <v>880</v>
      </c>
      <c r="D26" s="716" t="s">
        <v>362</v>
      </c>
      <c r="E26" s="703"/>
      <c r="F26" s="702">
        <v>248</v>
      </c>
      <c r="G26" s="702">
        <v>248</v>
      </c>
      <c r="H26" s="702">
        <v>248</v>
      </c>
    </row>
    <row r="27" spans="1:8" ht="15.75" x14ac:dyDescent="0.25">
      <c r="A27" s="688">
        <v>23</v>
      </c>
      <c r="B27" s="700" t="s">
        <v>881</v>
      </c>
      <c r="C27" s="700" t="s">
        <v>882</v>
      </c>
      <c r="D27" s="705" t="s">
        <v>362</v>
      </c>
      <c r="E27" s="704"/>
      <c r="F27" s="702">
        <v>168</v>
      </c>
      <c r="G27" s="702">
        <v>168</v>
      </c>
      <c r="H27" s="702">
        <v>168</v>
      </c>
    </row>
    <row r="28" spans="1:8" ht="15.75" x14ac:dyDescent="0.25">
      <c r="A28" s="717">
        <v>24</v>
      </c>
      <c r="B28" s="700" t="s">
        <v>883</v>
      </c>
      <c r="C28" s="700" t="s">
        <v>884</v>
      </c>
      <c r="D28" s="705" t="s">
        <v>362</v>
      </c>
      <c r="E28" s="704"/>
      <c r="F28" s="702">
        <v>76</v>
      </c>
      <c r="G28" s="702">
        <v>76</v>
      </c>
      <c r="H28" s="702">
        <v>76</v>
      </c>
    </row>
    <row r="29" spans="1:8" ht="15.75" x14ac:dyDescent="0.25">
      <c r="A29" s="688">
        <v>25</v>
      </c>
      <c r="B29" s="704"/>
      <c r="C29" s="700" t="s">
        <v>885</v>
      </c>
      <c r="D29" s="705" t="s">
        <v>362</v>
      </c>
      <c r="E29" s="704"/>
      <c r="F29" s="699">
        <v>127</v>
      </c>
      <c r="G29" s="699">
        <v>127</v>
      </c>
      <c r="H29" s="699">
        <v>127</v>
      </c>
    </row>
    <row r="30" spans="1:8" ht="15" x14ac:dyDescent="0.25">
      <c r="A30" s="688">
        <v>26</v>
      </c>
      <c r="B30" s="700" t="s">
        <v>886</v>
      </c>
      <c r="C30" s="700" t="s">
        <v>887</v>
      </c>
      <c r="D30" s="716">
        <v>42855</v>
      </c>
      <c r="E30" s="703"/>
      <c r="F30" s="702">
        <v>1531</v>
      </c>
      <c r="G30" s="702">
        <v>1531</v>
      </c>
      <c r="H30" s="702">
        <v>1531</v>
      </c>
    </row>
    <row r="31" spans="1:8" ht="15" x14ac:dyDescent="0.25">
      <c r="A31" s="688">
        <v>27</v>
      </c>
      <c r="B31" s="700" t="s">
        <v>839</v>
      </c>
      <c r="C31" s="700" t="s">
        <v>888</v>
      </c>
      <c r="D31" s="716">
        <v>42855</v>
      </c>
      <c r="E31" s="703"/>
      <c r="F31" s="702">
        <v>3446</v>
      </c>
      <c r="G31" s="702">
        <v>3446</v>
      </c>
      <c r="H31" s="702">
        <v>3446</v>
      </c>
    </row>
    <row r="32" spans="1:8" ht="15" x14ac:dyDescent="0.25">
      <c r="A32" s="688">
        <v>28</v>
      </c>
      <c r="B32" s="700" t="s">
        <v>837</v>
      </c>
      <c r="C32" s="700" t="s">
        <v>889</v>
      </c>
      <c r="D32" s="716">
        <v>42825</v>
      </c>
      <c r="E32" s="703"/>
      <c r="F32" s="702">
        <v>1727</v>
      </c>
      <c r="G32" s="702">
        <v>1727</v>
      </c>
      <c r="H32" s="702">
        <v>1727</v>
      </c>
    </row>
    <row r="33" spans="1:8" ht="15" x14ac:dyDescent="0.25">
      <c r="A33" s="688">
        <v>29</v>
      </c>
      <c r="B33" s="700" t="s">
        <v>890</v>
      </c>
      <c r="C33" s="700" t="s">
        <v>891</v>
      </c>
      <c r="D33" s="716">
        <v>42916</v>
      </c>
      <c r="E33" s="701"/>
      <c r="F33" s="702">
        <v>1270</v>
      </c>
      <c r="G33" s="702">
        <v>1270</v>
      </c>
      <c r="H33" s="702">
        <v>1270</v>
      </c>
    </row>
    <row r="34" spans="1:8" ht="15" x14ac:dyDescent="0.25">
      <c r="A34" s="688">
        <v>30</v>
      </c>
      <c r="B34" s="700"/>
      <c r="C34" s="700" t="s">
        <v>892</v>
      </c>
      <c r="D34" s="716" t="s">
        <v>362</v>
      </c>
      <c r="E34" s="701"/>
      <c r="F34" s="702">
        <v>355</v>
      </c>
      <c r="G34" s="702">
        <v>355</v>
      </c>
      <c r="H34" s="702">
        <v>355</v>
      </c>
    </row>
    <row r="35" spans="1:8" ht="15" x14ac:dyDescent="0.25">
      <c r="A35" s="688">
        <v>31</v>
      </c>
      <c r="B35" s="700"/>
      <c r="C35" s="700" t="s">
        <v>893</v>
      </c>
      <c r="D35" s="716" t="s">
        <v>362</v>
      </c>
      <c r="E35" s="701"/>
      <c r="F35" s="702">
        <v>321</v>
      </c>
      <c r="G35" s="702">
        <v>321</v>
      </c>
      <c r="H35" s="702">
        <v>321</v>
      </c>
    </row>
    <row r="36" spans="1:8" ht="15" x14ac:dyDescent="0.25">
      <c r="A36" s="688">
        <v>32</v>
      </c>
      <c r="B36" s="700"/>
      <c r="C36" s="700" t="s">
        <v>894</v>
      </c>
      <c r="D36" s="716" t="s">
        <v>362</v>
      </c>
      <c r="E36" s="701"/>
      <c r="F36" s="702">
        <v>458</v>
      </c>
      <c r="G36" s="702">
        <v>458</v>
      </c>
      <c r="H36" s="702">
        <v>458</v>
      </c>
    </row>
    <row r="37" spans="1:8" ht="15" x14ac:dyDescent="0.25">
      <c r="A37" s="688">
        <v>33</v>
      </c>
      <c r="B37" s="700" t="s">
        <v>970</v>
      </c>
      <c r="C37" s="700" t="s">
        <v>971</v>
      </c>
      <c r="D37" s="716" t="s">
        <v>362</v>
      </c>
      <c r="E37" s="701"/>
      <c r="F37" s="702">
        <v>131</v>
      </c>
      <c r="G37" s="702">
        <v>131</v>
      </c>
      <c r="H37" s="702">
        <v>131</v>
      </c>
    </row>
    <row r="38" spans="1:8" ht="30" x14ac:dyDescent="0.25">
      <c r="A38" s="688">
        <v>34</v>
      </c>
      <c r="B38" s="700" t="s">
        <v>972</v>
      </c>
      <c r="C38" s="768" t="s">
        <v>973</v>
      </c>
      <c r="D38" s="716" t="s">
        <v>362</v>
      </c>
      <c r="E38" s="701"/>
      <c r="F38" s="702">
        <v>686</v>
      </c>
      <c r="G38" s="702">
        <v>686</v>
      </c>
      <c r="H38" s="702">
        <v>686</v>
      </c>
    </row>
    <row r="39" spans="1:8" ht="15" x14ac:dyDescent="0.25">
      <c r="A39" s="688"/>
      <c r="B39" s="700"/>
      <c r="C39" s="768" t="s">
        <v>974</v>
      </c>
      <c r="D39" s="716" t="s">
        <v>362</v>
      </c>
      <c r="E39" s="701"/>
      <c r="F39" s="702">
        <v>550</v>
      </c>
      <c r="G39" s="702">
        <v>550</v>
      </c>
      <c r="H39" s="702">
        <v>550</v>
      </c>
    </row>
    <row r="40" spans="1:8" ht="15" x14ac:dyDescent="0.25">
      <c r="A40" s="688"/>
      <c r="B40" s="700"/>
      <c r="C40" s="768" t="s">
        <v>969</v>
      </c>
      <c r="D40" s="716" t="s">
        <v>362</v>
      </c>
      <c r="E40" s="701"/>
      <c r="F40" s="702">
        <v>4000</v>
      </c>
      <c r="G40" s="702">
        <v>4000</v>
      </c>
      <c r="H40" s="702">
        <v>4000</v>
      </c>
    </row>
    <row r="41" spans="1:8" ht="15.75" x14ac:dyDescent="0.25">
      <c r="E41" s="718">
        <v>5934</v>
      </c>
      <c r="F41" s="718">
        <f>SUM(F11:F40)</f>
        <v>27136</v>
      </c>
      <c r="G41" s="718">
        <f>SUM(G11:G40)</f>
        <v>27136</v>
      </c>
      <c r="H41" s="718">
        <f>SUM(H11:H40)</f>
        <v>27136</v>
      </c>
    </row>
  </sheetData>
  <mergeCells count="9">
    <mergeCell ref="A1:H1"/>
    <mergeCell ref="A3:H3"/>
    <mergeCell ref="A4:H4"/>
    <mergeCell ref="A5:H5"/>
    <mergeCell ref="A7:A9"/>
    <mergeCell ref="B8:B9"/>
    <mergeCell ref="C8:C9"/>
    <mergeCell ref="D8:D9"/>
    <mergeCell ref="E8:F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H77"/>
  <sheetViews>
    <sheetView workbookViewId="0">
      <selection sqref="A1:H1"/>
    </sheetView>
  </sheetViews>
  <sheetFormatPr defaultRowHeight="12.75" x14ac:dyDescent="0.2"/>
  <cols>
    <col min="1" max="1" width="9.140625" customWidth="1"/>
    <col min="2" max="2" width="21.42578125" customWidth="1"/>
    <col min="3" max="3" width="47.5703125" customWidth="1"/>
    <col min="4" max="4" width="16.5703125" customWidth="1"/>
  </cols>
  <sheetData>
    <row r="1" spans="1:8" ht="15" x14ac:dyDescent="0.25">
      <c r="A1" s="1310" t="s">
        <v>1139</v>
      </c>
      <c r="B1" s="1310"/>
      <c r="C1" s="1310"/>
      <c r="D1" s="1310"/>
      <c r="E1" s="1310"/>
      <c r="F1" s="1310"/>
      <c r="G1" s="1310"/>
      <c r="H1" s="1310"/>
    </row>
    <row r="2" spans="1:8" x14ac:dyDescent="0.2">
      <c r="A2" s="839"/>
      <c r="B2" s="839"/>
      <c r="C2" s="839"/>
      <c r="D2" s="840"/>
      <c r="E2" s="839"/>
      <c r="F2" s="839"/>
      <c r="G2" s="839"/>
      <c r="H2" s="839"/>
    </row>
    <row r="3" spans="1:8" x14ac:dyDescent="0.2">
      <c r="A3" s="1314" t="s">
        <v>78</v>
      </c>
      <c r="B3" s="1314"/>
      <c r="C3" s="1314"/>
      <c r="D3" s="1314"/>
      <c r="E3" s="1314"/>
      <c r="F3" s="1314"/>
      <c r="G3" s="1314"/>
      <c r="H3" s="1314"/>
    </row>
    <row r="4" spans="1:8" ht="14.25" x14ac:dyDescent="0.2">
      <c r="A4" s="1302" t="s">
        <v>346</v>
      </c>
      <c r="B4" s="1302"/>
      <c r="C4" s="1302"/>
      <c r="D4" s="1302"/>
      <c r="E4" s="1302"/>
      <c r="F4" s="1302"/>
      <c r="G4" s="1302"/>
      <c r="H4" s="1302"/>
    </row>
    <row r="5" spans="1:8" ht="14.25" x14ac:dyDescent="0.2">
      <c r="A5" s="1302" t="s">
        <v>347</v>
      </c>
      <c r="B5" s="1302"/>
      <c r="C5" s="1302"/>
      <c r="D5" s="1302"/>
      <c r="E5" s="1302"/>
      <c r="F5" s="1302"/>
      <c r="G5" s="1302"/>
      <c r="H5" s="1302"/>
    </row>
    <row r="6" spans="1:8" ht="14.25" x14ac:dyDescent="0.2">
      <c r="A6" s="1303" t="s">
        <v>55</v>
      </c>
      <c r="B6" s="1303"/>
      <c r="C6" s="1303"/>
      <c r="D6" s="1303"/>
      <c r="E6" s="1303"/>
      <c r="F6" s="1303"/>
      <c r="G6" s="1303"/>
      <c r="H6" s="1303"/>
    </row>
    <row r="7" spans="1:8" ht="15" x14ac:dyDescent="0.25">
      <c r="A7" s="822"/>
      <c r="B7" s="823"/>
      <c r="C7" s="823"/>
      <c r="D7" s="823"/>
      <c r="E7" s="823"/>
      <c r="F7" s="839"/>
      <c r="G7" s="839"/>
      <c r="H7" s="839"/>
    </row>
    <row r="8" spans="1:8" ht="14.25" customHeight="1" x14ac:dyDescent="0.2">
      <c r="A8" s="1311"/>
      <c r="B8" s="824" t="s">
        <v>57</v>
      </c>
      <c r="C8" s="824" t="s">
        <v>58</v>
      </c>
      <c r="D8" s="824" t="s">
        <v>59</v>
      </c>
      <c r="E8" s="824" t="s">
        <v>60</v>
      </c>
      <c r="F8" s="841" t="s">
        <v>507</v>
      </c>
      <c r="G8" s="841" t="s">
        <v>508</v>
      </c>
      <c r="H8" s="841" t="s">
        <v>509</v>
      </c>
    </row>
    <row r="9" spans="1:8" ht="14.25" customHeight="1" x14ac:dyDescent="0.2">
      <c r="A9" s="1311"/>
      <c r="B9" s="1312" t="s">
        <v>348</v>
      </c>
      <c r="C9" s="1313" t="s">
        <v>349</v>
      </c>
      <c r="D9" s="1313" t="s">
        <v>350</v>
      </c>
      <c r="E9" s="842"/>
      <c r="F9" s="843"/>
      <c r="G9" s="844"/>
      <c r="H9" s="844"/>
    </row>
    <row r="10" spans="1:8" ht="14.25" customHeight="1" x14ac:dyDescent="0.2">
      <c r="A10" s="1311"/>
      <c r="B10" s="1312"/>
      <c r="C10" s="1313"/>
      <c r="D10" s="1313"/>
      <c r="E10" s="845" t="s">
        <v>166</v>
      </c>
      <c r="F10" s="846" t="s">
        <v>774</v>
      </c>
      <c r="G10" s="847" t="s">
        <v>775</v>
      </c>
      <c r="H10" s="847" t="s">
        <v>1067</v>
      </c>
    </row>
    <row r="11" spans="1:8" ht="15" x14ac:dyDescent="0.25">
      <c r="A11" s="420"/>
      <c r="B11" s="456" t="s">
        <v>356</v>
      </c>
      <c r="C11" s="457"/>
      <c r="D11" s="457"/>
      <c r="E11" s="457"/>
      <c r="F11" s="839"/>
      <c r="G11" s="839"/>
      <c r="H11" s="839"/>
    </row>
    <row r="12" spans="1:8" ht="15" x14ac:dyDescent="0.25">
      <c r="A12" s="848">
        <v>1</v>
      </c>
      <c r="B12" s="849" t="s">
        <v>360</v>
      </c>
      <c r="C12" s="850" t="s">
        <v>359</v>
      </c>
      <c r="D12" s="851" t="s">
        <v>362</v>
      </c>
      <c r="E12" s="852">
        <v>300</v>
      </c>
      <c r="F12" s="852">
        <v>300</v>
      </c>
      <c r="G12" s="852">
        <v>300</v>
      </c>
      <c r="H12" s="852">
        <v>300</v>
      </c>
    </row>
    <row r="13" spans="1:8" ht="15" x14ac:dyDescent="0.25">
      <c r="A13" s="848">
        <v>2</v>
      </c>
      <c r="B13" s="853" t="s">
        <v>363</v>
      </c>
      <c r="C13" s="854" t="s">
        <v>364</v>
      </c>
      <c r="D13" s="851" t="s">
        <v>362</v>
      </c>
      <c r="E13" s="855">
        <v>100</v>
      </c>
      <c r="F13" s="855">
        <v>100</v>
      </c>
      <c r="G13" s="855">
        <v>100</v>
      </c>
      <c r="H13" s="855">
        <v>100</v>
      </c>
    </row>
    <row r="14" spans="1:8" ht="15" x14ac:dyDescent="0.25">
      <c r="A14" s="848">
        <v>3</v>
      </c>
      <c r="B14" s="853" t="s">
        <v>367</v>
      </c>
      <c r="C14" s="854" t="s">
        <v>776</v>
      </c>
      <c r="D14" s="851" t="s">
        <v>362</v>
      </c>
      <c r="E14" s="855">
        <v>24500</v>
      </c>
      <c r="F14" s="855">
        <v>24241</v>
      </c>
      <c r="G14" s="855">
        <v>24241</v>
      </c>
      <c r="H14" s="855">
        <v>24241</v>
      </c>
    </row>
    <row r="15" spans="1:8" ht="15" x14ac:dyDescent="0.25">
      <c r="A15" s="848">
        <v>4</v>
      </c>
      <c r="B15" s="853" t="s">
        <v>367</v>
      </c>
      <c r="C15" s="854" t="s">
        <v>777</v>
      </c>
      <c r="D15" s="851" t="s">
        <v>362</v>
      </c>
      <c r="E15" s="855">
        <v>25400</v>
      </c>
      <c r="F15" s="855">
        <v>27321</v>
      </c>
      <c r="G15" s="855">
        <v>27321</v>
      </c>
      <c r="H15" s="855">
        <v>27321</v>
      </c>
    </row>
    <row r="16" spans="1:8" ht="15" x14ac:dyDescent="0.25">
      <c r="A16" s="848">
        <v>5</v>
      </c>
      <c r="B16" s="853" t="s">
        <v>375</v>
      </c>
      <c r="C16" s="854" t="s">
        <v>376</v>
      </c>
      <c r="D16" s="851" t="s">
        <v>362</v>
      </c>
      <c r="E16" s="855">
        <v>9</v>
      </c>
      <c r="F16" s="855">
        <v>10</v>
      </c>
      <c r="G16" s="855">
        <v>10</v>
      </c>
      <c r="H16" s="855">
        <v>10</v>
      </c>
    </row>
    <row r="17" spans="1:8" ht="15" x14ac:dyDescent="0.25">
      <c r="A17" s="848">
        <v>6</v>
      </c>
      <c r="B17" s="853" t="s">
        <v>778</v>
      </c>
      <c r="C17" s="854" t="s">
        <v>779</v>
      </c>
      <c r="D17" s="856" t="s">
        <v>362</v>
      </c>
      <c r="E17" s="855">
        <v>54</v>
      </c>
      <c r="F17" s="855">
        <v>62</v>
      </c>
      <c r="G17" s="855">
        <v>62</v>
      </c>
      <c r="H17" s="855">
        <v>62</v>
      </c>
    </row>
    <row r="18" spans="1:8" ht="15" x14ac:dyDescent="0.25">
      <c r="A18" s="848">
        <v>7</v>
      </c>
      <c r="B18" s="853" t="s">
        <v>780</v>
      </c>
      <c r="C18" s="854" t="s">
        <v>781</v>
      </c>
      <c r="D18" s="856" t="s">
        <v>362</v>
      </c>
      <c r="E18" s="855">
        <v>100</v>
      </c>
      <c r="F18" s="855">
        <v>900</v>
      </c>
      <c r="G18" s="855">
        <v>900</v>
      </c>
      <c r="H18" s="855">
        <v>900</v>
      </c>
    </row>
    <row r="19" spans="1:8" ht="15" x14ac:dyDescent="0.25">
      <c r="A19" s="848">
        <v>8</v>
      </c>
      <c r="B19" s="853" t="s">
        <v>782</v>
      </c>
      <c r="C19" s="854" t="s">
        <v>783</v>
      </c>
      <c r="D19" s="856" t="s">
        <v>362</v>
      </c>
      <c r="E19" s="855"/>
      <c r="F19" s="855">
        <v>1190</v>
      </c>
      <c r="G19" s="855">
        <v>1190</v>
      </c>
      <c r="H19" s="855">
        <v>1190</v>
      </c>
    </row>
    <row r="20" spans="1:8" ht="15" x14ac:dyDescent="0.25">
      <c r="A20" s="848">
        <v>9</v>
      </c>
      <c r="B20" s="853" t="s">
        <v>387</v>
      </c>
      <c r="C20" s="854" t="s">
        <v>784</v>
      </c>
      <c r="D20" s="856" t="s">
        <v>362</v>
      </c>
      <c r="E20" s="855">
        <v>1575</v>
      </c>
      <c r="F20" s="855">
        <v>1600</v>
      </c>
      <c r="G20" s="855">
        <v>1600</v>
      </c>
      <c r="H20" s="855">
        <v>1600</v>
      </c>
    </row>
    <row r="21" spans="1:8" ht="31.5" customHeight="1" x14ac:dyDescent="0.25">
      <c r="A21" s="848">
        <v>10</v>
      </c>
      <c r="B21" s="857" t="s">
        <v>785</v>
      </c>
      <c r="C21" s="858" t="s">
        <v>786</v>
      </c>
      <c r="D21" s="859" t="s">
        <v>362</v>
      </c>
      <c r="E21" s="860">
        <v>383</v>
      </c>
      <c r="F21" s="860">
        <v>35</v>
      </c>
      <c r="G21" s="860">
        <v>35</v>
      </c>
      <c r="H21" s="860">
        <v>35</v>
      </c>
    </row>
    <row r="22" spans="1:8" ht="15" x14ac:dyDescent="0.25">
      <c r="A22" s="848">
        <f>A21+1</f>
        <v>11</v>
      </c>
      <c r="B22" s="854"/>
      <c r="C22" s="854" t="s">
        <v>787</v>
      </c>
      <c r="D22" s="851"/>
      <c r="E22" s="855"/>
      <c r="F22" s="855">
        <v>1844</v>
      </c>
      <c r="G22" s="855">
        <v>1844</v>
      </c>
      <c r="H22" s="855">
        <v>1844</v>
      </c>
    </row>
    <row r="23" spans="1:8" ht="15" x14ac:dyDescent="0.25">
      <c r="A23" s="848">
        <f t="shared" ref="A23:A74" si="0">A22+1</f>
        <v>12</v>
      </c>
      <c r="B23" s="854" t="s">
        <v>1132</v>
      </c>
      <c r="C23" s="854" t="s">
        <v>788</v>
      </c>
      <c r="D23" s="856">
        <v>42766</v>
      </c>
      <c r="E23" s="855">
        <v>2500</v>
      </c>
      <c r="F23" s="855">
        <v>75</v>
      </c>
      <c r="G23" s="855"/>
      <c r="H23" s="855"/>
    </row>
    <row r="24" spans="1:8" ht="15" x14ac:dyDescent="0.25">
      <c r="A24" s="848">
        <f t="shared" si="0"/>
        <v>13</v>
      </c>
      <c r="B24" s="853" t="s">
        <v>1134</v>
      </c>
      <c r="C24" s="854" t="s">
        <v>1130</v>
      </c>
      <c r="D24" s="851" t="s">
        <v>362</v>
      </c>
      <c r="E24" s="855"/>
      <c r="F24" s="855">
        <v>889</v>
      </c>
      <c r="G24" s="855">
        <v>889</v>
      </c>
      <c r="H24" s="855">
        <v>889</v>
      </c>
    </row>
    <row r="25" spans="1:8" ht="31.5" customHeight="1" x14ac:dyDescent="0.25">
      <c r="A25" s="848">
        <f t="shared" si="0"/>
        <v>14</v>
      </c>
      <c r="B25" s="700" t="s">
        <v>411</v>
      </c>
      <c r="C25" s="861" t="s">
        <v>412</v>
      </c>
      <c r="D25" s="862" t="s">
        <v>362</v>
      </c>
      <c r="E25" s="863">
        <v>40</v>
      </c>
      <c r="F25" s="863">
        <v>40</v>
      </c>
      <c r="G25" s="863">
        <v>40</v>
      </c>
      <c r="H25" s="863">
        <v>40</v>
      </c>
    </row>
    <row r="26" spans="1:8" ht="30" customHeight="1" x14ac:dyDescent="0.25">
      <c r="A26" s="848">
        <f t="shared" si="0"/>
        <v>15</v>
      </c>
      <c r="B26" s="700" t="s">
        <v>415</v>
      </c>
      <c r="C26" s="861" t="s">
        <v>789</v>
      </c>
      <c r="D26" s="862" t="s">
        <v>362</v>
      </c>
      <c r="E26" s="864">
        <v>176</v>
      </c>
      <c r="F26" s="864">
        <v>210</v>
      </c>
      <c r="G26" s="864">
        <v>210</v>
      </c>
      <c r="H26" s="864">
        <v>210</v>
      </c>
    </row>
    <row r="27" spans="1:8" ht="27" customHeight="1" x14ac:dyDescent="0.25">
      <c r="A27" s="848">
        <f t="shared" si="0"/>
        <v>16</v>
      </c>
      <c r="B27" s="857" t="s">
        <v>417</v>
      </c>
      <c r="C27" s="858" t="s">
        <v>790</v>
      </c>
      <c r="D27" s="859" t="s">
        <v>362</v>
      </c>
      <c r="E27" s="860">
        <v>199</v>
      </c>
      <c r="F27" s="860">
        <v>199</v>
      </c>
      <c r="G27" s="860">
        <v>199</v>
      </c>
      <c r="H27" s="860">
        <v>199</v>
      </c>
    </row>
    <row r="28" spans="1:8" ht="26.25" customHeight="1" x14ac:dyDescent="0.25">
      <c r="A28" s="848">
        <f t="shared" si="0"/>
        <v>17</v>
      </c>
      <c r="B28" s="857" t="s">
        <v>419</v>
      </c>
      <c r="C28" s="858" t="s">
        <v>420</v>
      </c>
      <c r="D28" s="859" t="s">
        <v>362</v>
      </c>
      <c r="E28" s="860">
        <v>1863</v>
      </c>
      <c r="F28" s="860">
        <v>1863</v>
      </c>
      <c r="G28" s="860">
        <v>1863</v>
      </c>
      <c r="H28" s="860">
        <v>1863</v>
      </c>
    </row>
    <row r="29" spans="1:8" ht="30" customHeight="1" x14ac:dyDescent="0.25">
      <c r="A29" s="848">
        <f t="shared" si="0"/>
        <v>18</v>
      </c>
      <c r="B29" s="700" t="s">
        <v>421</v>
      </c>
      <c r="C29" s="865" t="s">
        <v>791</v>
      </c>
      <c r="D29" s="862" t="s">
        <v>362</v>
      </c>
      <c r="E29" s="703">
        <v>3600</v>
      </c>
      <c r="F29" s="703">
        <v>6553</v>
      </c>
      <c r="G29" s="703">
        <v>6553</v>
      </c>
      <c r="H29" s="703">
        <v>6553</v>
      </c>
    </row>
    <row r="30" spans="1:8" ht="15" x14ac:dyDescent="0.25">
      <c r="A30" s="848">
        <f t="shared" si="0"/>
        <v>19</v>
      </c>
      <c r="B30" s="854" t="s">
        <v>427</v>
      </c>
      <c r="C30" s="854" t="s">
        <v>792</v>
      </c>
      <c r="D30" s="851" t="s">
        <v>362</v>
      </c>
      <c r="E30" s="855">
        <v>26</v>
      </c>
      <c r="F30" s="855">
        <v>36</v>
      </c>
      <c r="G30" s="855">
        <v>36</v>
      </c>
      <c r="H30" s="855">
        <v>36</v>
      </c>
    </row>
    <row r="31" spans="1:8" ht="29.25" customHeight="1" x14ac:dyDescent="0.25">
      <c r="A31" s="848">
        <f t="shared" si="0"/>
        <v>20</v>
      </c>
      <c r="B31" s="700" t="s">
        <v>429</v>
      </c>
      <c r="C31" s="865" t="s">
        <v>430</v>
      </c>
      <c r="D31" s="862" t="s">
        <v>362</v>
      </c>
      <c r="E31" s="864">
        <v>5</v>
      </c>
      <c r="F31" s="864">
        <v>5</v>
      </c>
      <c r="G31" s="864">
        <v>5</v>
      </c>
      <c r="H31" s="864">
        <v>5</v>
      </c>
    </row>
    <row r="32" spans="1:8" ht="27" customHeight="1" x14ac:dyDescent="0.25">
      <c r="A32" s="848">
        <f t="shared" si="0"/>
        <v>21</v>
      </c>
      <c r="B32" s="700"/>
      <c r="C32" s="865" t="s">
        <v>793</v>
      </c>
      <c r="D32" s="862" t="s">
        <v>362</v>
      </c>
      <c r="E32" s="864"/>
      <c r="F32" s="864">
        <v>15</v>
      </c>
      <c r="G32" s="864">
        <v>15</v>
      </c>
      <c r="H32" s="864">
        <v>15</v>
      </c>
    </row>
    <row r="33" spans="1:8" ht="35.25" customHeight="1" x14ac:dyDescent="0.25">
      <c r="A33" s="848">
        <f t="shared" si="0"/>
        <v>22</v>
      </c>
      <c r="B33" s="700" t="s">
        <v>433</v>
      </c>
      <c r="C33" s="865" t="s">
        <v>434</v>
      </c>
      <c r="D33" s="862">
        <v>43497</v>
      </c>
      <c r="E33" s="703">
        <v>2865</v>
      </c>
      <c r="F33" s="703">
        <v>3553</v>
      </c>
      <c r="G33" s="703">
        <v>3553</v>
      </c>
      <c r="H33" s="703">
        <v>3553</v>
      </c>
    </row>
    <row r="34" spans="1:8" ht="30.75" customHeight="1" x14ac:dyDescent="0.25">
      <c r="A34" s="848">
        <f t="shared" si="0"/>
        <v>23</v>
      </c>
      <c r="B34" s="700" t="s">
        <v>794</v>
      </c>
      <c r="C34" s="865" t="s">
        <v>795</v>
      </c>
      <c r="D34" s="862" t="s">
        <v>362</v>
      </c>
      <c r="E34" s="703">
        <v>1800</v>
      </c>
      <c r="F34" s="703">
        <v>1800</v>
      </c>
      <c r="G34" s="703">
        <v>1800</v>
      </c>
      <c r="H34" s="703">
        <v>1800</v>
      </c>
    </row>
    <row r="35" spans="1:8" ht="27.75" customHeight="1" x14ac:dyDescent="0.25">
      <c r="A35" s="848">
        <f t="shared" si="0"/>
        <v>24</v>
      </c>
      <c r="B35" s="700" t="s">
        <v>794</v>
      </c>
      <c r="C35" s="865" t="s">
        <v>796</v>
      </c>
      <c r="D35" s="862" t="s">
        <v>362</v>
      </c>
      <c r="E35" s="703">
        <v>1800</v>
      </c>
      <c r="F35" s="703">
        <v>1800</v>
      </c>
      <c r="G35" s="703">
        <v>1800</v>
      </c>
      <c r="H35" s="703">
        <v>1800</v>
      </c>
    </row>
    <row r="36" spans="1:8" ht="27.75" customHeight="1" x14ac:dyDescent="0.25">
      <c r="A36" s="848">
        <f t="shared" si="0"/>
        <v>25</v>
      </c>
      <c r="B36" s="700" t="s">
        <v>799</v>
      </c>
      <c r="C36" s="865" t="s">
        <v>800</v>
      </c>
      <c r="D36" s="862" t="s">
        <v>362</v>
      </c>
      <c r="E36" s="703">
        <v>30</v>
      </c>
      <c r="F36" s="703">
        <v>30</v>
      </c>
      <c r="G36" s="703">
        <v>30</v>
      </c>
      <c r="H36" s="703">
        <v>30</v>
      </c>
    </row>
    <row r="37" spans="1:8" ht="21.75" customHeight="1" x14ac:dyDescent="0.25">
      <c r="A37" s="848">
        <f t="shared" si="0"/>
        <v>26</v>
      </c>
      <c r="B37" s="700" t="s">
        <v>801</v>
      </c>
      <c r="C37" s="865" t="s">
        <v>802</v>
      </c>
      <c r="D37" s="862">
        <v>44196</v>
      </c>
      <c r="E37" s="703">
        <v>153</v>
      </c>
      <c r="F37" s="703">
        <v>153</v>
      </c>
      <c r="G37" s="703">
        <v>153</v>
      </c>
      <c r="H37" s="703">
        <v>153</v>
      </c>
    </row>
    <row r="38" spans="1:8" ht="24.75" customHeight="1" x14ac:dyDescent="0.25">
      <c r="A38" s="848">
        <f t="shared" si="0"/>
        <v>27</v>
      </c>
      <c r="B38" s="700" t="s">
        <v>803</v>
      </c>
      <c r="C38" s="865" t="s">
        <v>804</v>
      </c>
      <c r="D38" s="862" t="s">
        <v>362</v>
      </c>
      <c r="E38" s="703">
        <v>457</v>
      </c>
      <c r="F38" s="703">
        <v>457</v>
      </c>
      <c r="G38" s="703">
        <v>457</v>
      </c>
      <c r="H38" s="703">
        <v>457</v>
      </c>
    </row>
    <row r="39" spans="1:8" ht="28.5" customHeight="1" x14ac:dyDescent="0.25">
      <c r="A39" s="848">
        <f t="shared" si="0"/>
        <v>28</v>
      </c>
      <c r="B39" s="700" t="s">
        <v>805</v>
      </c>
      <c r="C39" s="865" t="s">
        <v>1065</v>
      </c>
      <c r="D39" s="862" t="s">
        <v>362</v>
      </c>
      <c r="E39" s="703">
        <v>198</v>
      </c>
      <c r="F39" s="703">
        <v>198</v>
      </c>
      <c r="G39" s="703">
        <v>198</v>
      </c>
      <c r="H39" s="703">
        <v>198</v>
      </c>
    </row>
    <row r="40" spans="1:8" ht="36" customHeight="1" x14ac:dyDescent="0.25">
      <c r="A40" s="848">
        <f t="shared" si="0"/>
        <v>29</v>
      </c>
      <c r="B40" s="700" t="s">
        <v>806</v>
      </c>
      <c r="C40" s="865" t="s">
        <v>807</v>
      </c>
      <c r="D40" s="862" t="s">
        <v>362</v>
      </c>
      <c r="E40" s="703">
        <v>217</v>
      </c>
      <c r="F40" s="703">
        <v>217</v>
      </c>
      <c r="G40" s="703">
        <v>217</v>
      </c>
      <c r="H40" s="703">
        <v>217</v>
      </c>
    </row>
    <row r="41" spans="1:8" ht="26.25" customHeight="1" x14ac:dyDescent="0.25">
      <c r="A41" s="848">
        <f t="shared" si="0"/>
        <v>30</v>
      </c>
      <c r="B41" s="700" t="s">
        <v>131</v>
      </c>
      <c r="C41" s="865" t="s">
        <v>808</v>
      </c>
      <c r="D41" s="862" t="s">
        <v>362</v>
      </c>
      <c r="E41" s="703">
        <v>1200</v>
      </c>
      <c r="F41" s="703">
        <v>1200</v>
      </c>
      <c r="G41" s="703">
        <v>1200</v>
      </c>
      <c r="H41" s="703">
        <v>1200</v>
      </c>
    </row>
    <row r="42" spans="1:8" ht="30.75" customHeight="1" x14ac:dyDescent="0.25">
      <c r="A42" s="848">
        <f t="shared" si="0"/>
        <v>31</v>
      </c>
      <c r="B42" s="700" t="s">
        <v>809</v>
      </c>
      <c r="C42" s="865" t="s">
        <v>810</v>
      </c>
      <c r="D42" s="862">
        <v>43709</v>
      </c>
      <c r="E42" s="703">
        <v>2439</v>
      </c>
      <c r="F42" s="703">
        <v>2439</v>
      </c>
      <c r="G42" s="703">
        <v>2439</v>
      </c>
      <c r="H42" s="703">
        <v>2439</v>
      </c>
    </row>
    <row r="43" spans="1:8" ht="36" customHeight="1" x14ac:dyDescent="0.25">
      <c r="A43" s="848">
        <f t="shared" si="0"/>
        <v>32</v>
      </c>
      <c r="B43" s="866" t="s">
        <v>811</v>
      </c>
      <c r="C43" s="865" t="s">
        <v>812</v>
      </c>
      <c r="D43" s="862" t="s">
        <v>362</v>
      </c>
      <c r="E43" s="702">
        <v>508</v>
      </c>
      <c r="F43" s="702">
        <v>508</v>
      </c>
      <c r="G43" s="702">
        <v>508</v>
      </c>
      <c r="H43" s="702">
        <v>508</v>
      </c>
    </row>
    <row r="44" spans="1:8" ht="30" customHeight="1" x14ac:dyDescent="0.25">
      <c r="A44" s="848">
        <f t="shared" si="0"/>
        <v>33</v>
      </c>
      <c r="B44" s="866"/>
      <c r="C44" s="865" t="s">
        <v>813</v>
      </c>
      <c r="D44" s="862" t="s">
        <v>362</v>
      </c>
      <c r="E44" s="702">
        <v>230</v>
      </c>
      <c r="F44" s="702">
        <v>230</v>
      </c>
      <c r="G44" s="702">
        <v>230</v>
      </c>
      <c r="H44" s="702">
        <v>230</v>
      </c>
    </row>
    <row r="45" spans="1:8" ht="15" x14ac:dyDescent="0.25">
      <c r="A45" s="848">
        <f t="shared" si="0"/>
        <v>34</v>
      </c>
      <c r="B45" s="700" t="s">
        <v>814</v>
      </c>
      <c r="C45" s="700" t="s">
        <v>815</v>
      </c>
      <c r="D45" s="862">
        <v>43009</v>
      </c>
      <c r="E45" s="702">
        <v>2100</v>
      </c>
      <c r="F45" s="702">
        <v>2100</v>
      </c>
      <c r="G45" s="702">
        <v>2100</v>
      </c>
      <c r="H45" s="702">
        <v>2100</v>
      </c>
    </row>
    <row r="46" spans="1:8" ht="15" x14ac:dyDescent="0.25">
      <c r="A46" s="848">
        <f t="shared" si="0"/>
        <v>35</v>
      </c>
      <c r="B46" s="700" t="s">
        <v>816</v>
      </c>
      <c r="C46" s="700" t="s">
        <v>817</v>
      </c>
      <c r="D46" s="862">
        <v>43008</v>
      </c>
      <c r="E46" s="702">
        <v>302</v>
      </c>
      <c r="F46" s="702">
        <v>302</v>
      </c>
      <c r="G46" s="702">
        <v>302</v>
      </c>
      <c r="H46" s="702">
        <v>302</v>
      </c>
    </row>
    <row r="47" spans="1:8" ht="15" x14ac:dyDescent="0.25">
      <c r="A47" s="848">
        <f t="shared" si="0"/>
        <v>36</v>
      </c>
      <c r="B47" s="700" t="s">
        <v>818</v>
      </c>
      <c r="C47" s="700" t="s">
        <v>819</v>
      </c>
      <c r="D47" s="862">
        <v>43009</v>
      </c>
      <c r="E47" s="702">
        <v>1610</v>
      </c>
      <c r="F47" s="702">
        <v>1610</v>
      </c>
      <c r="G47" s="702">
        <v>1610</v>
      </c>
      <c r="H47" s="702">
        <v>1610</v>
      </c>
    </row>
    <row r="48" spans="1:8" ht="15" x14ac:dyDescent="0.25">
      <c r="A48" s="848">
        <f t="shared" si="0"/>
        <v>37</v>
      </c>
      <c r="B48" s="700" t="s">
        <v>820</v>
      </c>
      <c r="C48" s="700" t="s">
        <v>821</v>
      </c>
      <c r="D48" s="862">
        <v>42791</v>
      </c>
      <c r="E48" s="702">
        <v>10672</v>
      </c>
      <c r="F48" s="702">
        <v>10672</v>
      </c>
      <c r="G48" s="702">
        <v>10672</v>
      </c>
      <c r="H48" s="702">
        <v>10672</v>
      </c>
    </row>
    <row r="49" spans="1:8" ht="15" x14ac:dyDescent="0.25">
      <c r="A49" s="848">
        <f t="shared" si="0"/>
        <v>38</v>
      </c>
      <c r="B49" s="700" t="s">
        <v>822</v>
      </c>
      <c r="C49" s="700" t="s">
        <v>823</v>
      </c>
      <c r="D49" s="862" t="s">
        <v>362</v>
      </c>
      <c r="E49" s="702">
        <v>5760</v>
      </c>
      <c r="F49" s="702">
        <v>5760</v>
      </c>
      <c r="G49" s="702">
        <v>5760</v>
      </c>
      <c r="H49" s="702">
        <v>5760</v>
      </c>
    </row>
    <row r="50" spans="1:8" ht="15" x14ac:dyDescent="0.25">
      <c r="A50" s="848">
        <f t="shared" si="0"/>
        <v>39</v>
      </c>
      <c r="B50" s="700" t="s">
        <v>824</v>
      </c>
      <c r="C50" s="700" t="s">
        <v>825</v>
      </c>
      <c r="D50" s="862" t="s">
        <v>362</v>
      </c>
      <c r="E50" s="702">
        <v>3658</v>
      </c>
      <c r="F50" s="702">
        <v>3658</v>
      </c>
      <c r="G50" s="702">
        <v>3658</v>
      </c>
      <c r="H50" s="702">
        <v>3658</v>
      </c>
    </row>
    <row r="51" spans="1:8" ht="15" x14ac:dyDescent="0.25">
      <c r="A51" s="848">
        <f t="shared" si="0"/>
        <v>40</v>
      </c>
      <c r="B51" s="700" t="s">
        <v>119</v>
      </c>
      <c r="C51" s="700" t="s">
        <v>827</v>
      </c>
      <c r="D51" s="862" t="s">
        <v>362</v>
      </c>
      <c r="E51" s="702">
        <v>242</v>
      </c>
      <c r="F51" s="702">
        <v>242</v>
      </c>
      <c r="G51" s="702">
        <v>242</v>
      </c>
      <c r="H51" s="702">
        <v>242</v>
      </c>
    </row>
    <row r="52" spans="1:8" ht="15" x14ac:dyDescent="0.25">
      <c r="A52" s="848">
        <f t="shared" si="0"/>
        <v>41</v>
      </c>
      <c r="B52" s="700" t="s">
        <v>828</v>
      </c>
      <c r="C52" s="700" t="s">
        <v>829</v>
      </c>
      <c r="D52" s="862" t="s">
        <v>362</v>
      </c>
      <c r="E52" s="702">
        <v>993</v>
      </c>
      <c r="F52" s="702">
        <v>993</v>
      </c>
      <c r="G52" s="702">
        <v>993</v>
      </c>
      <c r="H52" s="702">
        <v>993</v>
      </c>
    </row>
    <row r="53" spans="1:8" ht="30" x14ac:dyDescent="0.25">
      <c r="A53" s="848">
        <f t="shared" si="0"/>
        <v>42</v>
      </c>
      <c r="B53" s="866" t="s">
        <v>830</v>
      </c>
      <c r="C53" s="865" t="s">
        <v>831</v>
      </c>
      <c r="D53" s="862" t="s">
        <v>362</v>
      </c>
      <c r="E53" s="702">
        <v>38</v>
      </c>
      <c r="F53" s="702">
        <v>38</v>
      </c>
      <c r="G53" s="702">
        <v>38</v>
      </c>
      <c r="H53" s="702">
        <v>38</v>
      </c>
    </row>
    <row r="54" spans="1:8" ht="15" customHeight="1" x14ac:dyDescent="0.25">
      <c r="A54" s="848">
        <f t="shared" si="0"/>
        <v>43</v>
      </c>
      <c r="B54" s="700"/>
      <c r="C54" s="700" t="s">
        <v>832</v>
      </c>
      <c r="D54" s="862" t="s">
        <v>362</v>
      </c>
      <c r="E54" s="702">
        <v>45</v>
      </c>
      <c r="F54" s="702">
        <v>45</v>
      </c>
      <c r="G54" s="702">
        <v>45</v>
      </c>
      <c r="H54" s="702">
        <v>45</v>
      </c>
    </row>
    <row r="55" spans="1:8" ht="15" x14ac:dyDescent="0.25">
      <c r="A55" s="848">
        <f t="shared" si="0"/>
        <v>44</v>
      </c>
      <c r="B55" s="700" t="s">
        <v>833</v>
      </c>
      <c r="C55" s="700" t="s">
        <v>834</v>
      </c>
      <c r="D55" s="862">
        <v>42886</v>
      </c>
      <c r="E55" s="702">
        <v>610</v>
      </c>
      <c r="F55" s="702">
        <v>610</v>
      </c>
      <c r="G55" s="702">
        <v>610</v>
      </c>
      <c r="H55" s="702">
        <v>610</v>
      </c>
    </row>
    <row r="56" spans="1:8" ht="15" x14ac:dyDescent="0.25">
      <c r="A56" s="848">
        <f t="shared" si="0"/>
        <v>45</v>
      </c>
      <c r="B56" s="700" t="s">
        <v>835</v>
      </c>
      <c r="C56" s="700" t="s">
        <v>836</v>
      </c>
      <c r="D56" s="862">
        <v>42825</v>
      </c>
      <c r="E56" s="702">
        <v>610</v>
      </c>
      <c r="F56" s="702">
        <v>610</v>
      </c>
      <c r="G56" s="702">
        <v>610</v>
      </c>
      <c r="H56" s="702">
        <v>610</v>
      </c>
    </row>
    <row r="57" spans="1:8" ht="15" x14ac:dyDescent="0.25">
      <c r="A57" s="848">
        <f t="shared" si="0"/>
        <v>46</v>
      </c>
      <c r="B57" s="700" t="s">
        <v>837</v>
      </c>
      <c r="C57" s="700" t="s">
        <v>838</v>
      </c>
      <c r="D57" s="862">
        <v>42825</v>
      </c>
      <c r="E57" s="702">
        <v>210</v>
      </c>
      <c r="F57" s="702">
        <v>210</v>
      </c>
      <c r="G57" s="702">
        <v>210</v>
      </c>
      <c r="H57" s="702">
        <v>210</v>
      </c>
    </row>
    <row r="58" spans="1:8" ht="15" x14ac:dyDescent="0.25">
      <c r="A58" s="848">
        <f t="shared" si="0"/>
        <v>47</v>
      </c>
      <c r="B58" s="700" t="s">
        <v>839</v>
      </c>
      <c r="C58" s="700" t="s">
        <v>840</v>
      </c>
      <c r="D58" s="862">
        <v>42855</v>
      </c>
      <c r="E58" s="702">
        <v>972</v>
      </c>
      <c r="F58" s="702">
        <v>972</v>
      </c>
      <c r="G58" s="702">
        <v>972</v>
      </c>
      <c r="H58" s="702">
        <v>972</v>
      </c>
    </row>
    <row r="59" spans="1:8" ht="15" x14ac:dyDescent="0.25">
      <c r="A59" s="848">
        <f t="shared" si="0"/>
        <v>48</v>
      </c>
      <c r="B59" s="700" t="s">
        <v>826</v>
      </c>
      <c r="C59" s="700" t="s">
        <v>841</v>
      </c>
      <c r="D59" s="862" t="s">
        <v>362</v>
      </c>
      <c r="E59" s="702">
        <v>486</v>
      </c>
      <c r="F59" s="702">
        <v>486</v>
      </c>
      <c r="G59" s="702">
        <v>486</v>
      </c>
      <c r="H59" s="702">
        <v>486</v>
      </c>
    </row>
    <row r="60" spans="1:8" ht="15" x14ac:dyDescent="0.25">
      <c r="A60" s="848">
        <f t="shared" si="0"/>
        <v>49</v>
      </c>
      <c r="B60" s="700" t="s">
        <v>842</v>
      </c>
      <c r="C60" s="700" t="s">
        <v>843</v>
      </c>
      <c r="D60" s="862">
        <v>42855</v>
      </c>
      <c r="E60" s="703">
        <v>686</v>
      </c>
      <c r="F60" s="703">
        <v>686</v>
      </c>
      <c r="G60" s="703">
        <v>686</v>
      </c>
      <c r="H60" s="703">
        <v>686</v>
      </c>
    </row>
    <row r="61" spans="1:8" ht="15" x14ac:dyDescent="0.25">
      <c r="A61" s="848">
        <f t="shared" si="0"/>
        <v>50</v>
      </c>
      <c r="B61" s="700" t="s">
        <v>844</v>
      </c>
      <c r="C61" s="700" t="s">
        <v>845</v>
      </c>
      <c r="D61" s="862">
        <v>42855</v>
      </c>
      <c r="E61" s="703">
        <v>1807</v>
      </c>
      <c r="F61" s="703">
        <v>1807</v>
      </c>
      <c r="G61" s="703">
        <v>1807</v>
      </c>
      <c r="H61" s="703">
        <v>1807</v>
      </c>
    </row>
    <row r="62" spans="1:8" ht="15.75" x14ac:dyDescent="0.25">
      <c r="A62" s="848">
        <f t="shared" si="0"/>
        <v>51</v>
      </c>
      <c r="B62" s="867"/>
      <c r="C62" s="700" t="s">
        <v>846</v>
      </c>
      <c r="D62" s="868" t="s">
        <v>362</v>
      </c>
      <c r="E62" s="702">
        <v>175</v>
      </c>
      <c r="F62" s="702">
        <v>175</v>
      </c>
      <c r="G62" s="702">
        <v>175</v>
      </c>
      <c r="H62" s="702">
        <v>175</v>
      </c>
    </row>
    <row r="63" spans="1:8" ht="15.75" x14ac:dyDescent="0.25">
      <c r="A63" s="848">
        <f t="shared" si="0"/>
        <v>52</v>
      </c>
      <c r="B63" s="867"/>
      <c r="C63" s="700" t="s">
        <v>847</v>
      </c>
      <c r="D63" s="868" t="s">
        <v>362</v>
      </c>
      <c r="E63" s="702">
        <v>55</v>
      </c>
      <c r="F63" s="702">
        <v>55</v>
      </c>
      <c r="G63" s="702">
        <v>55</v>
      </c>
      <c r="H63" s="702">
        <v>55</v>
      </c>
    </row>
    <row r="64" spans="1:8" ht="15" x14ac:dyDescent="0.25">
      <c r="A64" s="848">
        <f t="shared" si="0"/>
        <v>53</v>
      </c>
      <c r="B64" s="867"/>
      <c r="C64" s="700" t="s">
        <v>848</v>
      </c>
      <c r="D64" s="869">
        <v>45291</v>
      </c>
      <c r="E64" s="702">
        <v>19500</v>
      </c>
      <c r="F64" s="702">
        <v>19500</v>
      </c>
      <c r="G64" s="702">
        <v>19500</v>
      </c>
      <c r="H64" s="702">
        <v>19500</v>
      </c>
    </row>
    <row r="65" spans="1:8" ht="15.75" x14ac:dyDescent="0.25">
      <c r="A65" s="848">
        <f t="shared" si="0"/>
        <v>54</v>
      </c>
      <c r="B65" s="867"/>
      <c r="C65" s="700" t="s">
        <v>849</v>
      </c>
      <c r="D65" s="868" t="s">
        <v>362</v>
      </c>
      <c r="E65" s="702">
        <v>37</v>
      </c>
      <c r="F65" s="702">
        <v>37</v>
      </c>
      <c r="G65" s="702">
        <v>37</v>
      </c>
      <c r="H65" s="702">
        <v>37</v>
      </c>
    </row>
    <row r="66" spans="1:8" ht="15.75" x14ac:dyDescent="0.25">
      <c r="A66" s="848">
        <f t="shared" si="0"/>
        <v>55</v>
      </c>
      <c r="B66" s="867"/>
      <c r="C66" s="700" t="s">
        <v>850</v>
      </c>
      <c r="D66" s="868" t="s">
        <v>362</v>
      </c>
      <c r="E66" s="702">
        <v>53</v>
      </c>
      <c r="F66" s="702">
        <v>53</v>
      </c>
      <c r="G66" s="702">
        <v>53</v>
      </c>
      <c r="H66" s="702">
        <v>53</v>
      </c>
    </row>
    <row r="67" spans="1:8" ht="15.75" x14ac:dyDescent="0.25">
      <c r="A67" s="848">
        <f t="shared" si="0"/>
        <v>56</v>
      </c>
      <c r="B67" s="867"/>
      <c r="C67" s="700" t="s">
        <v>851</v>
      </c>
      <c r="D67" s="868" t="s">
        <v>362</v>
      </c>
      <c r="E67" s="702">
        <v>104</v>
      </c>
      <c r="F67" s="702">
        <v>104</v>
      </c>
      <c r="G67" s="702">
        <v>104</v>
      </c>
      <c r="H67" s="702">
        <v>104</v>
      </c>
    </row>
    <row r="68" spans="1:8" ht="15.75" x14ac:dyDescent="0.25">
      <c r="A68" s="848">
        <f t="shared" si="0"/>
        <v>57</v>
      </c>
      <c r="B68" s="867"/>
      <c r="C68" s="700" t="s">
        <v>852</v>
      </c>
      <c r="D68" s="868" t="s">
        <v>362</v>
      </c>
      <c r="E68" s="702">
        <v>192</v>
      </c>
      <c r="F68" s="702">
        <v>192</v>
      </c>
      <c r="G68" s="702">
        <v>192</v>
      </c>
      <c r="H68" s="702">
        <v>192</v>
      </c>
    </row>
    <row r="69" spans="1:8" ht="15.75" x14ac:dyDescent="0.25">
      <c r="A69" s="848">
        <f t="shared" si="0"/>
        <v>58</v>
      </c>
      <c r="B69" s="867"/>
      <c r="C69" s="700" t="s">
        <v>853</v>
      </c>
      <c r="D69" s="868" t="s">
        <v>362</v>
      </c>
      <c r="E69" s="702">
        <v>134</v>
      </c>
      <c r="F69" s="702">
        <v>134</v>
      </c>
      <c r="G69" s="702">
        <v>134</v>
      </c>
      <c r="H69" s="702">
        <v>134</v>
      </c>
    </row>
    <row r="70" spans="1:8" ht="15.75" x14ac:dyDescent="0.25">
      <c r="A70" s="848">
        <f t="shared" si="0"/>
        <v>59</v>
      </c>
      <c r="B70" s="867"/>
      <c r="C70" s="700" t="s">
        <v>854</v>
      </c>
      <c r="D70" s="868" t="s">
        <v>362</v>
      </c>
      <c r="E70" s="702">
        <v>159</v>
      </c>
      <c r="F70" s="702">
        <v>159</v>
      </c>
      <c r="G70" s="702">
        <v>159</v>
      </c>
      <c r="H70" s="702">
        <v>159</v>
      </c>
    </row>
    <row r="71" spans="1:8" ht="15.75" x14ac:dyDescent="0.25">
      <c r="A71" s="848">
        <f t="shared" si="0"/>
        <v>60</v>
      </c>
      <c r="B71" s="870">
        <v>68360</v>
      </c>
      <c r="C71" s="700" t="s">
        <v>1068</v>
      </c>
      <c r="D71" s="868" t="s">
        <v>362</v>
      </c>
      <c r="E71" s="702">
        <v>1844</v>
      </c>
      <c r="F71" s="702">
        <v>1844</v>
      </c>
      <c r="G71" s="702">
        <v>1844</v>
      </c>
      <c r="H71" s="702">
        <v>1844</v>
      </c>
    </row>
    <row r="72" spans="1:8" ht="15.75" x14ac:dyDescent="0.25">
      <c r="A72" s="848">
        <f t="shared" si="0"/>
        <v>61</v>
      </c>
      <c r="B72" s="871" t="s">
        <v>965</v>
      </c>
      <c r="C72" s="700" t="s">
        <v>966</v>
      </c>
      <c r="D72" s="872">
        <v>43100</v>
      </c>
      <c r="E72" s="702">
        <v>14760</v>
      </c>
      <c r="F72" s="702">
        <v>14760</v>
      </c>
      <c r="G72" s="702">
        <v>14760</v>
      </c>
      <c r="H72" s="702">
        <v>14760</v>
      </c>
    </row>
    <row r="73" spans="1:8" ht="15.75" x14ac:dyDescent="0.25">
      <c r="A73" s="848">
        <f t="shared" si="0"/>
        <v>62</v>
      </c>
      <c r="B73" s="871" t="s">
        <v>967</v>
      </c>
      <c r="C73" s="700" t="s">
        <v>968</v>
      </c>
      <c r="D73" s="868" t="s">
        <v>362</v>
      </c>
      <c r="E73" s="702">
        <v>31000</v>
      </c>
      <c r="F73" s="702">
        <v>31000</v>
      </c>
      <c r="G73" s="702">
        <v>31000</v>
      </c>
      <c r="H73" s="702">
        <v>31000</v>
      </c>
    </row>
    <row r="74" spans="1:8" ht="15.75" x14ac:dyDescent="0.25">
      <c r="A74" s="848">
        <f t="shared" si="0"/>
        <v>63</v>
      </c>
      <c r="B74" s="867"/>
      <c r="C74" s="700" t="s">
        <v>969</v>
      </c>
      <c r="D74" s="868" t="s">
        <v>362</v>
      </c>
      <c r="E74" s="702">
        <v>732</v>
      </c>
      <c r="F74" s="702">
        <v>732</v>
      </c>
      <c r="G74" s="702">
        <v>732</v>
      </c>
      <c r="H74" s="702">
        <v>732</v>
      </c>
    </row>
    <row r="75" spans="1:8" ht="15.75" x14ac:dyDescent="0.25">
      <c r="A75" s="848"/>
      <c r="B75" s="871" t="s">
        <v>797</v>
      </c>
      <c r="C75" s="700" t="s">
        <v>798</v>
      </c>
      <c r="D75" s="872">
        <v>42735</v>
      </c>
      <c r="E75" s="702">
        <v>610</v>
      </c>
      <c r="F75" s="702"/>
      <c r="G75" s="702"/>
      <c r="H75" s="702"/>
    </row>
    <row r="76" spans="1:8" ht="15.75" x14ac:dyDescent="0.25">
      <c r="A76" s="848">
        <f>A74+1</f>
        <v>64</v>
      </c>
      <c r="B76" s="871" t="s">
        <v>1131</v>
      </c>
      <c r="C76" s="700" t="s">
        <v>1133</v>
      </c>
      <c r="D76" s="868" t="s">
        <v>362</v>
      </c>
      <c r="E76" s="702"/>
      <c r="F76" s="702">
        <v>3277</v>
      </c>
      <c r="G76" s="702">
        <v>3277</v>
      </c>
      <c r="H76" s="702">
        <v>3277</v>
      </c>
    </row>
    <row r="77" spans="1:8" ht="15.75" x14ac:dyDescent="0.25">
      <c r="A77" s="867"/>
      <c r="B77" s="867"/>
      <c r="C77" s="867"/>
      <c r="D77" s="873"/>
      <c r="E77" s="874">
        <f>SUM(E11:E76)</f>
        <v>172883</v>
      </c>
      <c r="F77" s="875">
        <f>SUM(F12:F76)</f>
        <v>182896</v>
      </c>
      <c r="G77" s="875">
        <f>SUM(G12:G76)</f>
        <v>182821</v>
      </c>
      <c r="H77" s="875">
        <f>SUM(H12:H76)</f>
        <v>182821</v>
      </c>
    </row>
  </sheetData>
  <mergeCells count="9">
    <mergeCell ref="A1:H1"/>
    <mergeCell ref="A4:H4"/>
    <mergeCell ref="A5:H5"/>
    <mergeCell ref="A6:H6"/>
    <mergeCell ref="A8:A10"/>
    <mergeCell ref="B9:B10"/>
    <mergeCell ref="C9:C10"/>
    <mergeCell ref="D9:D10"/>
    <mergeCell ref="A3:H3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M74"/>
  <sheetViews>
    <sheetView workbookViewId="0">
      <selection activeCell="F29" sqref="F29"/>
    </sheetView>
  </sheetViews>
  <sheetFormatPr defaultColWidth="9.140625" defaultRowHeight="14.1" customHeight="1" x14ac:dyDescent="0.25"/>
  <cols>
    <col min="1" max="1" width="5.28515625" style="410" customWidth="1"/>
    <col min="2" max="2" width="27.7109375" style="422" customWidth="1"/>
    <col min="3" max="3" width="47.85546875" style="422" customWidth="1"/>
    <col min="4" max="4" width="9.140625" style="411"/>
    <col min="5" max="5" width="8.7109375" style="422" bestFit="1" customWidth="1"/>
    <col min="6" max="6" width="8.42578125" style="422" bestFit="1" customWidth="1"/>
    <col min="7" max="7" width="8.7109375" style="422" customWidth="1"/>
    <col min="8" max="8" width="8.85546875" style="422" customWidth="1"/>
    <col min="9" max="9" width="9.140625" style="422"/>
    <col min="10" max="16384" width="9.140625" style="413"/>
  </cols>
  <sheetData>
    <row r="1" spans="1:11" ht="14.1" customHeight="1" x14ac:dyDescent="0.25">
      <c r="C1" s="1319" t="s">
        <v>171</v>
      </c>
      <c r="D1" s="1319"/>
      <c r="E1" s="1319"/>
      <c r="F1" s="1319"/>
      <c r="G1" s="1319"/>
      <c r="H1" s="1319"/>
    </row>
    <row r="2" spans="1:11" ht="20.100000000000001" customHeight="1" x14ac:dyDescent="0.25">
      <c r="A2" s="1302" t="s">
        <v>346</v>
      </c>
      <c r="B2" s="1320"/>
      <c r="C2" s="1320"/>
      <c r="D2" s="1320"/>
      <c r="E2" s="1320"/>
      <c r="F2" s="1320"/>
      <c r="G2" s="1320"/>
      <c r="H2" s="1320"/>
    </row>
    <row r="3" spans="1:11" ht="14.1" customHeight="1" x14ac:dyDescent="0.25">
      <c r="A3" s="1302" t="s">
        <v>347</v>
      </c>
      <c r="B3" s="1320"/>
      <c r="C3" s="1320"/>
      <c r="D3" s="1320"/>
      <c r="E3" s="1320"/>
      <c r="F3" s="1320"/>
      <c r="G3" s="1320"/>
      <c r="H3" s="1320"/>
    </row>
    <row r="4" spans="1:11" ht="14.1" customHeight="1" x14ac:dyDescent="0.25">
      <c r="A4" s="1303" t="s">
        <v>55</v>
      </c>
      <c r="B4" s="1321"/>
      <c r="C4" s="1321"/>
      <c r="D4" s="1321"/>
      <c r="E4" s="1321"/>
      <c r="F4" s="1321"/>
      <c r="G4" s="1321"/>
      <c r="H4" s="1321"/>
    </row>
    <row r="5" spans="1:11" ht="14.1" customHeight="1" x14ac:dyDescent="0.25">
      <c r="A5" s="409"/>
      <c r="B5" s="410"/>
      <c r="C5" s="410"/>
      <c r="D5" s="410"/>
      <c r="E5" s="410"/>
      <c r="F5" s="410"/>
      <c r="G5" s="410"/>
      <c r="H5" s="410"/>
    </row>
    <row r="6" spans="1:11" ht="14.1" customHeight="1" x14ac:dyDescent="0.25">
      <c r="A6" s="1311"/>
      <c r="B6" s="412" t="s">
        <v>57</v>
      </c>
      <c r="C6" s="412" t="s">
        <v>58</v>
      </c>
      <c r="D6" s="412" t="s">
        <v>59</v>
      </c>
      <c r="E6" s="412" t="s">
        <v>60</v>
      </c>
      <c r="F6" s="412" t="s">
        <v>507</v>
      </c>
      <c r="G6" s="412" t="s">
        <v>508</v>
      </c>
      <c r="H6" s="412" t="s">
        <v>509</v>
      </c>
      <c r="I6" s="412" t="s">
        <v>639</v>
      </c>
    </row>
    <row r="7" spans="1:11" s="452" customFormat="1" ht="13.5" customHeight="1" x14ac:dyDescent="0.25">
      <c r="A7" s="1311"/>
      <c r="B7" s="1318" t="s">
        <v>348</v>
      </c>
      <c r="C7" s="1322" t="s">
        <v>349</v>
      </c>
      <c r="D7" s="1322" t="s">
        <v>350</v>
      </c>
      <c r="E7" s="1316" t="s">
        <v>351</v>
      </c>
      <c r="F7" s="1317"/>
      <c r="G7" s="1317"/>
      <c r="H7" s="1317"/>
      <c r="I7" s="1318"/>
      <c r="J7" s="451"/>
      <c r="K7" s="451"/>
    </row>
    <row r="8" spans="1:11" s="452" customFormat="1" ht="13.5" customHeight="1" x14ac:dyDescent="0.25">
      <c r="A8" s="1311"/>
      <c r="B8" s="1318"/>
      <c r="C8" s="1322"/>
      <c r="D8" s="1322"/>
      <c r="E8" s="453" t="s">
        <v>352</v>
      </c>
      <c r="F8" s="453" t="s">
        <v>353</v>
      </c>
      <c r="G8" s="453" t="s">
        <v>354</v>
      </c>
      <c r="H8" s="454" t="s">
        <v>355</v>
      </c>
      <c r="I8" s="453" t="s">
        <v>166</v>
      </c>
      <c r="J8" s="455"/>
      <c r="K8" s="455"/>
    </row>
    <row r="9" spans="1:11" s="452" customFormat="1" ht="13.5" customHeight="1" x14ac:dyDescent="0.25">
      <c r="A9" s="420" t="s">
        <v>516</v>
      </c>
      <c r="B9" s="456" t="s">
        <v>356</v>
      </c>
      <c r="C9" s="457"/>
      <c r="D9" s="458"/>
      <c r="E9" s="457"/>
      <c r="F9" s="457"/>
      <c r="G9" s="457"/>
      <c r="H9" s="457"/>
      <c r="I9" s="408"/>
    </row>
    <row r="10" spans="1:11" ht="13.5" customHeight="1" x14ac:dyDescent="0.25">
      <c r="A10" s="420" t="s">
        <v>524</v>
      </c>
      <c r="B10" s="459" t="s">
        <v>357</v>
      </c>
    </row>
    <row r="11" spans="1:11" ht="13.5" customHeight="1" x14ac:dyDescent="0.25">
      <c r="A11" s="420" t="s">
        <v>525</v>
      </c>
      <c r="B11" s="442" t="s">
        <v>358</v>
      </c>
      <c r="C11" s="443" t="s">
        <v>359</v>
      </c>
      <c r="D11" s="444"/>
      <c r="E11" s="443"/>
      <c r="F11" s="443"/>
      <c r="G11" s="443"/>
      <c r="H11" s="443"/>
    </row>
    <row r="12" spans="1:11" ht="13.5" customHeight="1" x14ac:dyDescent="0.25">
      <c r="A12" s="420" t="s">
        <v>526</v>
      </c>
      <c r="B12" s="442" t="s">
        <v>360</v>
      </c>
      <c r="C12" s="443" t="s">
        <v>361</v>
      </c>
      <c r="D12" s="411" t="s">
        <v>362</v>
      </c>
      <c r="E12" s="445">
        <v>300</v>
      </c>
      <c r="F12" s="445">
        <v>300</v>
      </c>
      <c r="G12" s="445">
        <v>300</v>
      </c>
      <c r="H12" s="445">
        <v>300</v>
      </c>
    </row>
    <row r="13" spans="1:11" ht="13.5" customHeight="1" x14ac:dyDescent="0.25">
      <c r="A13" s="420" t="s">
        <v>527</v>
      </c>
      <c r="B13" s="421" t="s">
        <v>363</v>
      </c>
      <c r="C13" s="422" t="s">
        <v>364</v>
      </c>
      <c r="D13" s="411" t="s">
        <v>362</v>
      </c>
      <c r="E13" s="419">
        <v>100</v>
      </c>
      <c r="F13" s="419">
        <v>100</v>
      </c>
      <c r="G13" s="419">
        <v>100</v>
      </c>
      <c r="H13" s="419">
        <v>100</v>
      </c>
      <c r="I13" s="422">
        <v>100</v>
      </c>
    </row>
    <row r="14" spans="1:11" ht="13.5" customHeight="1" x14ac:dyDescent="0.25">
      <c r="A14" s="420" t="s">
        <v>528</v>
      </c>
      <c r="B14" s="421" t="s">
        <v>365</v>
      </c>
      <c r="C14" s="422" t="s">
        <v>366</v>
      </c>
      <c r="D14" s="411" t="s">
        <v>362</v>
      </c>
      <c r="E14" s="419">
        <v>24554</v>
      </c>
      <c r="F14" s="419">
        <v>19393</v>
      </c>
      <c r="G14" s="419"/>
      <c r="H14" s="419">
        <v>24241</v>
      </c>
      <c r="I14" s="422">
        <v>24250</v>
      </c>
    </row>
    <row r="15" spans="1:11" ht="13.5" customHeight="1" x14ac:dyDescent="0.25">
      <c r="A15" s="420" t="s">
        <v>529</v>
      </c>
      <c r="B15" s="421" t="s">
        <v>367</v>
      </c>
      <c r="C15" s="422" t="s">
        <v>368</v>
      </c>
      <c r="D15" s="411" t="s">
        <v>362</v>
      </c>
      <c r="E15" s="419"/>
      <c r="F15" s="419"/>
      <c r="G15" s="419"/>
      <c r="H15" s="419"/>
    </row>
    <row r="16" spans="1:11" ht="13.5" customHeight="1" x14ac:dyDescent="0.25">
      <c r="A16" s="420" t="s">
        <v>530</v>
      </c>
      <c r="B16" s="421" t="s">
        <v>369</v>
      </c>
      <c r="C16" s="422" t="s">
        <v>370</v>
      </c>
      <c r="D16" s="411" t="s">
        <v>362</v>
      </c>
      <c r="E16" s="419">
        <v>17280</v>
      </c>
      <c r="F16" s="419">
        <v>17280</v>
      </c>
      <c r="G16" s="419">
        <v>17280</v>
      </c>
      <c r="H16" s="419">
        <v>17280</v>
      </c>
      <c r="I16" s="422">
        <v>17280</v>
      </c>
    </row>
    <row r="17" spans="1:13" ht="13.5" customHeight="1" x14ac:dyDescent="0.25">
      <c r="A17" s="420" t="s">
        <v>531</v>
      </c>
      <c r="B17" s="421" t="s">
        <v>371</v>
      </c>
      <c r="C17" s="422" t="s">
        <v>372</v>
      </c>
      <c r="D17" s="411" t="s">
        <v>362</v>
      </c>
      <c r="E17" s="419">
        <v>32739</v>
      </c>
      <c r="F17" s="419">
        <v>25858</v>
      </c>
      <c r="G17" s="419"/>
      <c r="H17" s="419">
        <v>27321</v>
      </c>
      <c r="I17" s="422">
        <v>27350</v>
      </c>
    </row>
    <row r="18" spans="1:13" ht="13.5" customHeight="1" x14ac:dyDescent="0.25">
      <c r="A18" s="420" t="s">
        <v>573</v>
      </c>
      <c r="B18" s="421"/>
      <c r="C18" s="422" t="s">
        <v>373</v>
      </c>
      <c r="D18" s="411" t="s">
        <v>362</v>
      </c>
      <c r="E18" s="419"/>
      <c r="F18" s="419"/>
      <c r="G18" s="419"/>
      <c r="H18" s="419"/>
    </row>
    <row r="19" spans="1:13" ht="13.5" customHeight="1" x14ac:dyDescent="0.25">
      <c r="A19" s="420" t="s">
        <v>574</v>
      </c>
      <c r="B19" s="421"/>
      <c r="C19" s="422" t="s">
        <v>374</v>
      </c>
      <c r="D19" s="411" t="s">
        <v>362</v>
      </c>
      <c r="E19" s="419">
        <v>23050</v>
      </c>
      <c r="F19" s="419">
        <v>23050</v>
      </c>
      <c r="G19" s="419">
        <v>23050</v>
      </c>
      <c r="H19" s="419">
        <v>23050</v>
      </c>
      <c r="I19" s="422">
        <v>23050</v>
      </c>
    </row>
    <row r="20" spans="1:13" ht="18" customHeight="1" x14ac:dyDescent="0.25">
      <c r="A20" s="420" t="s">
        <v>575</v>
      </c>
      <c r="B20" s="421" t="s">
        <v>375</v>
      </c>
      <c r="C20" s="422" t="s">
        <v>376</v>
      </c>
      <c r="D20" s="411" t="s">
        <v>362</v>
      </c>
      <c r="E20" s="419">
        <v>9</v>
      </c>
      <c r="F20" s="419">
        <v>9</v>
      </c>
      <c r="G20" s="419">
        <v>9</v>
      </c>
      <c r="H20" s="419">
        <v>9</v>
      </c>
      <c r="I20" s="422">
        <v>9</v>
      </c>
    </row>
    <row r="21" spans="1:13" ht="13.5" customHeight="1" x14ac:dyDescent="0.25">
      <c r="A21" s="420" t="s">
        <v>576</v>
      </c>
      <c r="B21" s="421" t="s">
        <v>377</v>
      </c>
      <c r="C21" s="422" t="s">
        <v>378</v>
      </c>
      <c r="D21" s="411" t="s">
        <v>362</v>
      </c>
      <c r="E21" s="419">
        <v>50</v>
      </c>
      <c r="F21" s="419">
        <v>50</v>
      </c>
      <c r="G21" s="419">
        <v>50</v>
      </c>
      <c r="H21" s="419">
        <v>100</v>
      </c>
      <c r="I21" s="422">
        <v>100</v>
      </c>
    </row>
    <row r="22" spans="1:13" ht="21" customHeight="1" x14ac:dyDescent="0.25">
      <c r="A22" s="420" t="s">
        <v>577</v>
      </c>
      <c r="B22" s="421" t="s">
        <v>379</v>
      </c>
      <c r="C22" s="422" t="s">
        <v>380</v>
      </c>
      <c r="D22" s="423" t="s">
        <v>362</v>
      </c>
      <c r="E22" s="419">
        <v>875</v>
      </c>
      <c r="F22" s="419">
        <v>875</v>
      </c>
      <c r="G22" s="419">
        <v>875</v>
      </c>
      <c r="H22" s="419">
        <v>875</v>
      </c>
      <c r="I22" s="422">
        <v>875</v>
      </c>
    </row>
    <row r="23" spans="1:13" s="415" customFormat="1" ht="30" x14ac:dyDescent="0.25">
      <c r="A23" s="420" t="s">
        <v>578</v>
      </c>
      <c r="B23" s="424" t="s">
        <v>381</v>
      </c>
      <c r="C23" s="446" t="s">
        <v>382</v>
      </c>
      <c r="D23" s="426" t="s">
        <v>362</v>
      </c>
      <c r="E23" s="447">
        <v>129</v>
      </c>
      <c r="F23" s="447">
        <v>129</v>
      </c>
      <c r="G23" s="447">
        <v>129</v>
      </c>
      <c r="H23" s="447">
        <v>193</v>
      </c>
      <c r="I23" s="432">
        <v>193</v>
      </c>
      <c r="J23" s="439"/>
      <c r="K23" s="448"/>
      <c r="M23" s="449"/>
    </row>
    <row r="24" spans="1:13" ht="17.25" customHeight="1" x14ac:dyDescent="0.25">
      <c r="A24" s="420" t="s">
        <v>579</v>
      </c>
      <c r="B24" s="421" t="s">
        <v>117</v>
      </c>
      <c r="C24" s="422" t="s">
        <v>383</v>
      </c>
      <c r="D24" s="423" t="s">
        <v>362</v>
      </c>
      <c r="E24" s="419">
        <v>125</v>
      </c>
      <c r="F24" s="419">
        <v>125</v>
      </c>
      <c r="G24" s="419">
        <v>125</v>
      </c>
      <c r="H24" s="419">
        <v>147</v>
      </c>
      <c r="I24" s="422">
        <v>147</v>
      </c>
    </row>
    <row r="25" spans="1:13" ht="15.75" customHeight="1" x14ac:dyDescent="0.25">
      <c r="A25" s="420" t="s">
        <v>580</v>
      </c>
      <c r="B25" s="421"/>
      <c r="C25" s="422" t="s">
        <v>384</v>
      </c>
      <c r="D25" s="423" t="s">
        <v>362</v>
      </c>
      <c r="E25" s="419">
        <v>54</v>
      </c>
      <c r="F25" s="419">
        <v>54</v>
      </c>
      <c r="G25" s="419">
        <v>54</v>
      </c>
      <c r="H25" s="419">
        <v>54</v>
      </c>
      <c r="I25" s="422">
        <v>54</v>
      </c>
    </row>
    <row r="26" spans="1:13" ht="13.5" customHeight="1" x14ac:dyDescent="0.25">
      <c r="A26" s="420" t="s">
        <v>582</v>
      </c>
      <c r="B26" s="421" t="s">
        <v>385</v>
      </c>
      <c r="C26" s="422" t="s">
        <v>386</v>
      </c>
      <c r="D26" s="423" t="s">
        <v>362</v>
      </c>
      <c r="E26" s="419">
        <v>100</v>
      </c>
      <c r="F26" s="419">
        <v>100</v>
      </c>
      <c r="G26" s="419">
        <v>100</v>
      </c>
      <c r="H26" s="419">
        <v>100</v>
      </c>
      <c r="I26" s="422">
        <v>100</v>
      </c>
    </row>
    <row r="27" spans="1:13" ht="13.5" customHeight="1" x14ac:dyDescent="0.25">
      <c r="A27" s="420" t="s">
        <v>583</v>
      </c>
      <c r="B27" s="421" t="s">
        <v>387</v>
      </c>
      <c r="C27" s="422" t="s">
        <v>388</v>
      </c>
      <c r="D27" s="423" t="s">
        <v>362</v>
      </c>
      <c r="E27" s="419">
        <v>1575</v>
      </c>
      <c r="F27" s="419">
        <v>1575</v>
      </c>
      <c r="G27" s="419">
        <v>1575</v>
      </c>
      <c r="H27" s="419">
        <v>1575</v>
      </c>
      <c r="I27" s="422">
        <v>1575</v>
      </c>
    </row>
    <row r="28" spans="1:13" ht="13.5" customHeight="1" x14ac:dyDescent="0.25">
      <c r="A28" s="420" t="s">
        <v>584</v>
      </c>
      <c r="B28" s="421" t="s">
        <v>389</v>
      </c>
      <c r="C28" s="422" t="s">
        <v>390</v>
      </c>
      <c r="D28" s="423" t="s">
        <v>362</v>
      </c>
      <c r="E28" s="419">
        <v>60</v>
      </c>
      <c r="F28" s="419">
        <v>60</v>
      </c>
      <c r="G28" s="419">
        <v>60</v>
      </c>
      <c r="H28" s="419">
        <v>60</v>
      </c>
      <c r="I28" s="422">
        <v>60</v>
      </c>
    </row>
    <row r="29" spans="1:13" ht="13.5" customHeight="1" x14ac:dyDescent="0.25">
      <c r="A29" s="420" t="s">
        <v>585</v>
      </c>
      <c r="B29" s="421" t="s">
        <v>391</v>
      </c>
      <c r="C29" s="422" t="s">
        <v>392</v>
      </c>
      <c r="D29" s="411" t="s">
        <v>362</v>
      </c>
      <c r="E29" s="419">
        <v>2900</v>
      </c>
      <c r="F29" s="419">
        <v>2900</v>
      </c>
      <c r="G29" s="419">
        <v>2900</v>
      </c>
      <c r="H29" s="419">
        <v>2000</v>
      </c>
      <c r="I29" s="422">
        <v>2000</v>
      </c>
    </row>
    <row r="30" spans="1:13" ht="18" customHeight="1" x14ac:dyDescent="0.25">
      <c r="A30" s="420" t="s">
        <v>586</v>
      </c>
      <c r="B30" s="424" t="s">
        <v>393</v>
      </c>
      <c r="C30" s="425" t="s">
        <v>394</v>
      </c>
      <c r="D30" s="426" t="s">
        <v>362</v>
      </c>
      <c r="E30" s="427">
        <v>383</v>
      </c>
      <c r="F30" s="427">
        <v>383</v>
      </c>
      <c r="G30" s="427">
        <v>383</v>
      </c>
      <c r="H30" s="427">
        <v>250</v>
      </c>
      <c r="I30" s="422">
        <v>250</v>
      </c>
    </row>
    <row r="31" spans="1:13" ht="18" customHeight="1" x14ac:dyDescent="0.25">
      <c r="A31" s="420" t="s">
        <v>587</v>
      </c>
      <c r="B31" s="424"/>
      <c r="C31" s="425" t="s">
        <v>118</v>
      </c>
      <c r="D31" s="426"/>
      <c r="E31" s="427"/>
      <c r="F31" s="427"/>
      <c r="G31" s="427"/>
      <c r="H31" s="427">
        <v>2980</v>
      </c>
      <c r="I31" s="422">
        <v>2980</v>
      </c>
    </row>
    <row r="32" spans="1:13" ht="18" customHeight="1" x14ac:dyDescent="0.25">
      <c r="A32" s="420" t="s">
        <v>588</v>
      </c>
      <c r="B32" s="424" t="s">
        <v>119</v>
      </c>
      <c r="C32" s="425" t="s">
        <v>120</v>
      </c>
      <c r="D32" s="426" t="s">
        <v>362</v>
      </c>
      <c r="E32" s="427"/>
      <c r="F32" s="427"/>
      <c r="G32" s="427">
        <v>248</v>
      </c>
      <c r="H32" s="427">
        <v>248</v>
      </c>
      <c r="I32" s="422">
        <v>248</v>
      </c>
    </row>
    <row r="33" spans="1:13" ht="15.75" x14ac:dyDescent="0.25">
      <c r="A33" s="420" t="s">
        <v>589</v>
      </c>
      <c r="B33" s="422" t="s">
        <v>395</v>
      </c>
      <c r="C33" s="422" t="s">
        <v>396</v>
      </c>
      <c r="D33" s="411" t="s">
        <v>397</v>
      </c>
      <c r="E33" s="422">
        <v>1936</v>
      </c>
      <c r="F33" s="422">
        <v>1718</v>
      </c>
      <c r="G33" s="422">
        <v>1718</v>
      </c>
      <c r="H33" s="422">
        <v>1650</v>
      </c>
      <c r="I33" s="422">
        <v>1650</v>
      </c>
    </row>
    <row r="34" spans="1:13" ht="17.25" customHeight="1" x14ac:dyDescent="0.25">
      <c r="A34" s="420" t="s">
        <v>611</v>
      </c>
      <c r="B34" s="421" t="s">
        <v>398</v>
      </c>
      <c r="C34" s="422" t="s">
        <v>399</v>
      </c>
      <c r="D34" s="411" t="s">
        <v>362</v>
      </c>
      <c r="E34" s="419">
        <v>2500</v>
      </c>
      <c r="F34" s="419">
        <v>2500</v>
      </c>
      <c r="G34" s="419">
        <v>2500</v>
      </c>
      <c r="H34" s="419">
        <v>2500</v>
      </c>
      <c r="I34" s="422">
        <v>2500</v>
      </c>
    </row>
    <row r="35" spans="1:13" ht="20.25" customHeight="1" x14ac:dyDescent="0.25">
      <c r="A35" s="420" t="s">
        <v>612</v>
      </c>
      <c r="B35" s="421" t="s">
        <v>400</v>
      </c>
      <c r="C35" s="422" t="s">
        <v>401</v>
      </c>
      <c r="D35" s="423">
        <v>42124</v>
      </c>
      <c r="E35" s="419">
        <v>1250</v>
      </c>
      <c r="F35" s="419">
        <v>1250</v>
      </c>
      <c r="G35" s="435">
        <v>1250</v>
      </c>
      <c r="H35" s="435">
        <v>312</v>
      </c>
    </row>
    <row r="36" spans="1:13" ht="13.5" customHeight="1" x14ac:dyDescent="0.25">
      <c r="A36" s="420" t="s">
        <v>613</v>
      </c>
      <c r="B36" s="421"/>
      <c r="C36" s="422" t="s">
        <v>402</v>
      </c>
      <c r="D36" s="411" t="s">
        <v>362</v>
      </c>
      <c r="E36" s="419">
        <v>200</v>
      </c>
      <c r="F36" s="419">
        <v>200</v>
      </c>
      <c r="G36" s="419">
        <v>258</v>
      </c>
      <c r="H36" s="419">
        <v>258</v>
      </c>
      <c r="I36" s="422">
        <v>258</v>
      </c>
    </row>
    <row r="37" spans="1:13" ht="13.5" customHeight="1" x14ac:dyDescent="0.25">
      <c r="A37" s="420" t="s">
        <v>614</v>
      </c>
      <c r="B37" s="421" t="s">
        <v>403</v>
      </c>
      <c r="C37" s="422" t="s">
        <v>404</v>
      </c>
      <c r="D37" s="411" t="s">
        <v>362</v>
      </c>
      <c r="E37" s="419">
        <v>994</v>
      </c>
      <c r="F37" s="419">
        <v>994</v>
      </c>
      <c r="G37" s="419">
        <v>994</v>
      </c>
      <c r="H37" s="419">
        <v>994</v>
      </c>
      <c r="I37" s="422">
        <v>971</v>
      </c>
    </row>
    <row r="38" spans="1:13" ht="13.5" customHeight="1" x14ac:dyDescent="0.25">
      <c r="A38" s="420" t="s">
        <v>615</v>
      </c>
      <c r="B38" s="421" t="s">
        <v>121</v>
      </c>
      <c r="C38" s="422" t="s">
        <v>122</v>
      </c>
      <c r="D38" s="411" t="s">
        <v>362</v>
      </c>
      <c r="E38" s="419">
        <v>750</v>
      </c>
      <c r="F38" s="419">
        <v>750</v>
      </c>
      <c r="G38" s="419">
        <v>762</v>
      </c>
      <c r="H38" s="419">
        <v>762</v>
      </c>
      <c r="I38" s="422">
        <v>762</v>
      </c>
    </row>
    <row r="39" spans="1:13" ht="15.75" x14ac:dyDescent="0.25">
      <c r="A39" s="420" t="s">
        <v>616</v>
      </c>
      <c r="B39" s="421" t="s">
        <v>405</v>
      </c>
      <c r="C39" s="422" t="s">
        <v>406</v>
      </c>
      <c r="D39" s="423" t="s">
        <v>362</v>
      </c>
      <c r="E39" s="411">
        <v>330</v>
      </c>
      <c r="F39" s="422">
        <v>330</v>
      </c>
      <c r="G39" s="422">
        <v>330</v>
      </c>
      <c r="H39" s="422">
        <v>330</v>
      </c>
      <c r="I39" s="422">
        <v>330</v>
      </c>
      <c r="K39" s="436"/>
      <c r="M39" s="414"/>
    </row>
    <row r="40" spans="1:13" ht="15.75" x14ac:dyDescent="0.25">
      <c r="A40" s="420" t="s">
        <v>617</v>
      </c>
      <c r="B40" s="421" t="s">
        <v>407</v>
      </c>
      <c r="C40" s="422" t="s">
        <v>408</v>
      </c>
      <c r="D40" s="423" t="s">
        <v>362</v>
      </c>
      <c r="E40" s="411">
        <v>930</v>
      </c>
      <c r="F40" s="422">
        <v>930</v>
      </c>
      <c r="G40" s="422">
        <v>930</v>
      </c>
      <c r="H40" s="422">
        <v>930</v>
      </c>
      <c r="I40" s="422">
        <v>930</v>
      </c>
      <c r="K40" s="436"/>
      <c r="M40" s="414"/>
    </row>
    <row r="41" spans="1:13" ht="15.75" x14ac:dyDescent="0.25">
      <c r="A41" s="420" t="s">
        <v>618</v>
      </c>
      <c r="B41" s="421" t="s">
        <v>123</v>
      </c>
      <c r="C41" s="422" t="s">
        <v>124</v>
      </c>
      <c r="D41" s="423" t="s">
        <v>362</v>
      </c>
      <c r="E41" s="411"/>
      <c r="G41" s="422">
        <v>823</v>
      </c>
      <c r="H41" s="422">
        <v>823</v>
      </c>
      <c r="I41" s="422">
        <v>823</v>
      </c>
      <c r="K41" s="436"/>
      <c r="M41" s="414"/>
    </row>
    <row r="42" spans="1:13" ht="14.1" customHeight="1" x14ac:dyDescent="0.25">
      <c r="A42" s="420" t="s">
        <v>619</v>
      </c>
      <c r="B42" s="422" t="s">
        <v>409</v>
      </c>
      <c r="C42" s="422" t="s">
        <v>410</v>
      </c>
      <c r="D42" s="411" t="s">
        <v>362</v>
      </c>
      <c r="E42" s="422">
        <v>16</v>
      </c>
      <c r="F42" s="422">
        <v>16</v>
      </c>
      <c r="G42" s="422">
        <v>16</v>
      </c>
      <c r="H42" s="422">
        <v>16</v>
      </c>
      <c r="I42" s="422">
        <v>16</v>
      </c>
    </row>
    <row r="43" spans="1:13" s="415" customFormat="1" ht="30" x14ac:dyDescent="0.25">
      <c r="A43" s="420" t="s">
        <v>674</v>
      </c>
      <c r="B43" s="428" t="s">
        <v>411</v>
      </c>
      <c r="C43" s="437" t="s">
        <v>412</v>
      </c>
      <c r="D43" s="430" t="s">
        <v>362</v>
      </c>
      <c r="E43" s="438">
        <v>40</v>
      </c>
      <c r="F43" s="438">
        <v>40</v>
      </c>
      <c r="G43" s="438">
        <v>40</v>
      </c>
      <c r="H43" s="438">
        <v>40</v>
      </c>
      <c r="I43" s="432">
        <v>40</v>
      </c>
      <c r="J43" s="439"/>
      <c r="K43" s="440"/>
      <c r="M43" s="416"/>
    </row>
    <row r="44" spans="1:13" s="415" customFormat="1" ht="18" customHeight="1" x14ac:dyDescent="0.25">
      <c r="A44" s="420" t="s">
        <v>675</v>
      </c>
      <c r="B44" s="428" t="s">
        <v>413</v>
      </c>
      <c r="C44" s="437" t="s">
        <v>414</v>
      </c>
      <c r="D44" s="430" t="s">
        <v>362</v>
      </c>
      <c r="E44" s="438">
        <v>994</v>
      </c>
      <c r="F44" s="438">
        <v>994</v>
      </c>
      <c r="G44" s="438">
        <v>994</v>
      </c>
      <c r="H44" s="432">
        <v>994</v>
      </c>
      <c r="I44" s="432">
        <v>994</v>
      </c>
      <c r="J44" s="439"/>
      <c r="K44" s="440"/>
      <c r="M44" s="416"/>
    </row>
    <row r="45" spans="1:13" s="415" customFormat="1" ht="15.75" x14ac:dyDescent="0.25">
      <c r="A45" s="420" t="s">
        <v>676</v>
      </c>
      <c r="B45" s="428" t="s">
        <v>415</v>
      </c>
      <c r="C45" s="437" t="s">
        <v>416</v>
      </c>
      <c r="D45" s="430" t="s">
        <v>362</v>
      </c>
      <c r="E45" s="438">
        <v>176</v>
      </c>
      <c r="F45" s="438">
        <v>176</v>
      </c>
      <c r="G45" s="438">
        <v>176</v>
      </c>
      <c r="H45" s="432">
        <v>176</v>
      </c>
      <c r="I45" s="432">
        <v>176</v>
      </c>
      <c r="J45" s="439"/>
      <c r="K45" s="440"/>
      <c r="M45" s="416"/>
    </row>
    <row r="46" spans="1:13" ht="13.5" customHeight="1" x14ac:dyDescent="0.25">
      <c r="A46" s="420" t="s">
        <v>677</v>
      </c>
      <c r="B46" s="424" t="s">
        <v>417</v>
      </c>
      <c r="C46" s="425" t="s">
        <v>418</v>
      </c>
      <c r="D46" s="426" t="s">
        <v>362</v>
      </c>
      <c r="E46" s="427">
        <v>199</v>
      </c>
      <c r="F46" s="427">
        <v>199</v>
      </c>
      <c r="G46" s="420">
        <v>199</v>
      </c>
      <c r="H46" s="427">
        <v>199</v>
      </c>
      <c r="I46" s="422">
        <v>199</v>
      </c>
    </row>
    <row r="47" spans="1:13" ht="13.5" customHeight="1" x14ac:dyDescent="0.25">
      <c r="A47" s="420" t="s">
        <v>125</v>
      </c>
      <c r="B47" s="424" t="s">
        <v>419</v>
      </c>
      <c r="C47" s="425" t="s">
        <v>420</v>
      </c>
      <c r="D47" s="426" t="s">
        <v>362</v>
      </c>
      <c r="E47" s="427">
        <v>1863</v>
      </c>
      <c r="F47" s="427">
        <v>1863</v>
      </c>
      <c r="G47" s="427">
        <v>1863</v>
      </c>
      <c r="H47" s="427">
        <v>1863</v>
      </c>
      <c r="I47" s="422">
        <v>1900</v>
      </c>
    </row>
    <row r="48" spans="1:13" ht="13.5" customHeight="1" x14ac:dyDescent="0.25">
      <c r="A48" s="420" t="s">
        <v>703</v>
      </c>
      <c r="B48" s="424" t="s">
        <v>126</v>
      </c>
      <c r="C48" s="425" t="s">
        <v>127</v>
      </c>
      <c r="D48" s="426" t="s">
        <v>362</v>
      </c>
      <c r="E48" s="427"/>
      <c r="F48" s="427"/>
      <c r="G48" s="427">
        <v>29600</v>
      </c>
      <c r="H48" s="427">
        <v>29600</v>
      </c>
      <c r="I48" s="422">
        <v>29600</v>
      </c>
    </row>
    <row r="49" spans="1:13" s="415" customFormat="1" ht="15.75" x14ac:dyDescent="0.25">
      <c r="A49" s="420" t="s">
        <v>704</v>
      </c>
      <c r="B49" s="428" t="s">
        <v>421</v>
      </c>
      <c r="C49" s="429" t="s">
        <v>422</v>
      </c>
      <c r="D49" s="430" t="s">
        <v>362</v>
      </c>
      <c r="E49" s="431">
        <v>3600</v>
      </c>
      <c r="F49" s="431">
        <v>3600</v>
      </c>
      <c r="G49" s="431">
        <v>3600</v>
      </c>
      <c r="H49" s="431">
        <v>6553</v>
      </c>
      <c r="I49" s="432">
        <v>6553</v>
      </c>
      <c r="J49" s="439"/>
      <c r="K49" s="440"/>
      <c r="M49" s="416"/>
    </row>
    <row r="50" spans="1:13" s="415" customFormat="1" ht="15.75" x14ac:dyDescent="0.25">
      <c r="A50" s="420" t="s">
        <v>128</v>
      </c>
      <c r="B50" s="428" t="s">
        <v>423</v>
      </c>
      <c r="C50" s="429" t="s">
        <v>424</v>
      </c>
      <c r="D50" s="430" t="s">
        <v>362</v>
      </c>
      <c r="E50" s="431">
        <v>123</v>
      </c>
      <c r="F50" s="431">
        <v>123</v>
      </c>
      <c r="G50" s="431">
        <v>123</v>
      </c>
      <c r="H50" s="431">
        <v>123</v>
      </c>
      <c r="I50" s="432">
        <v>123</v>
      </c>
      <c r="J50" s="439"/>
      <c r="K50" s="440"/>
      <c r="M50" s="416"/>
    </row>
    <row r="51" spans="1:13" ht="14.1" customHeight="1" x14ac:dyDescent="0.25">
      <c r="A51" s="420" t="s">
        <v>129</v>
      </c>
      <c r="B51" s="422" t="s">
        <v>425</v>
      </c>
      <c r="C51" s="422" t="s">
        <v>426</v>
      </c>
      <c r="D51" s="411" t="s">
        <v>362</v>
      </c>
      <c r="E51" s="422">
        <v>225</v>
      </c>
      <c r="F51" s="422">
        <v>225</v>
      </c>
      <c r="G51" s="422">
        <v>225</v>
      </c>
      <c r="H51" s="422">
        <v>241</v>
      </c>
      <c r="I51" s="422">
        <v>241</v>
      </c>
    </row>
    <row r="52" spans="1:13" ht="14.1" customHeight="1" x14ac:dyDescent="0.25">
      <c r="A52" s="420" t="s">
        <v>130</v>
      </c>
      <c r="B52" s="422" t="s">
        <v>131</v>
      </c>
      <c r="C52" s="422" t="s">
        <v>132</v>
      </c>
      <c r="D52" s="411" t="s">
        <v>463</v>
      </c>
      <c r="G52" s="422">
        <v>600</v>
      </c>
      <c r="H52" s="422">
        <v>1200</v>
      </c>
      <c r="I52" s="422">
        <v>1200</v>
      </c>
    </row>
    <row r="53" spans="1:13" ht="14.1" customHeight="1" x14ac:dyDescent="0.25">
      <c r="A53" s="420" t="s">
        <v>133</v>
      </c>
      <c r="B53" s="422" t="s">
        <v>134</v>
      </c>
      <c r="C53" s="422" t="s">
        <v>135</v>
      </c>
      <c r="D53" s="411" t="s">
        <v>362</v>
      </c>
      <c r="H53" s="422">
        <v>243</v>
      </c>
      <c r="I53" s="422">
        <v>243</v>
      </c>
    </row>
    <row r="54" spans="1:13" ht="14.1" customHeight="1" x14ac:dyDescent="0.25">
      <c r="A54" s="420" t="s">
        <v>136</v>
      </c>
      <c r="B54" s="422" t="s">
        <v>427</v>
      </c>
      <c r="C54" s="422" t="s">
        <v>428</v>
      </c>
      <c r="D54" s="411" t="s">
        <v>362</v>
      </c>
      <c r="E54" s="422">
        <v>26</v>
      </c>
      <c r="F54" s="422">
        <v>26</v>
      </c>
      <c r="G54" s="422">
        <v>26</v>
      </c>
      <c r="H54" s="422">
        <v>26</v>
      </c>
      <c r="I54" s="422">
        <v>26</v>
      </c>
    </row>
    <row r="55" spans="1:13" s="415" customFormat="1" ht="15.75" x14ac:dyDescent="0.25">
      <c r="A55" s="420" t="s">
        <v>137</v>
      </c>
      <c r="B55" s="428" t="s">
        <v>429</v>
      </c>
      <c r="C55" s="429" t="s">
        <v>430</v>
      </c>
      <c r="D55" s="430" t="s">
        <v>362</v>
      </c>
      <c r="E55" s="431">
        <v>5</v>
      </c>
      <c r="F55" s="431">
        <v>5</v>
      </c>
      <c r="G55" s="431">
        <v>5</v>
      </c>
      <c r="H55" s="432">
        <v>5</v>
      </c>
      <c r="I55" s="432">
        <v>5</v>
      </c>
      <c r="J55" s="439"/>
      <c r="K55" s="440"/>
      <c r="M55" s="416"/>
    </row>
    <row r="56" spans="1:13" s="417" customFormat="1" ht="13.5" customHeight="1" x14ac:dyDescent="0.25">
      <c r="A56" s="420" t="s">
        <v>138</v>
      </c>
      <c r="B56" s="428" t="s">
        <v>431</v>
      </c>
      <c r="C56" s="429" t="s">
        <v>432</v>
      </c>
      <c r="D56" s="430" t="s">
        <v>362</v>
      </c>
      <c r="E56" s="431">
        <v>250</v>
      </c>
      <c r="F56" s="431">
        <v>250</v>
      </c>
      <c r="G56" s="431">
        <v>250</v>
      </c>
      <c r="H56" s="431">
        <v>250</v>
      </c>
      <c r="I56" s="432">
        <v>250</v>
      </c>
      <c r="J56" s="433"/>
      <c r="K56" s="434"/>
      <c r="M56" s="418"/>
    </row>
    <row r="57" spans="1:13" s="417" customFormat="1" ht="13.5" customHeight="1" x14ac:dyDescent="0.25">
      <c r="A57" s="420" t="s">
        <v>139</v>
      </c>
      <c r="B57" s="428" t="s">
        <v>140</v>
      </c>
      <c r="C57" s="429" t="s">
        <v>141</v>
      </c>
      <c r="D57" s="430" t="s">
        <v>463</v>
      </c>
      <c r="E57" s="431"/>
      <c r="F57" s="431"/>
      <c r="G57" s="431">
        <v>2439</v>
      </c>
      <c r="H57" s="431">
        <v>3658</v>
      </c>
      <c r="I57" s="432">
        <v>3658</v>
      </c>
      <c r="J57" s="433"/>
      <c r="K57" s="434"/>
      <c r="M57" s="418"/>
    </row>
    <row r="58" spans="1:13" s="417" customFormat="1" ht="13.5" customHeight="1" x14ac:dyDescent="0.25">
      <c r="A58" s="420" t="s">
        <v>142</v>
      </c>
      <c r="B58" s="428" t="s">
        <v>143</v>
      </c>
      <c r="C58" s="429" t="s">
        <v>144</v>
      </c>
      <c r="D58" s="430" t="s">
        <v>463</v>
      </c>
      <c r="E58" s="431"/>
      <c r="F58" s="431"/>
      <c r="G58" s="431">
        <v>2438</v>
      </c>
      <c r="H58" s="431">
        <v>2438</v>
      </c>
      <c r="I58" s="432">
        <v>2438</v>
      </c>
      <c r="J58" s="433"/>
      <c r="K58" s="434"/>
      <c r="M58" s="418"/>
    </row>
    <row r="59" spans="1:13" s="417" customFormat="1" ht="13.5" customHeight="1" x14ac:dyDescent="0.25">
      <c r="A59" s="420" t="s">
        <v>145</v>
      </c>
      <c r="B59" s="428" t="s">
        <v>146</v>
      </c>
      <c r="C59" s="429" t="s">
        <v>147</v>
      </c>
      <c r="D59" s="430" t="s">
        <v>362</v>
      </c>
      <c r="E59" s="431"/>
      <c r="F59" s="431"/>
      <c r="G59" s="431">
        <v>610</v>
      </c>
      <c r="H59" s="431">
        <v>610</v>
      </c>
      <c r="I59" s="432">
        <v>610</v>
      </c>
      <c r="J59" s="433"/>
      <c r="K59" s="434"/>
      <c r="M59" s="418"/>
    </row>
    <row r="60" spans="1:13" s="417" customFormat="1" ht="13.5" customHeight="1" x14ac:dyDescent="0.25">
      <c r="A60" s="420" t="s">
        <v>148</v>
      </c>
      <c r="B60" s="428" t="s">
        <v>433</v>
      </c>
      <c r="C60" s="429" t="s">
        <v>434</v>
      </c>
      <c r="D60" s="430">
        <v>43496</v>
      </c>
      <c r="E60" s="431">
        <v>2865</v>
      </c>
      <c r="F60" s="431">
        <v>2865</v>
      </c>
      <c r="G60" s="431">
        <v>2865</v>
      </c>
      <c r="H60" s="431">
        <v>2865</v>
      </c>
      <c r="I60" s="432">
        <v>2865</v>
      </c>
      <c r="J60" s="433"/>
      <c r="K60" s="434"/>
      <c r="M60" s="418"/>
    </row>
    <row r="61" spans="1:13" s="417" customFormat="1" ht="13.5" customHeight="1" x14ac:dyDescent="0.25">
      <c r="A61" s="420" t="s">
        <v>149</v>
      </c>
      <c r="B61" s="428" t="s">
        <v>150</v>
      </c>
      <c r="C61" s="429" t="s">
        <v>151</v>
      </c>
      <c r="D61" s="430"/>
      <c r="E61" s="431">
        <v>175</v>
      </c>
      <c r="F61" s="431">
        <v>175</v>
      </c>
      <c r="G61" s="431">
        <v>175</v>
      </c>
      <c r="H61" s="431">
        <v>175</v>
      </c>
      <c r="I61" s="432">
        <v>175</v>
      </c>
      <c r="J61" s="433"/>
      <c r="K61" s="434"/>
      <c r="M61" s="418"/>
    </row>
    <row r="62" spans="1:13" s="417" customFormat="1" ht="13.5" customHeight="1" x14ac:dyDescent="0.25">
      <c r="A62" s="420" t="s">
        <v>152</v>
      </c>
      <c r="B62" s="428" t="s">
        <v>435</v>
      </c>
      <c r="C62" s="429" t="s">
        <v>436</v>
      </c>
      <c r="D62" s="430" t="s">
        <v>362</v>
      </c>
      <c r="E62" s="431">
        <v>217</v>
      </c>
      <c r="F62" s="431">
        <v>217</v>
      </c>
      <c r="G62" s="431">
        <v>217</v>
      </c>
      <c r="H62" s="431">
        <v>217</v>
      </c>
      <c r="I62" s="432">
        <v>217</v>
      </c>
      <c r="J62" s="433"/>
      <c r="K62" s="434"/>
      <c r="M62" s="418"/>
    </row>
    <row r="63" spans="1:13" s="417" customFormat="1" ht="13.5" customHeight="1" x14ac:dyDescent="0.25">
      <c r="A63" s="420" t="s">
        <v>153</v>
      </c>
      <c r="B63" s="421" t="s">
        <v>437</v>
      </c>
      <c r="C63" s="441" t="s">
        <v>438</v>
      </c>
      <c r="D63" s="430" t="s">
        <v>362</v>
      </c>
      <c r="E63" s="450">
        <v>15</v>
      </c>
      <c r="F63" s="450">
        <v>15</v>
      </c>
      <c r="G63" s="431">
        <v>15</v>
      </c>
      <c r="H63" s="431">
        <v>15</v>
      </c>
      <c r="I63" s="432">
        <v>15</v>
      </c>
      <c r="J63" s="433"/>
      <c r="K63" s="434"/>
      <c r="M63" s="418"/>
    </row>
    <row r="64" spans="1:13" s="417" customFormat="1" ht="13.5" customHeight="1" x14ac:dyDescent="0.25">
      <c r="A64" s="420" t="s">
        <v>154</v>
      </c>
      <c r="B64" s="421" t="s">
        <v>437</v>
      </c>
      <c r="C64" s="441" t="s">
        <v>439</v>
      </c>
      <c r="D64" s="430" t="s">
        <v>362</v>
      </c>
      <c r="E64" s="450">
        <v>150</v>
      </c>
      <c r="F64" s="450">
        <v>150</v>
      </c>
      <c r="G64" s="431">
        <v>150</v>
      </c>
      <c r="H64" s="431">
        <v>226</v>
      </c>
      <c r="I64" s="432">
        <v>226</v>
      </c>
      <c r="J64" s="433"/>
      <c r="K64" s="434"/>
      <c r="M64" s="418"/>
    </row>
    <row r="65" spans="1:13" s="417" customFormat="1" ht="13.5" customHeight="1" x14ac:dyDescent="0.25">
      <c r="A65" s="420" t="s">
        <v>155</v>
      </c>
      <c r="B65" s="421" t="s">
        <v>440</v>
      </c>
      <c r="C65" s="441" t="s">
        <v>441</v>
      </c>
      <c r="D65" s="430" t="s">
        <v>362</v>
      </c>
      <c r="E65" s="450">
        <v>75</v>
      </c>
      <c r="F65" s="450">
        <v>75</v>
      </c>
      <c r="G65" s="431">
        <v>75</v>
      </c>
      <c r="H65" s="431">
        <v>45</v>
      </c>
      <c r="I65" s="432">
        <v>45</v>
      </c>
      <c r="J65" s="433"/>
      <c r="K65" s="434"/>
      <c r="M65" s="418"/>
    </row>
    <row r="66" spans="1:13" s="417" customFormat="1" ht="13.5" customHeight="1" x14ac:dyDescent="0.25">
      <c r="A66" s="420" t="s">
        <v>156</v>
      </c>
      <c r="B66" s="428"/>
      <c r="C66" s="429" t="s">
        <v>157</v>
      </c>
      <c r="D66" s="430" t="s">
        <v>463</v>
      </c>
      <c r="E66" s="431"/>
      <c r="F66" s="431"/>
      <c r="G66" s="431">
        <v>347</v>
      </c>
      <c r="H66" s="431">
        <v>347</v>
      </c>
      <c r="I66" s="432">
        <v>347</v>
      </c>
      <c r="J66" s="433"/>
      <c r="K66" s="434"/>
      <c r="M66" s="418"/>
    </row>
    <row r="67" spans="1:13" s="417" customFormat="1" ht="13.5" customHeight="1" x14ac:dyDescent="0.25">
      <c r="A67" s="420" t="s">
        <v>158</v>
      </c>
      <c r="B67" s="428" t="s">
        <v>159</v>
      </c>
      <c r="C67" s="429" t="s">
        <v>160</v>
      </c>
      <c r="D67" s="430" t="s">
        <v>463</v>
      </c>
      <c r="E67" s="431"/>
      <c r="F67" s="431"/>
      <c r="G67" s="431">
        <v>54</v>
      </c>
      <c r="H67" s="431">
        <v>216</v>
      </c>
      <c r="I67" s="432">
        <v>216</v>
      </c>
      <c r="J67" s="433"/>
      <c r="K67" s="434"/>
      <c r="M67" s="418"/>
    </row>
    <row r="68" spans="1:13" s="417" customFormat="1" ht="13.5" customHeight="1" x14ac:dyDescent="0.25">
      <c r="A68" s="420" t="s">
        <v>161</v>
      </c>
      <c r="B68" s="428"/>
      <c r="C68" s="429" t="s">
        <v>162</v>
      </c>
      <c r="D68" s="430" t="s">
        <v>463</v>
      </c>
      <c r="E68" s="431"/>
      <c r="F68" s="431"/>
      <c r="G68" s="431">
        <v>380</v>
      </c>
      <c r="H68" s="431">
        <v>380</v>
      </c>
      <c r="I68" s="432">
        <v>380</v>
      </c>
      <c r="J68" s="433"/>
      <c r="K68" s="434"/>
      <c r="M68" s="418"/>
    </row>
    <row r="69" spans="1:13" s="417" customFormat="1" ht="13.5" customHeight="1" x14ac:dyDescent="0.25">
      <c r="A69" s="420" t="s">
        <v>163</v>
      </c>
      <c r="B69" s="428" t="s">
        <v>442</v>
      </c>
      <c r="C69" s="429" t="s">
        <v>443</v>
      </c>
      <c r="D69" s="430" t="s">
        <v>362</v>
      </c>
      <c r="E69" s="431">
        <v>1800</v>
      </c>
      <c r="F69" s="431">
        <v>1800</v>
      </c>
      <c r="G69" s="431">
        <v>1800</v>
      </c>
      <c r="H69" s="431">
        <v>1500</v>
      </c>
      <c r="I69" s="432">
        <v>1500</v>
      </c>
      <c r="J69" s="433"/>
      <c r="K69" s="434"/>
      <c r="M69" s="418"/>
    </row>
    <row r="70" spans="1:13" s="417" customFormat="1" ht="13.5" customHeight="1" x14ac:dyDescent="0.25">
      <c r="A70" s="420" t="s">
        <v>164</v>
      </c>
      <c r="B70" s="428" t="s">
        <v>444</v>
      </c>
      <c r="C70" s="429" t="s">
        <v>445</v>
      </c>
      <c r="D70" s="430" t="s">
        <v>362</v>
      </c>
      <c r="E70" s="431">
        <v>1875</v>
      </c>
      <c r="F70" s="431">
        <v>2000</v>
      </c>
      <c r="G70" s="431">
        <v>2000</v>
      </c>
      <c r="H70" s="431">
        <v>1700</v>
      </c>
      <c r="I70" s="432">
        <v>1700</v>
      </c>
      <c r="J70" s="433"/>
      <c r="K70" s="434"/>
      <c r="M70" s="418"/>
    </row>
    <row r="71" spans="1:13" ht="13.5" customHeight="1" x14ac:dyDescent="0.25">
      <c r="A71" s="420" t="s">
        <v>165</v>
      </c>
      <c r="B71" s="1315" t="s">
        <v>446</v>
      </c>
      <c r="C71" s="1315"/>
      <c r="E71" s="460">
        <f>SUM(E12:E70)</f>
        <v>127862</v>
      </c>
      <c r="F71" s="460">
        <f>SUM(F12:F70)</f>
        <v>115727</v>
      </c>
      <c r="G71" s="460">
        <f>SUM(G12:G70)</f>
        <v>108085</v>
      </c>
      <c r="H71" s="460">
        <f>SUM(H12:H70)</f>
        <v>165363</v>
      </c>
      <c r="I71" s="460">
        <f>SUM(I12:I70)</f>
        <v>164803</v>
      </c>
    </row>
    <row r="72" spans="1:13" ht="9.75" customHeight="1" x14ac:dyDescent="0.25">
      <c r="A72" s="420"/>
      <c r="B72" s="408"/>
      <c r="C72" s="421"/>
      <c r="E72" s="419"/>
      <c r="F72" s="419"/>
      <c r="G72" s="419"/>
      <c r="H72" s="419"/>
    </row>
    <row r="73" spans="1:13" ht="6.75" customHeight="1" x14ac:dyDescent="0.25">
      <c r="E73" s="419"/>
      <c r="F73" s="419"/>
      <c r="G73" s="419"/>
      <c r="H73" s="419"/>
    </row>
    <row r="74" spans="1:13" ht="13.5" customHeight="1" x14ac:dyDescent="0.25">
      <c r="E74" s="419"/>
      <c r="F74" s="419"/>
      <c r="G74" s="419"/>
      <c r="H74" s="419"/>
    </row>
  </sheetData>
  <mergeCells count="10">
    <mergeCell ref="B71:C71"/>
    <mergeCell ref="E7:I7"/>
    <mergeCell ref="C1:H1"/>
    <mergeCell ref="A2:H2"/>
    <mergeCell ref="A3:H3"/>
    <mergeCell ref="A4:H4"/>
    <mergeCell ref="A6:A8"/>
    <mergeCell ref="B7:B8"/>
    <mergeCell ref="C7:C8"/>
    <mergeCell ref="D7:D8"/>
  </mergeCells>
  <phoneticPr fontId="95" type="noConversion"/>
  <pageMargins left="0.59055118110236227" right="0.59055118110236227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D23"/>
  <sheetViews>
    <sheetView workbookViewId="0">
      <selection activeCell="B2" sqref="B2:C2"/>
    </sheetView>
  </sheetViews>
  <sheetFormatPr defaultColWidth="9.140625" defaultRowHeight="20.100000000000001" customHeight="1" x14ac:dyDescent="0.25"/>
  <cols>
    <col min="1" max="1" width="5.5703125" style="394" customWidth="1"/>
    <col min="2" max="2" width="71.7109375" style="394" customWidth="1"/>
    <col min="3" max="3" width="13.5703125" style="394" customWidth="1"/>
    <col min="4" max="4" width="9.140625" style="382"/>
    <col min="5" max="16384" width="9.140625" style="383"/>
  </cols>
  <sheetData>
    <row r="2" spans="1:4" ht="20.100000000000001" customHeight="1" x14ac:dyDescent="0.25">
      <c r="A2" s="383"/>
      <c r="B2" s="1323" t="s">
        <v>1140</v>
      </c>
      <c r="C2" s="1323"/>
    </row>
    <row r="3" spans="1:4" ht="20.100000000000001" customHeight="1" x14ac:dyDescent="0.25">
      <c r="A3" s="383"/>
      <c r="B3" s="477"/>
      <c r="C3" s="477"/>
    </row>
    <row r="4" spans="1:4" ht="20.100000000000001" customHeight="1" x14ac:dyDescent="0.25">
      <c r="A4" s="383"/>
      <c r="B4" s="1325" t="s">
        <v>78</v>
      </c>
      <c r="C4" s="1325"/>
    </row>
    <row r="5" spans="1:4" ht="20.100000000000001" customHeight="1" x14ac:dyDescent="0.25">
      <c r="A5" s="383"/>
      <c r="B5" s="1325" t="s">
        <v>1003</v>
      </c>
      <c r="C5" s="1325"/>
    </row>
    <row r="6" spans="1:4" ht="20.100000000000001" customHeight="1" x14ac:dyDescent="0.25">
      <c r="A6" s="383"/>
      <c r="B6" s="1325" t="s">
        <v>447</v>
      </c>
      <c r="C6" s="1325"/>
    </row>
    <row r="7" spans="1:4" s="385" customFormat="1" ht="20.100000000000001" customHeight="1" x14ac:dyDescent="0.25">
      <c r="B7" s="1325"/>
      <c r="C7" s="1325"/>
      <c r="D7" s="384"/>
    </row>
    <row r="8" spans="1:4" s="385" customFormat="1" ht="20.100000000000001" customHeight="1" x14ac:dyDescent="0.25">
      <c r="B8" s="478"/>
      <c r="C8" s="478"/>
      <c r="D8" s="384"/>
    </row>
    <row r="9" spans="1:4" s="387" customFormat="1" ht="20.100000000000001" customHeight="1" x14ac:dyDescent="0.25">
      <c r="B9" s="479"/>
      <c r="C9" s="480" t="s">
        <v>344</v>
      </c>
      <c r="D9" s="386"/>
    </row>
    <row r="10" spans="1:4" ht="20.100000000000001" customHeight="1" x14ac:dyDescent="0.25">
      <c r="A10" s="1324"/>
      <c r="B10" s="481" t="s">
        <v>57</v>
      </c>
      <c r="C10" s="481" t="s">
        <v>58</v>
      </c>
    </row>
    <row r="11" spans="1:4" s="387" customFormat="1" ht="30.75" customHeight="1" x14ac:dyDescent="0.25">
      <c r="A11" s="1324"/>
      <c r="B11" s="482" t="s">
        <v>86</v>
      </c>
      <c r="C11" s="482" t="s">
        <v>448</v>
      </c>
      <c r="D11" s="386"/>
    </row>
    <row r="12" spans="1:4" ht="22.5" customHeight="1" x14ac:dyDescent="0.25">
      <c r="A12" s="483"/>
      <c r="B12" s="383"/>
      <c r="C12" s="383"/>
    </row>
    <row r="13" spans="1:4" ht="51" customHeight="1" x14ac:dyDescent="0.25">
      <c r="A13" s="484" t="s">
        <v>516</v>
      </c>
      <c r="B13" s="485" t="s">
        <v>1030</v>
      </c>
      <c r="C13" s="782">
        <v>169673</v>
      </c>
    </row>
    <row r="14" spans="1:4" ht="20.100000000000001" customHeight="1" x14ac:dyDescent="0.25">
      <c r="A14" s="483"/>
      <c r="B14" s="383"/>
      <c r="C14" s="783"/>
    </row>
    <row r="15" spans="1:4" ht="35.25" customHeight="1" x14ac:dyDescent="0.25">
      <c r="A15" s="484" t="s">
        <v>524</v>
      </c>
      <c r="B15" s="486" t="s">
        <v>1031</v>
      </c>
      <c r="C15" s="782">
        <v>1676</v>
      </c>
    </row>
    <row r="16" spans="1:4" ht="20.100000000000001" customHeight="1" x14ac:dyDescent="0.25">
      <c r="A16" s="483"/>
      <c r="B16" s="383"/>
      <c r="C16" s="783"/>
    </row>
    <row r="17" spans="1:4" ht="36" customHeight="1" x14ac:dyDescent="0.25">
      <c r="A17" s="484" t="s">
        <v>525</v>
      </c>
      <c r="B17" s="487" t="s">
        <v>449</v>
      </c>
      <c r="C17" s="784">
        <v>226</v>
      </c>
    </row>
    <row r="18" spans="1:4" ht="20.100000000000001" customHeight="1" x14ac:dyDescent="0.25">
      <c r="A18" s="483"/>
      <c r="B18" s="488"/>
      <c r="C18" s="783"/>
    </row>
    <row r="19" spans="1:4" s="385" customFormat="1" ht="20.100000000000001" customHeight="1" x14ac:dyDescent="0.25">
      <c r="A19" s="483" t="s">
        <v>526</v>
      </c>
      <c r="B19" s="385" t="s">
        <v>450</v>
      </c>
      <c r="C19" s="785">
        <f>SUM(C13:C18)</f>
        <v>171575</v>
      </c>
      <c r="D19" s="384"/>
    </row>
    <row r="20" spans="1:4" ht="20.100000000000001" customHeight="1" x14ac:dyDescent="0.25">
      <c r="A20" s="383"/>
      <c r="B20" s="383"/>
      <c r="C20" s="783"/>
    </row>
    <row r="21" spans="1:4" ht="20.100000000000001" customHeight="1" x14ac:dyDescent="0.25">
      <c r="C21" s="395"/>
    </row>
    <row r="22" spans="1:4" ht="20.100000000000001" customHeight="1" x14ac:dyDescent="0.25">
      <c r="C22" s="395"/>
    </row>
    <row r="23" spans="1:4" ht="20.100000000000001" customHeight="1" x14ac:dyDescent="0.25">
      <c r="C23" s="395"/>
    </row>
  </sheetData>
  <mergeCells count="6">
    <mergeCell ref="B2:C2"/>
    <mergeCell ref="A10:A11"/>
    <mergeCell ref="B4:C4"/>
    <mergeCell ref="B5:C5"/>
    <mergeCell ref="B6:C6"/>
    <mergeCell ref="B7:C7"/>
  </mergeCells>
  <phoneticPr fontId="95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5"/>
  <sheetViews>
    <sheetView zoomScaleNormal="100" workbookViewId="0">
      <selection activeCell="G1" sqref="G1:J1"/>
    </sheetView>
  </sheetViews>
  <sheetFormatPr defaultColWidth="10.28515625" defaultRowHeight="12.75" x14ac:dyDescent="0.2"/>
  <cols>
    <col min="1" max="1" width="3.140625" style="388" customWidth="1"/>
    <col min="2" max="2" width="29.28515625" style="388" customWidth="1"/>
    <col min="3" max="3" width="16.85546875" style="388" bestFit="1" customWidth="1"/>
    <col min="4" max="4" width="15.5703125" style="388" customWidth="1"/>
    <col min="5" max="5" width="9.85546875" style="388" bestFit="1" customWidth="1"/>
    <col min="6" max="6" width="12.85546875" style="388" customWidth="1"/>
    <col min="7" max="8" width="14.5703125" style="388" customWidth="1"/>
    <col min="9" max="9" width="10.7109375" style="388" customWidth="1"/>
    <col min="10" max="10" width="10.5703125" style="388" customWidth="1"/>
    <col min="11" max="11" width="10.28515625" style="388" customWidth="1"/>
    <col min="12" max="12" width="10.28515625" style="388"/>
    <col min="13" max="16384" width="10.28515625" style="393"/>
  </cols>
  <sheetData>
    <row r="1" spans="1:12" s="388" customFormat="1" x14ac:dyDescent="0.2">
      <c r="F1" s="812"/>
      <c r="G1" s="1326" t="s">
        <v>1141</v>
      </c>
      <c r="H1" s="1326"/>
      <c r="I1" s="1326"/>
      <c r="J1" s="1326"/>
    </row>
    <row r="2" spans="1:12" s="388" customFormat="1" ht="14.1" customHeight="1" x14ac:dyDescent="0.2"/>
    <row r="3" spans="1:12" s="388" customFormat="1" ht="15" customHeight="1" x14ac:dyDescent="0.25">
      <c r="B3" s="1328" t="s">
        <v>78</v>
      </c>
      <c r="C3" s="1328"/>
      <c r="D3" s="1328"/>
      <c r="E3" s="1328"/>
      <c r="F3" s="1328"/>
      <c r="G3" s="1328"/>
      <c r="H3" s="1328"/>
      <c r="I3" s="1328"/>
      <c r="J3" s="1328"/>
    </row>
    <row r="4" spans="1:12" s="388" customFormat="1" ht="15" customHeight="1" x14ac:dyDescent="0.25">
      <c r="B4" s="1328" t="s">
        <v>1003</v>
      </c>
      <c r="C4" s="1328"/>
      <c r="D4" s="1328"/>
      <c r="E4" s="1328"/>
      <c r="F4" s="1328"/>
      <c r="G4" s="1328"/>
      <c r="H4" s="1328"/>
      <c r="I4" s="1328"/>
      <c r="J4" s="1328"/>
    </row>
    <row r="5" spans="1:12" s="388" customFormat="1" ht="15" customHeight="1" x14ac:dyDescent="0.25">
      <c r="B5" s="1328" t="s">
        <v>451</v>
      </c>
      <c r="C5" s="1328"/>
      <c r="D5" s="1328"/>
      <c r="E5" s="1328"/>
      <c r="F5" s="1328"/>
      <c r="G5" s="1328"/>
      <c r="H5" s="1328"/>
      <c r="I5" s="1328"/>
      <c r="J5" s="1328"/>
    </row>
    <row r="6" spans="1:12" s="388" customFormat="1" ht="15" customHeight="1" x14ac:dyDescent="0.25">
      <c r="B6" s="1328"/>
      <c r="C6" s="1328"/>
      <c r="D6" s="1328"/>
      <c r="E6" s="1328"/>
      <c r="F6" s="1328"/>
      <c r="G6" s="1328"/>
      <c r="H6" s="1328"/>
      <c r="I6" s="1328"/>
      <c r="J6" s="1328"/>
    </row>
    <row r="7" spans="1:12" s="388" customFormat="1" ht="15" customHeight="1" x14ac:dyDescent="0.25">
      <c r="B7" s="1336" t="s">
        <v>344</v>
      </c>
      <c r="C7" s="1336"/>
      <c r="D7" s="1336"/>
      <c r="E7" s="1336"/>
      <c r="F7" s="1336"/>
      <c r="G7" s="1336"/>
      <c r="H7" s="1336"/>
      <c r="I7" s="1336"/>
      <c r="J7" s="1336"/>
    </row>
    <row r="8" spans="1:12" s="389" customFormat="1" ht="14.1" customHeight="1" x14ac:dyDescent="0.25">
      <c r="A8" s="1327"/>
      <c r="B8" s="811" t="s">
        <v>57</v>
      </c>
      <c r="C8" s="811" t="s">
        <v>58</v>
      </c>
      <c r="D8" s="811" t="s">
        <v>59</v>
      </c>
      <c r="E8" s="811" t="s">
        <v>60</v>
      </c>
      <c r="F8" s="811" t="s">
        <v>507</v>
      </c>
      <c r="G8" s="811" t="s">
        <v>508</v>
      </c>
      <c r="H8" s="811" t="s">
        <v>509</v>
      </c>
      <c r="I8" s="811" t="s">
        <v>639</v>
      </c>
      <c r="J8" s="811" t="s">
        <v>650</v>
      </c>
    </row>
    <row r="9" spans="1:12" s="390" customFormat="1" ht="17.25" customHeight="1" x14ac:dyDescent="0.25">
      <c r="A9" s="1327"/>
      <c r="B9" s="1330" t="s">
        <v>86</v>
      </c>
      <c r="C9" s="1332" t="s">
        <v>452</v>
      </c>
      <c r="D9" s="1332" t="s">
        <v>1046</v>
      </c>
      <c r="E9" s="1330" t="s">
        <v>453</v>
      </c>
      <c r="F9" s="1334" t="s">
        <v>454</v>
      </c>
      <c r="G9" s="1330" t="s">
        <v>455</v>
      </c>
      <c r="H9" s="1332" t="s">
        <v>1047</v>
      </c>
      <c r="I9" s="1329" t="s">
        <v>456</v>
      </c>
      <c r="J9" s="1329"/>
    </row>
    <row r="10" spans="1:12" s="390" customFormat="1" ht="30" customHeight="1" x14ac:dyDescent="0.25">
      <c r="A10" s="1327"/>
      <c r="B10" s="1331"/>
      <c r="C10" s="1333"/>
      <c r="D10" s="1333"/>
      <c r="E10" s="1331"/>
      <c r="F10" s="1335"/>
      <c r="G10" s="1331"/>
      <c r="H10" s="1333"/>
      <c r="I10" s="811" t="s">
        <v>457</v>
      </c>
      <c r="J10" s="811" t="s">
        <v>458</v>
      </c>
    </row>
    <row r="11" spans="1:12" s="389" customFormat="1" ht="16.5" customHeight="1" x14ac:dyDescent="0.25">
      <c r="A11" s="391" t="s">
        <v>516</v>
      </c>
      <c r="B11" s="397" t="s">
        <v>459</v>
      </c>
    </row>
    <row r="12" spans="1:12" s="389" customFormat="1" ht="15" customHeight="1" x14ac:dyDescent="0.25">
      <c r="A12" s="391" t="s">
        <v>524</v>
      </c>
      <c r="B12" s="389" t="s">
        <v>460</v>
      </c>
      <c r="C12" s="398"/>
      <c r="D12" s="398"/>
      <c r="E12" s="399"/>
      <c r="F12" s="399"/>
      <c r="G12" s="399"/>
      <c r="H12" s="398"/>
      <c r="I12" s="399"/>
      <c r="J12" s="399"/>
    </row>
    <row r="13" spans="1:12" s="389" customFormat="1" ht="15" customHeight="1" x14ac:dyDescent="0.25">
      <c r="A13" s="391" t="s">
        <v>525</v>
      </c>
      <c r="B13" s="400" t="s">
        <v>461</v>
      </c>
      <c r="C13" s="401">
        <v>500</v>
      </c>
      <c r="D13" s="402">
        <v>125</v>
      </c>
      <c r="E13" s="403" t="s">
        <v>462</v>
      </c>
      <c r="F13" s="403" t="s">
        <v>463</v>
      </c>
      <c r="G13" s="403" t="s">
        <v>463</v>
      </c>
      <c r="H13" s="402">
        <v>50</v>
      </c>
      <c r="I13" s="404">
        <v>0</v>
      </c>
      <c r="J13" s="403" t="s">
        <v>464</v>
      </c>
    </row>
    <row r="14" spans="1:12" s="390" customFormat="1" ht="15" customHeight="1" x14ac:dyDescent="0.25">
      <c r="A14" s="391" t="s">
        <v>526</v>
      </c>
      <c r="B14" s="400" t="s">
        <v>465</v>
      </c>
      <c r="C14" s="401">
        <v>27130</v>
      </c>
      <c r="D14" s="401">
        <v>16581</v>
      </c>
      <c r="E14" s="403" t="s">
        <v>462</v>
      </c>
      <c r="F14" s="403" t="s">
        <v>463</v>
      </c>
      <c r="G14" s="403" t="s">
        <v>463</v>
      </c>
      <c r="H14" s="401">
        <v>2820</v>
      </c>
      <c r="I14" s="404">
        <v>0</v>
      </c>
      <c r="J14" s="403" t="s">
        <v>464</v>
      </c>
    </row>
    <row r="15" spans="1:12" s="392" customFormat="1" ht="16.5" customHeight="1" x14ac:dyDescent="0.25">
      <c r="A15" s="391" t="s">
        <v>527</v>
      </c>
      <c r="B15" s="390" t="s">
        <v>466</v>
      </c>
      <c r="C15" s="405">
        <f>SUM(C13:C14)</f>
        <v>27630</v>
      </c>
      <c r="D15" s="405">
        <f>SUM(D13:D14)</f>
        <v>16706</v>
      </c>
      <c r="E15" s="406"/>
      <c r="F15" s="406"/>
      <c r="G15" s="406"/>
      <c r="H15" s="405">
        <f>SUM(H13:H14)</f>
        <v>2870</v>
      </c>
      <c r="I15" s="404"/>
      <c r="J15" s="403" t="s">
        <v>464</v>
      </c>
      <c r="K15" s="389"/>
      <c r="L15" s="389"/>
    </row>
  </sheetData>
  <mergeCells count="15">
    <mergeCell ref="G1:J1"/>
    <mergeCell ref="A8:A10"/>
    <mergeCell ref="B3:J3"/>
    <mergeCell ref="B5:J5"/>
    <mergeCell ref="I9:J9"/>
    <mergeCell ref="B9:B10"/>
    <mergeCell ref="B4:J4"/>
    <mergeCell ref="C9:C10"/>
    <mergeCell ref="D9:D10"/>
    <mergeCell ref="B6:J6"/>
    <mergeCell ref="H9:H10"/>
    <mergeCell ref="E9:E10"/>
    <mergeCell ref="F9:F10"/>
    <mergeCell ref="G9:G10"/>
    <mergeCell ref="B7:J7"/>
  </mergeCells>
  <phoneticPr fontId="95" type="noConversion"/>
  <pageMargins left="0.19685039370078741" right="0.19685039370078741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7"/>
  <sheetViews>
    <sheetView zoomScale="120" workbookViewId="0">
      <selection sqref="A1:I1"/>
    </sheetView>
  </sheetViews>
  <sheetFormatPr defaultColWidth="9.140625" defaultRowHeight="11.25" x14ac:dyDescent="0.2"/>
  <cols>
    <col min="1" max="1" width="4.85546875" style="158" customWidth="1"/>
    <col min="2" max="2" width="42.85546875" style="158" customWidth="1"/>
    <col min="3" max="3" width="11" style="159" customWidth="1"/>
    <col min="4" max="4" width="11.42578125" style="159" customWidth="1"/>
    <col min="5" max="5" width="12" style="159" customWidth="1"/>
    <col min="6" max="6" width="37" style="159" customWidth="1"/>
    <col min="7" max="7" width="11.140625" style="159" customWidth="1"/>
    <col min="8" max="8" width="12.85546875" style="159" customWidth="1"/>
    <col min="9" max="9" width="16" style="159" customWidth="1"/>
    <col min="10" max="22" width="9.140625" style="158"/>
    <col min="23" max="16384" width="9.140625" style="10"/>
  </cols>
  <sheetData>
    <row r="1" spans="1:22" ht="12.75" customHeight="1" x14ac:dyDescent="0.2">
      <c r="A1" s="1087" t="s">
        <v>1346</v>
      </c>
      <c r="B1" s="1087"/>
      <c r="C1" s="1087"/>
      <c r="D1" s="1087"/>
      <c r="E1" s="1087"/>
      <c r="F1" s="1087"/>
      <c r="G1" s="1087"/>
      <c r="H1" s="1087"/>
      <c r="I1" s="1087"/>
    </row>
    <row r="2" spans="1:22" x14ac:dyDescent="0.2">
      <c r="B2" s="598"/>
      <c r="I2" s="160"/>
    </row>
    <row r="3" spans="1:22" s="123" customFormat="1" x14ac:dyDescent="0.2">
      <c r="A3" s="161"/>
      <c r="B3" s="1090" t="s">
        <v>54</v>
      </c>
      <c r="C3" s="1090"/>
      <c r="D3" s="1090"/>
      <c r="E3" s="1090"/>
      <c r="F3" s="1090"/>
      <c r="G3" s="1090"/>
      <c r="H3" s="1090"/>
      <c r="I3" s="1090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spans="1:22" s="123" customFormat="1" x14ac:dyDescent="0.2">
      <c r="A4" s="161"/>
      <c r="B4" s="1090" t="s">
        <v>996</v>
      </c>
      <c r="C4" s="1090"/>
      <c r="D4" s="1090"/>
      <c r="E4" s="1090"/>
      <c r="F4" s="1090"/>
      <c r="G4" s="1090"/>
      <c r="H4" s="1090"/>
      <c r="I4" s="1090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22" s="123" customFormat="1" ht="12.75" customHeight="1" x14ac:dyDescent="0.2">
      <c r="A5" s="1091" t="s">
        <v>331</v>
      </c>
      <c r="B5" s="1091"/>
      <c r="C5" s="1091"/>
      <c r="D5" s="1091"/>
      <c r="E5" s="1091"/>
      <c r="F5" s="1091"/>
      <c r="G5" s="1091"/>
      <c r="H5" s="1091"/>
      <c r="I5" s="109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</row>
    <row r="6" spans="1:22" s="123" customFormat="1" ht="12.75" customHeight="1" x14ac:dyDescent="0.2">
      <c r="A6" s="1114" t="s">
        <v>56</v>
      </c>
      <c r="B6" s="1096" t="s">
        <v>57</v>
      </c>
      <c r="C6" s="1111" t="s">
        <v>58</v>
      </c>
      <c r="D6" s="1111"/>
      <c r="E6" s="1112"/>
      <c r="F6" s="1" t="s">
        <v>59</v>
      </c>
      <c r="G6" s="1113" t="s">
        <v>60</v>
      </c>
      <c r="H6" s="1113"/>
      <c r="I6" s="1113"/>
      <c r="J6" s="161"/>
      <c r="K6" s="161"/>
      <c r="L6" s="161"/>
      <c r="M6" s="161"/>
      <c r="N6" s="161"/>
      <c r="O6" s="161"/>
      <c r="P6" s="161"/>
    </row>
    <row r="7" spans="1:22" s="123" customFormat="1" ht="12.75" customHeight="1" x14ac:dyDescent="0.2">
      <c r="A7" s="1115"/>
      <c r="B7" s="1096"/>
      <c r="C7" s="1088" t="s">
        <v>994</v>
      </c>
      <c r="D7" s="1088"/>
      <c r="E7" s="1089"/>
      <c r="F7" s="2"/>
      <c r="G7" s="1088" t="s">
        <v>994</v>
      </c>
      <c r="H7" s="1088"/>
      <c r="I7" s="1088"/>
      <c r="J7" s="161"/>
      <c r="K7" s="161"/>
      <c r="L7" s="161"/>
      <c r="M7" s="161"/>
    </row>
    <row r="8" spans="1:22" s="124" customFormat="1" ht="36.6" customHeight="1" x14ac:dyDescent="0.2">
      <c r="A8" s="1116"/>
      <c r="B8" s="162" t="s">
        <v>61</v>
      </c>
      <c r="C8" s="136" t="s">
        <v>62</v>
      </c>
      <c r="D8" s="136" t="s">
        <v>63</v>
      </c>
      <c r="E8" s="163" t="s">
        <v>64</v>
      </c>
      <c r="F8" s="164" t="s">
        <v>65</v>
      </c>
      <c r="G8" s="136" t="s">
        <v>62</v>
      </c>
      <c r="H8" s="136" t="s">
        <v>63</v>
      </c>
      <c r="I8" s="136" t="s">
        <v>64</v>
      </c>
      <c r="J8" s="617"/>
      <c r="K8" s="191"/>
      <c r="L8" s="191"/>
      <c r="M8" s="191"/>
    </row>
    <row r="9" spans="1:22" ht="11.45" customHeight="1" x14ac:dyDescent="0.2">
      <c r="A9" s="165">
        <v>1</v>
      </c>
      <c r="B9" s="166" t="s">
        <v>24</v>
      </c>
      <c r="C9" s="167"/>
      <c r="D9" s="167"/>
      <c r="E9" s="167"/>
      <c r="F9" s="139" t="s">
        <v>25</v>
      </c>
      <c r="G9" s="167"/>
      <c r="H9" s="167"/>
      <c r="I9" s="469"/>
      <c r="J9" s="185"/>
      <c r="N9" s="10"/>
      <c r="O9" s="10"/>
      <c r="P9" s="10"/>
      <c r="Q9" s="10"/>
      <c r="R9" s="10"/>
      <c r="S9" s="10"/>
      <c r="T9" s="10"/>
      <c r="U9" s="10"/>
      <c r="V9" s="10"/>
    </row>
    <row r="10" spans="1:22" x14ac:dyDescent="0.2">
      <c r="A10" s="165">
        <f t="shared" ref="A10:A42" si="0">A9+1</f>
        <v>2</v>
      </c>
      <c r="B10" s="168"/>
      <c r="C10" s="119"/>
      <c r="D10" s="119"/>
      <c r="E10" s="120"/>
      <c r="F10" s="140"/>
      <c r="G10" s="120"/>
      <c r="H10" s="120"/>
      <c r="I10" s="462"/>
      <c r="J10" s="185"/>
      <c r="N10" s="10"/>
      <c r="O10" s="10"/>
      <c r="P10" s="10"/>
      <c r="Q10" s="10"/>
      <c r="R10" s="10"/>
      <c r="S10" s="10"/>
      <c r="T10" s="10"/>
      <c r="U10" s="10"/>
      <c r="V10" s="10"/>
    </row>
    <row r="11" spans="1:22" x14ac:dyDescent="0.2">
      <c r="A11" s="165">
        <f t="shared" si="0"/>
        <v>3</v>
      </c>
      <c r="B11" s="168" t="s">
        <v>38</v>
      </c>
      <c r="C11" s="119">
        <f>Össz.önkor.mérleg.!C14</f>
        <v>604811</v>
      </c>
      <c r="D11" s="119">
        <f>Össz.önkor.mérleg.!D14</f>
        <v>78232</v>
      </c>
      <c r="E11" s="119">
        <f>Össz.önkor.mérleg.!E14</f>
        <v>683043</v>
      </c>
      <c r="F11" s="141" t="s">
        <v>34</v>
      </c>
      <c r="G11" s="174"/>
      <c r="H11" s="174"/>
      <c r="I11" s="464"/>
      <c r="J11" s="185"/>
      <c r="N11" s="10"/>
      <c r="O11" s="10"/>
      <c r="P11" s="10"/>
      <c r="Q11" s="10"/>
      <c r="R11" s="10"/>
      <c r="S11" s="10"/>
      <c r="T11" s="10"/>
      <c r="U11" s="10"/>
      <c r="V11" s="10"/>
    </row>
    <row r="12" spans="1:22" x14ac:dyDescent="0.2">
      <c r="A12" s="165">
        <f t="shared" si="0"/>
        <v>4</v>
      </c>
      <c r="B12" s="158" t="s">
        <v>684</v>
      </c>
      <c r="C12" s="119"/>
      <c r="D12" s="169"/>
      <c r="E12" s="169"/>
      <c r="F12" s="140" t="s">
        <v>678</v>
      </c>
      <c r="G12" s="170">
        <f>Össz.önkor.mérleg.!G26</f>
        <v>2128920</v>
      </c>
      <c r="H12" s="170">
        <f>Össz.önkor.mérleg.!H26</f>
        <v>133748</v>
      </c>
      <c r="I12" s="464">
        <f>Össz.önkor.mérleg.!I26</f>
        <v>2262668</v>
      </c>
      <c r="J12" s="185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12" customHeight="1" x14ac:dyDescent="0.2">
      <c r="A13" s="165">
        <f t="shared" si="0"/>
        <v>5</v>
      </c>
      <c r="B13" s="158" t="s">
        <v>43</v>
      </c>
      <c r="C13" s="119"/>
      <c r="D13" s="169"/>
      <c r="E13" s="169"/>
      <c r="F13" s="140" t="s">
        <v>31</v>
      </c>
      <c r="G13" s="170">
        <f>Össz.önkor.mérleg.!G27</f>
        <v>27542</v>
      </c>
      <c r="H13" s="170">
        <f>Össz.önkor.mérleg.!H27</f>
        <v>3756</v>
      </c>
      <c r="I13" s="464">
        <f>SUM(G13:H13)</f>
        <v>31298</v>
      </c>
      <c r="J13" s="185"/>
      <c r="N13" s="10"/>
      <c r="O13" s="10"/>
      <c r="P13" s="10"/>
      <c r="Q13" s="10"/>
      <c r="R13" s="10"/>
      <c r="S13" s="10"/>
      <c r="T13" s="10"/>
      <c r="U13" s="10"/>
      <c r="V13" s="10"/>
    </row>
    <row r="14" spans="1:22" x14ac:dyDescent="0.2">
      <c r="A14" s="165">
        <f t="shared" si="0"/>
        <v>6</v>
      </c>
      <c r="B14" s="168" t="s">
        <v>44</v>
      </c>
      <c r="C14" s="119">
        <f>Össz.önkor.mérleg.!C17</f>
        <v>0</v>
      </c>
      <c r="D14" s="130">
        <f>Össz.önkor.mérleg.!D23</f>
        <v>1070</v>
      </c>
      <c r="E14" s="119">
        <f>Össz.önkor.mérleg.!E23</f>
        <v>1070</v>
      </c>
      <c r="F14" s="140" t="s">
        <v>32</v>
      </c>
      <c r="G14" s="170">
        <f>Össz.önkor.mérleg.!G28</f>
        <v>0</v>
      </c>
      <c r="H14" s="170">
        <f>Össz.önkor.mérleg.!H28</f>
        <v>0</v>
      </c>
      <c r="I14" s="464">
        <f>SUM(G14:H14)</f>
        <v>0</v>
      </c>
      <c r="J14" s="185"/>
      <c r="N14" s="10"/>
      <c r="O14" s="10"/>
      <c r="P14" s="10"/>
      <c r="Q14" s="10"/>
      <c r="R14" s="10"/>
      <c r="S14" s="10"/>
      <c r="T14" s="10"/>
      <c r="U14" s="10"/>
      <c r="V14" s="10"/>
    </row>
    <row r="15" spans="1:22" x14ac:dyDescent="0.2">
      <c r="A15" s="165">
        <f t="shared" si="0"/>
        <v>7</v>
      </c>
      <c r="B15" s="168" t="s">
        <v>45</v>
      </c>
      <c r="C15" s="119">
        <f>Össz.önkor.mérleg.!C24</f>
        <v>945</v>
      </c>
      <c r="D15" s="119">
        <f>Össz.önkor.mérleg.!D24</f>
        <v>12</v>
      </c>
      <c r="E15" s="119">
        <f>Össz.önkor.mérleg.!E24</f>
        <v>957</v>
      </c>
      <c r="F15" s="140" t="s">
        <v>481</v>
      </c>
      <c r="G15" s="170">
        <f>Össz.önkor.mérleg.!G29</f>
        <v>0</v>
      </c>
      <c r="H15" s="170">
        <f>Össz.önkor.mérleg.!H29</f>
        <v>50</v>
      </c>
      <c r="I15" s="464">
        <f>SUM(G15:H15)</f>
        <v>50</v>
      </c>
      <c r="J15" s="185"/>
      <c r="N15" s="10"/>
      <c r="O15" s="10"/>
      <c r="P15" s="10"/>
      <c r="Q15" s="10"/>
      <c r="R15" s="10"/>
      <c r="S15" s="10"/>
      <c r="T15" s="10"/>
      <c r="U15" s="10"/>
      <c r="V15" s="10"/>
    </row>
    <row r="16" spans="1:22" x14ac:dyDescent="0.2">
      <c r="A16" s="165">
        <f t="shared" si="0"/>
        <v>8</v>
      </c>
      <c r="B16" s="117" t="s">
        <v>46</v>
      </c>
      <c r="C16" s="119">
        <f>Össz.önkor.mérleg.!C20</f>
        <v>0</v>
      </c>
      <c r="D16" s="120">
        <f>Össz.önkor.mérleg.!D25</f>
        <v>2270</v>
      </c>
      <c r="E16" s="119">
        <f>Össz.önkor.mérleg.!E25</f>
        <v>2270</v>
      </c>
      <c r="F16" s="140" t="s">
        <v>478</v>
      </c>
      <c r="G16" s="170">
        <f>Össz.önkor.mérleg.!G30</f>
        <v>63788</v>
      </c>
      <c r="H16" s="170">
        <f>Össz.önkor.mérleg.!H30</f>
        <v>31232</v>
      </c>
      <c r="I16" s="464">
        <f>Össz.önkor.mérleg.!I30</f>
        <v>95020</v>
      </c>
      <c r="J16" s="185"/>
      <c r="N16" s="10"/>
      <c r="O16" s="10"/>
      <c r="P16" s="10"/>
      <c r="Q16" s="10"/>
      <c r="R16" s="10"/>
      <c r="S16" s="10"/>
      <c r="T16" s="10"/>
      <c r="U16" s="10"/>
      <c r="V16" s="10"/>
    </row>
    <row r="17" spans="1:22" x14ac:dyDescent="0.2">
      <c r="A17" s="165">
        <f t="shared" si="0"/>
        <v>9</v>
      </c>
      <c r="B17" s="168" t="s">
        <v>47</v>
      </c>
      <c r="C17" s="119">
        <f>Össz.önkor.mérleg.!C21</f>
        <v>0</v>
      </c>
      <c r="D17" s="120"/>
      <c r="E17" s="120"/>
      <c r="F17" s="140" t="s">
        <v>474</v>
      </c>
      <c r="G17" s="170">
        <f>Össz.önkor.mérleg.!G31</f>
        <v>41442</v>
      </c>
      <c r="H17" s="170">
        <f>Össz.önkor.mérleg.!H31</f>
        <v>850</v>
      </c>
      <c r="I17" s="464">
        <f>Össz.önkor.mérleg.!I31</f>
        <v>42292</v>
      </c>
      <c r="J17" s="185"/>
      <c r="N17" s="10"/>
      <c r="O17" s="10"/>
      <c r="P17" s="10"/>
      <c r="Q17" s="10"/>
      <c r="R17" s="10"/>
      <c r="S17" s="10"/>
      <c r="T17" s="10"/>
      <c r="U17" s="10"/>
      <c r="V17" s="10"/>
    </row>
    <row r="18" spans="1:22" x14ac:dyDescent="0.2">
      <c r="A18" s="165">
        <f t="shared" si="0"/>
        <v>10</v>
      </c>
      <c r="B18" s="168"/>
      <c r="C18" s="119">
        <f>Össz.önkor.mérleg.!C22</f>
        <v>0</v>
      </c>
      <c r="D18" s="120"/>
      <c r="E18" s="120"/>
      <c r="F18" s="177" t="s">
        <v>68</v>
      </c>
      <c r="G18" s="178">
        <f>SUM(G12:G17)</f>
        <v>2261692</v>
      </c>
      <c r="H18" s="178">
        <f>SUM(H12:H17)</f>
        <v>169636</v>
      </c>
      <c r="I18" s="466">
        <f>SUM(I12:I17)</f>
        <v>2431328</v>
      </c>
      <c r="J18" s="185"/>
      <c r="N18" s="10"/>
      <c r="O18" s="10"/>
      <c r="P18" s="10"/>
      <c r="Q18" s="10"/>
      <c r="R18" s="10"/>
      <c r="S18" s="10"/>
      <c r="T18" s="10"/>
      <c r="U18" s="10"/>
      <c r="V18" s="10"/>
    </row>
    <row r="19" spans="1:22" x14ac:dyDescent="0.2">
      <c r="A19" s="165">
        <f t="shared" si="0"/>
        <v>11</v>
      </c>
      <c r="B19" s="158" t="s">
        <v>685</v>
      </c>
      <c r="C19" s="119">
        <f>Össz.önkor.mérleg.!C23</f>
        <v>0</v>
      </c>
      <c r="D19" s="120">
        <f>Össz.önkor.mérleg.!D29</f>
        <v>4000</v>
      </c>
      <c r="E19" s="120">
        <f>Össz.önkor.mérleg.!E29</f>
        <v>4000</v>
      </c>
      <c r="F19" s="140"/>
      <c r="G19" s="170"/>
      <c r="H19" s="170"/>
      <c r="I19" s="462"/>
      <c r="J19" s="185"/>
      <c r="N19" s="10"/>
      <c r="O19" s="10"/>
      <c r="P19" s="10"/>
      <c r="Q19" s="10"/>
      <c r="R19" s="10"/>
      <c r="S19" s="10"/>
      <c r="T19" s="10"/>
      <c r="U19" s="10"/>
      <c r="V19" s="10"/>
    </row>
    <row r="20" spans="1:22" s="125" customFormat="1" x14ac:dyDescent="0.2">
      <c r="A20" s="165">
        <f t="shared" si="0"/>
        <v>12</v>
      </c>
      <c r="B20" s="158"/>
      <c r="C20" s="120"/>
      <c r="D20" s="120"/>
      <c r="E20" s="120"/>
      <c r="F20" s="172"/>
      <c r="G20" s="170"/>
      <c r="H20" s="170"/>
      <c r="I20" s="464"/>
      <c r="J20" s="558"/>
      <c r="K20" s="192"/>
      <c r="L20" s="192"/>
      <c r="M20" s="192"/>
    </row>
    <row r="21" spans="1:22" s="125" customFormat="1" x14ac:dyDescent="0.2">
      <c r="A21" s="165">
        <f t="shared" si="0"/>
        <v>13</v>
      </c>
      <c r="B21" s="175"/>
      <c r="C21" s="169"/>
      <c r="D21" s="169"/>
      <c r="E21" s="169"/>
      <c r="F21" s="172"/>
      <c r="G21" s="170"/>
      <c r="H21" s="170"/>
      <c r="I21" s="464"/>
      <c r="J21" s="558"/>
      <c r="K21" s="192"/>
      <c r="L21" s="192"/>
      <c r="M21" s="192"/>
    </row>
    <row r="22" spans="1:22" x14ac:dyDescent="0.2">
      <c r="A22" s="165">
        <f t="shared" si="0"/>
        <v>14</v>
      </c>
      <c r="B22" s="176" t="s">
        <v>67</v>
      </c>
      <c r="C22" s="126">
        <f>C11+C13+C14+C15+C16+C17+C19</f>
        <v>605756</v>
      </c>
      <c r="D22" s="126">
        <f>D11+D13+D14+D15+D16+D17+D19</f>
        <v>85584</v>
      </c>
      <c r="E22" s="126">
        <f>E11+E13+E14+E15+E16+E17+E19</f>
        <v>691340</v>
      </c>
      <c r="F22" s="173"/>
      <c r="G22" s="126"/>
      <c r="H22" s="126"/>
      <c r="I22" s="463"/>
      <c r="J22" s="185"/>
      <c r="N22" s="10"/>
      <c r="O22" s="10"/>
      <c r="P22" s="10"/>
      <c r="Q22" s="10"/>
      <c r="R22" s="10"/>
      <c r="S22" s="10"/>
      <c r="T22" s="10"/>
      <c r="U22" s="10"/>
      <c r="V22" s="10"/>
    </row>
    <row r="23" spans="1:22" x14ac:dyDescent="0.2">
      <c r="A23" s="165">
        <f t="shared" si="0"/>
        <v>15</v>
      </c>
      <c r="B23" s="179" t="s">
        <v>51</v>
      </c>
      <c r="C23" s="174">
        <f>SUM(C21:C22)</f>
        <v>605756</v>
      </c>
      <c r="D23" s="174">
        <f>SUM(D21:D22)</f>
        <v>85584</v>
      </c>
      <c r="E23" s="174">
        <f>SUM(E21:E22)</f>
        <v>691340</v>
      </c>
      <c r="F23" s="180" t="s">
        <v>69</v>
      </c>
      <c r="G23" s="174">
        <f>G22+G18</f>
        <v>2261692</v>
      </c>
      <c r="H23" s="174">
        <f>H22+H18</f>
        <v>169636</v>
      </c>
      <c r="I23" s="467">
        <f>I22+I18</f>
        <v>2431328</v>
      </c>
      <c r="J23" s="185"/>
      <c r="N23" s="10"/>
      <c r="O23" s="10"/>
      <c r="P23" s="10"/>
      <c r="Q23" s="10"/>
      <c r="R23" s="10"/>
      <c r="S23" s="10"/>
      <c r="T23" s="10"/>
      <c r="U23" s="10"/>
      <c r="V23" s="10"/>
    </row>
    <row r="24" spans="1:22" x14ac:dyDescent="0.2">
      <c r="A24" s="165">
        <f t="shared" si="0"/>
        <v>16</v>
      </c>
      <c r="B24" s="181"/>
      <c r="C24" s="170"/>
      <c r="D24" s="170"/>
      <c r="E24" s="170"/>
      <c r="F24" s="172"/>
      <c r="I24" s="464"/>
      <c r="J24" s="185"/>
      <c r="N24" s="10"/>
      <c r="O24" s="10"/>
      <c r="P24" s="10"/>
      <c r="Q24" s="10"/>
      <c r="R24" s="10"/>
      <c r="S24" s="10"/>
      <c r="T24" s="10"/>
      <c r="U24" s="10"/>
      <c r="V24" s="10"/>
    </row>
    <row r="25" spans="1:22" x14ac:dyDescent="0.2">
      <c r="A25" s="165">
        <f t="shared" si="0"/>
        <v>17</v>
      </c>
      <c r="B25" s="179" t="s">
        <v>686</v>
      </c>
      <c r="C25" s="174">
        <f>C23-G23</f>
        <v>-1655936</v>
      </c>
      <c r="D25" s="174">
        <f>D23-H23</f>
        <v>-84052</v>
      </c>
      <c r="E25" s="614">
        <f>E23-I23</f>
        <v>-1739988</v>
      </c>
      <c r="F25" s="172"/>
      <c r="I25" s="464"/>
      <c r="J25" s="185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16.5" customHeight="1" x14ac:dyDescent="0.2">
      <c r="A26" s="165">
        <f t="shared" si="0"/>
        <v>18</v>
      </c>
      <c r="B26" s="80"/>
      <c r="C26" s="679"/>
      <c r="D26" s="679"/>
      <c r="E26" s="679"/>
      <c r="F26" s="172"/>
      <c r="I26" s="464"/>
      <c r="J26" s="185"/>
      <c r="N26" s="10"/>
      <c r="O26" s="10"/>
      <c r="P26" s="10"/>
      <c r="Q26" s="10"/>
      <c r="R26" s="10"/>
      <c r="S26" s="10"/>
      <c r="T26" s="10"/>
      <c r="U26" s="10"/>
      <c r="V26" s="10"/>
    </row>
    <row r="27" spans="1:22" s="11" customFormat="1" x14ac:dyDescent="0.2">
      <c r="A27" s="165">
        <f>A26+1</f>
        <v>19</v>
      </c>
      <c r="B27" s="181"/>
      <c r="C27" s="170"/>
      <c r="D27" s="170"/>
      <c r="E27" s="170"/>
      <c r="F27" s="172"/>
      <c r="G27" s="170"/>
      <c r="H27" s="170"/>
      <c r="I27" s="464"/>
      <c r="J27" s="537"/>
      <c r="K27" s="184"/>
      <c r="L27" s="184"/>
      <c r="M27" s="184"/>
    </row>
    <row r="28" spans="1:22" s="11" customFormat="1" x14ac:dyDescent="0.2">
      <c r="A28" s="820">
        <f t="shared" si="0"/>
        <v>20</v>
      </c>
      <c r="B28" s="127" t="s">
        <v>53</v>
      </c>
      <c r="C28" s="127"/>
      <c r="D28" s="127"/>
      <c r="E28" s="127"/>
      <c r="F28" s="141" t="s">
        <v>33</v>
      </c>
      <c r="G28" s="174"/>
      <c r="H28" s="174"/>
      <c r="I28" s="467"/>
      <c r="J28" s="537"/>
      <c r="K28" s="184"/>
      <c r="L28" s="184"/>
      <c r="M28" s="184"/>
    </row>
    <row r="29" spans="1:22" s="11" customFormat="1" x14ac:dyDescent="0.2">
      <c r="A29" s="165">
        <f t="shared" si="0"/>
        <v>21</v>
      </c>
      <c r="B29" s="137" t="s">
        <v>738</v>
      </c>
      <c r="C29" s="127"/>
      <c r="D29" s="127"/>
      <c r="E29" s="127"/>
      <c r="F29" s="182" t="s">
        <v>4</v>
      </c>
      <c r="G29" s="183"/>
      <c r="H29" s="184"/>
      <c r="I29" s="468"/>
      <c r="J29" s="537"/>
      <c r="K29" s="184"/>
      <c r="L29" s="184"/>
      <c r="M29" s="184"/>
    </row>
    <row r="30" spans="1:22" s="11" customFormat="1" x14ac:dyDescent="0.2">
      <c r="A30" s="165">
        <f t="shared" si="0"/>
        <v>22</v>
      </c>
      <c r="B30" s="158" t="s">
        <v>1249</v>
      </c>
      <c r="C30" s="120">
        <f>Össz.önkor.mérleg.!C39</f>
        <v>1243160</v>
      </c>
      <c r="D30" s="120">
        <f>Össz.önkor.mérleg.!D39</f>
        <v>0</v>
      </c>
      <c r="E30" s="120">
        <f>Össz.önkor.mérleg.!E39</f>
        <v>1243160</v>
      </c>
      <c r="F30" s="185" t="s">
        <v>3</v>
      </c>
      <c r="G30" s="174"/>
      <c r="H30" s="174"/>
      <c r="I30" s="467"/>
      <c r="J30" s="537"/>
      <c r="K30" s="184"/>
      <c r="L30" s="184"/>
      <c r="M30" s="184"/>
    </row>
    <row r="31" spans="1:22" x14ac:dyDescent="0.2">
      <c r="A31" s="165">
        <f t="shared" si="0"/>
        <v>23</v>
      </c>
      <c r="B31" s="119" t="s">
        <v>740</v>
      </c>
      <c r="C31" s="186"/>
      <c r="D31" s="138"/>
      <c r="E31" s="138">
        <f>SUM(C31:D31)</f>
        <v>0</v>
      </c>
      <c r="F31" s="140" t="s">
        <v>5</v>
      </c>
      <c r="G31" s="174"/>
      <c r="H31" s="174"/>
      <c r="I31" s="467"/>
      <c r="J31" s="185"/>
      <c r="N31" s="10"/>
      <c r="O31" s="10"/>
      <c r="P31" s="10"/>
      <c r="Q31" s="10"/>
      <c r="R31" s="10"/>
      <c r="S31" s="10"/>
      <c r="T31" s="10"/>
      <c r="U31" s="10"/>
      <c r="V31" s="10"/>
    </row>
    <row r="32" spans="1:22" x14ac:dyDescent="0.2">
      <c r="A32" s="165">
        <f t="shared" si="0"/>
        <v>24</v>
      </c>
      <c r="B32" s="119" t="s">
        <v>739</v>
      </c>
      <c r="C32" s="120"/>
      <c r="D32" s="120"/>
      <c r="E32" s="120"/>
      <c r="F32" s="140" t="s">
        <v>6</v>
      </c>
      <c r="G32" s="183"/>
      <c r="H32" s="183"/>
      <c r="I32" s="467"/>
      <c r="J32" s="185"/>
      <c r="N32" s="10"/>
      <c r="O32" s="10"/>
      <c r="P32" s="10"/>
      <c r="Q32" s="10"/>
      <c r="R32" s="10"/>
      <c r="S32" s="10"/>
      <c r="T32" s="10"/>
      <c r="U32" s="10"/>
      <c r="V32" s="10"/>
    </row>
    <row r="33" spans="1:22" x14ac:dyDescent="0.2">
      <c r="A33" s="165">
        <f t="shared" si="0"/>
        <v>25</v>
      </c>
      <c r="B33" s="119" t="s">
        <v>1062</v>
      </c>
      <c r="C33" s="292">
        <f>-(C25+C30)</f>
        <v>412776</v>
      </c>
      <c r="D33" s="292">
        <f t="shared" ref="D33:E33" si="1">-(D25+D30)</f>
        <v>84052</v>
      </c>
      <c r="E33" s="292">
        <f t="shared" si="1"/>
        <v>496828</v>
      </c>
      <c r="F33" s="140" t="s">
        <v>7</v>
      </c>
      <c r="G33" s="183"/>
      <c r="H33" s="183"/>
      <c r="I33" s="467"/>
      <c r="J33" s="185"/>
      <c r="N33" s="10"/>
      <c r="O33" s="10"/>
      <c r="P33" s="10"/>
      <c r="Q33" s="10"/>
      <c r="R33" s="10"/>
      <c r="S33" s="10"/>
      <c r="T33" s="10"/>
      <c r="U33" s="10"/>
      <c r="V33" s="10"/>
    </row>
    <row r="34" spans="1:22" x14ac:dyDescent="0.2">
      <c r="A34" s="165">
        <f t="shared" si="0"/>
        <v>26</v>
      </c>
      <c r="B34" s="120" t="s">
        <v>741</v>
      </c>
      <c r="C34" s="127"/>
      <c r="D34" s="127"/>
      <c r="E34" s="545"/>
      <c r="F34" s="140" t="s">
        <v>9</v>
      </c>
      <c r="G34" s="174"/>
      <c r="H34" s="174"/>
      <c r="I34" s="464"/>
      <c r="J34" s="185"/>
      <c r="N34" s="10"/>
      <c r="O34" s="10"/>
      <c r="P34" s="10"/>
      <c r="Q34" s="10"/>
      <c r="R34" s="10"/>
      <c r="S34" s="10"/>
      <c r="T34" s="10"/>
      <c r="U34" s="10"/>
      <c r="V34" s="10"/>
    </row>
    <row r="35" spans="1:22" x14ac:dyDescent="0.2">
      <c r="A35" s="165">
        <f t="shared" si="0"/>
        <v>27</v>
      </c>
      <c r="B35" s="120" t="s">
        <v>742</v>
      </c>
      <c r="C35" s="120"/>
      <c r="D35" s="120"/>
      <c r="E35" s="120"/>
      <c r="F35" s="140" t="s">
        <v>10</v>
      </c>
      <c r="G35" s="170"/>
      <c r="H35" s="170"/>
      <c r="I35" s="464"/>
      <c r="J35" s="185"/>
      <c r="N35" s="10"/>
      <c r="O35" s="10"/>
      <c r="P35" s="10"/>
      <c r="Q35" s="10"/>
      <c r="R35" s="10"/>
      <c r="S35" s="10"/>
      <c r="T35" s="10"/>
      <c r="U35" s="10"/>
      <c r="V35" s="10"/>
    </row>
    <row r="36" spans="1:22" x14ac:dyDescent="0.2">
      <c r="A36" s="165">
        <f t="shared" si="0"/>
        <v>28</v>
      </c>
      <c r="B36" s="119" t="s">
        <v>743</v>
      </c>
      <c r="C36" s="120"/>
      <c r="D36" s="120"/>
      <c r="E36" s="120"/>
      <c r="F36" s="140" t="s">
        <v>11</v>
      </c>
      <c r="G36" s="170"/>
      <c r="H36" s="170"/>
      <c r="I36" s="464"/>
      <c r="J36" s="185"/>
      <c r="N36" s="10"/>
      <c r="O36" s="10"/>
      <c r="P36" s="10"/>
      <c r="Q36" s="10"/>
      <c r="R36" s="10"/>
      <c r="S36" s="10"/>
      <c r="T36" s="10"/>
      <c r="U36" s="10"/>
      <c r="V36" s="10"/>
    </row>
    <row r="37" spans="1:22" x14ac:dyDescent="0.2">
      <c r="A37" s="165">
        <f t="shared" si="0"/>
        <v>29</v>
      </c>
      <c r="B37" s="119" t="s">
        <v>744</v>
      </c>
      <c r="C37" s="120"/>
      <c r="D37" s="120"/>
      <c r="E37" s="120"/>
      <c r="F37" s="140" t="s">
        <v>12</v>
      </c>
      <c r="G37" s="170"/>
      <c r="H37" s="170"/>
      <c r="I37" s="464"/>
      <c r="J37" s="185"/>
      <c r="N37" s="10"/>
      <c r="O37" s="10"/>
      <c r="P37" s="10"/>
      <c r="Q37" s="10"/>
      <c r="R37" s="10"/>
      <c r="S37" s="10"/>
      <c r="T37" s="10"/>
      <c r="U37" s="10"/>
      <c r="V37" s="10"/>
    </row>
    <row r="38" spans="1:22" x14ac:dyDescent="0.2">
      <c r="A38" s="165">
        <f t="shared" si="0"/>
        <v>30</v>
      </c>
      <c r="B38" s="119" t="s">
        <v>0</v>
      </c>
      <c r="C38" s="120"/>
      <c r="D38" s="120"/>
      <c r="E38" s="120"/>
      <c r="F38" s="140" t="s">
        <v>13</v>
      </c>
      <c r="G38" s="170"/>
      <c r="H38" s="170"/>
      <c r="I38" s="464"/>
      <c r="J38" s="185"/>
      <c r="N38" s="10"/>
      <c r="O38" s="10"/>
      <c r="P38" s="10"/>
      <c r="Q38" s="10"/>
      <c r="R38" s="10"/>
      <c r="S38" s="10"/>
      <c r="T38" s="10"/>
      <c r="U38" s="10"/>
      <c r="V38" s="10"/>
    </row>
    <row r="39" spans="1:22" x14ac:dyDescent="0.2">
      <c r="A39" s="165">
        <f t="shared" si="0"/>
        <v>31</v>
      </c>
      <c r="B39" s="119" t="s">
        <v>1</v>
      </c>
      <c r="C39" s="120"/>
      <c r="D39" s="120"/>
      <c r="E39" s="120"/>
      <c r="F39" s="140" t="s">
        <v>14</v>
      </c>
      <c r="G39" s="170"/>
      <c r="H39" s="170"/>
      <c r="I39" s="464"/>
      <c r="J39" s="185"/>
      <c r="N39" s="10"/>
      <c r="O39" s="10"/>
      <c r="P39" s="10"/>
      <c r="Q39" s="10"/>
      <c r="R39" s="10"/>
      <c r="S39" s="10"/>
      <c r="T39" s="10"/>
      <c r="U39" s="10"/>
      <c r="V39" s="10"/>
    </row>
    <row r="40" spans="1:22" x14ac:dyDescent="0.2">
      <c r="A40" s="165">
        <f t="shared" si="0"/>
        <v>32</v>
      </c>
      <c r="B40" s="119" t="s">
        <v>2</v>
      </c>
      <c r="C40" s="120"/>
      <c r="D40" s="120"/>
      <c r="E40" s="120"/>
      <c r="F40" s="140" t="s">
        <v>15</v>
      </c>
      <c r="G40" s="170"/>
      <c r="H40" s="170"/>
      <c r="I40" s="464"/>
      <c r="J40" s="185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12" thickBot="1" x14ac:dyDescent="0.25">
      <c r="A41" s="165">
        <f t="shared" si="0"/>
        <v>33</v>
      </c>
      <c r="B41" s="179" t="s">
        <v>482</v>
      </c>
      <c r="C41" s="531">
        <f>SUM(C29:C39)</f>
        <v>1655936</v>
      </c>
      <c r="D41" s="531">
        <f>SUM(D29:D39)</f>
        <v>84052</v>
      </c>
      <c r="E41" s="127">
        <f>SUM(E29:E39)</f>
        <v>1739988</v>
      </c>
      <c r="F41" s="141" t="s">
        <v>475</v>
      </c>
      <c r="G41" s="174">
        <f>SUM(G29:G40)</f>
        <v>0</v>
      </c>
      <c r="H41" s="174">
        <f>SUM(H29:H40)</f>
        <v>0</v>
      </c>
      <c r="I41" s="471">
        <f>SUM(I29:I40)</f>
        <v>0</v>
      </c>
      <c r="J41" s="185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2" thickBot="1" x14ac:dyDescent="0.25">
      <c r="A42" s="165">
        <f t="shared" si="0"/>
        <v>34</v>
      </c>
      <c r="B42" s="187" t="s">
        <v>477</v>
      </c>
      <c r="C42" s="188">
        <f>C23+C26+C41</f>
        <v>2261692</v>
      </c>
      <c r="D42" s="188">
        <f>D23+D26+D41</f>
        <v>169636</v>
      </c>
      <c r="E42" s="188">
        <f>E23+E26+E41</f>
        <v>2431328</v>
      </c>
      <c r="F42" s="616" t="s">
        <v>476</v>
      </c>
      <c r="G42" s="190">
        <f>G23+G41</f>
        <v>2261692</v>
      </c>
      <c r="H42" s="190">
        <f>H23+H41</f>
        <v>169636</v>
      </c>
      <c r="I42" s="615">
        <f>I23+I41</f>
        <v>2431328</v>
      </c>
      <c r="J42" s="185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">
      <c r="B43" s="184"/>
      <c r="C43" s="183"/>
      <c r="D43" s="183"/>
      <c r="E43" s="183"/>
      <c r="F43" s="183"/>
      <c r="G43" s="183"/>
      <c r="H43" s="183"/>
      <c r="I43" s="183"/>
      <c r="N43" s="10"/>
      <c r="O43" s="10"/>
      <c r="P43" s="10"/>
      <c r="Q43" s="10"/>
      <c r="R43" s="10"/>
      <c r="S43" s="10"/>
      <c r="T43" s="10"/>
      <c r="U43" s="10"/>
      <c r="V43" s="10"/>
    </row>
    <row r="44" spans="1:22" x14ac:dyDescent="0.2">
      <c r="T44" s="10"/>
      <c r="U44" s="10"/>
      <c r="V44" s="10"/>
    </row>
    <row r="47" spans="1:22" x14ac:dyDescent="0.2">
      <c r="D47" s="170"/>
    </row>
  </sheetData>
  <sheetProtection selectLockedCells="1" selectUnlockedCells="1"/>
  <mergeCells count="10">
    <mergeCell ref="A1:I1"/>
    <mergeCell ref="C6:E6"/>
    <mergeCell ref="G6:I6"/>
    <mergeCell ref="C7:E7"/>
    <mergeCell ref="G7:I7"/>
    <mergeCell ref="B3:I3"/>
    <mergeCell ref="A5:I5"/>
    <mergeCell ref="B4:I4"/>
    <mergeCell ref="A6:A8"/>
    <mergeCell ref="B6:B7"/>
  </mergeCells>
  <phoneticPr fontId="34" type="noConversion"/>
  <pageMargins left="0.19685039370078741" right="0.19685039370078741" top="0.19685039370078741" bottom="0.19685039370078741" header="0.51181102362204722" footer="0.51181102362204722"/>
  <pageSetup paperSize="9" scale="87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V97"/>
  <sheetViews>
    <sheetView workbookViewId="0">
      <selection activeCell="K25" sqref="K25"/>
    </sheetView>
  </sheetViews>
  <sheetFormatPr defaultColWidth="61.7109375" defaultRowHeight="12" x14ac:dyDescent="0.2"/>
  <cols>
    <col min="1" max="1" width="61.7109375" style="195" customWidth="1"/>
    <col min="2" max="2" width="9.85546875" style="195" hidden="1" customWidth="1"/>
    <col min="3" max="3" width="11.7109375" style="195" hidden="1" customWidth="1"/>
    <col min="4" max="4" width="9.85546875" style="195" hidden="1" customWidth="1"/>
    <col min="5" max="5" width="15.85546875" style="199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4" width="8" style="6" customWidth="1"/>
    <col min="15" max="15" width="10" style="6" bestFit="1" customWidth="1"/>
    <col min="16" max="16" width="10.42578125" style="6" bestFit="1" customWidth="1"/>
    <col min="17" max="17" width="9.85546875" style="6" bestFit="1" customWidth="1"/>
    <col min="18" max="255" width="8" style="6" customWidth="1"/>
    <col min="256" max="16384" width="61.7109375" style="6"/>
  </cols>
  <sheetData>
    <row r="1" spans="1:256" ht="12.75" x14ac:dyDescent="0.2">
      <c r="B1" s="1126" t="s">
        <v>318</v>
      </c>
      <c r="C1" s="1126"/>
      <c r="D1" s="1126"/>
      <c r="E1" s="1126"/>
    </row>
    <row r="2" spans="1:256" x14ac:dyDescent="0.2">
      <c r="F2" s="1127" t="s">
        <v>1137</v>
      </c>
      <c r="G2" s="1127"/>
      <c r="H2" s="1127"/>
      <c r="I2" s="1127"/>
    </row>
    <row r="4" spans="1:256" ht="30" customHeight="1" x14ac:dyDescent="0.2">
      <c r="A4" s="1128" t="s">
        <v>78</v>
      </c>
      <c r="B4" s="1128"/>
      <c r="C4" s="1128"/>
      <c r="D4" s="1128"/>
      <c r="E4" s="1128"/>
      <c r="F4" s="1129"/>
      <c r="G4" s="1129"/>
      <c r="H4" s="1129"/>
      <c r="I4" s="1129"/>
    </row>
    <row r="5" spans="1:256" ht="33" customHeight="1" x14ac:dyDescent="0.2">
      <c r="A5" s="1128" t="s">
        <v>1125</v>
      </c>
      <c r="B5" s="1128"/>
      <c r="C5" s="1128"/>
      <c r="D5" s="1128"/>
      <c r="E5" s="1128"/>
      <c r="F5" s="1129"/>
      <c r="G5" s="1129"/>
      <c r="H5" s="1129"/>
      <c r="I5" s="1129"/>
    </row>
    <row r="7" spans="1:256" ht="13.5" thickBot="1" x14ac:dyDescent="0.25">
      <c r="E7" s="570" t="s">
        <v>20</v>
      </c>
      <c r="F7" s="581"/>
    </row>
    <row r="8" spans="1:256" ht="30.75" customHeight="1" thickBot="1" x14ac:dyDescent="0.25">
      <c r="A8" s="1117" t="s">
        <v>79</v>
      </c>
      <c r="B8" s="1119" t="s">
        <v>116</v>
      </c>
      <c r="C8" s="1120"/>
      <c r="D8" s="1120"/>
      <c r="E8" s="1120"/>
      <c r="F8" s="1121" t="s">
        <v>1126</v>
      </c>
      <c r="G8" s="1122"/>
      <c r="H8" s="1122"/>
      <c r="I8" s="1123"/>
    </row>
    <row r="9" spans="1:256" ht="36.75" thickBot="1" x14ac:dyDescent="0.25">
      <c r="A9" s="1118"/>
      <c r="B9" s="293" t="s">
        <v>80</v>
      </c>
      <c r="C9" s="196" t="s">
        <v>81</v>
      </c>
      <c r="D9" s="196" t="s">
        <v>734</v>
      </c>
      <c r="E9" s="294" t="s">
        <v>82</v>
      </c>
      <c r="F9" s="293" t="s">
        <v>80</v>
      </c>
      <c r="G9" s="196" t="s">
        <v>81</v>
      </c>
      <c r="H9" s="196" t="s">
        <v>734</v>
      </c>
      <c r="I9" s="294" t="s">
        <v>82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2.75" x14ac:dyDescent="0.2">
      <c r="A10" s="582" t="s">
        <v>83</v>
      </c>
      <c r="B10" s="583"/>
      <c r="C10" s="583"/>
      <c r="D10" s="583"/>
      <c r="E10" s="583"/>
      <c r="F10" s="584"/>
      <c r="G10" s="584"/>
      <c r="H10" s="584"/>
      <c r="I10" s="584"/>
      <c r="J10" s="618"/>
    </row>
    <row r="11" spans="1:256" ht="12.75" x14ac:dyDescent="0.2">
      <c r="A11" s="577" t="s">
        <v>895</v>
      </c>
      <c r="B11" s="723"/>
      <c r="C11" s="723"/>
      <c r="D11" s="723"/>
      <c r="E11" s="723"/>
      <c r="F11" s="786"/>
      <c r="G11" s="786"/>
      <c r="H11" s="786"/>
      <c r="I11" s="786"/>
      <c r="J11" s="618"/>
    </row>
    <row r="12" spans="1:256" ht="36" x14ac:dyDescent="0.2">
      <c r="A12" s="720" t="s">
        <v>896</v>
      </c>
      <c r="B12" s="723">
        <v>4865</v>
      </c>
      <c r="C12" s="787">
        <v>18.690000000000001</v>
      </c>
      <c r="D12" s="723">
        <v>4580000</v>
      </c>
      <c r="E12" s="723">
        <f>C12*D12</f>
        <v>85600200</v>
      </c>
      <c r="F12" s="876" t="s">
        <v>976</v>
      </c>
      <c r="G12" s="572">
        <v>18.48</v>
      </c>
      <c r="H12" s="572">
        <v>4580000</v>
      </c>
      <c r="I12" s="573">
        <f>G12*H12</f>
        <v>84638400</v>
      </c>
      <c r="J12" s="618"/>
    </row>
    <row r="13" spans="1:256" ht="12.75" x14ac:dyDescent="0.2">
      <c r="A13" s="577" t="s">
        <v>897</v>
      </c>
      <c r="B13" s="723"/>
      <c r="C13" s="723"/>
      <c r="D13" s="723"/>
      <c r="E13" s="723"/>
      <c r="F13" s="677"/>
      <c r="G13" s="728"/>
      <c r="H13" s="728"/>
      <c r="I13" s="677"/>
      <c r="J13" s="618"/>
    </row>
    <row r="14" spans="1:256" ht="12.75" x14ac:dyDescent="0.2">
      <c r="A14" s="720" t="s">
        <v>898</v>
      </c>
      <c r="B14" s="723"/>
      <c r="C14" s="732"/>
      <c r="D14" s="723" t="s">
        <v>319</v>
      </c>
      <c r="E14" s="723">
        <v>8328800</v>
      </c>
      <c r="F14" s="677"/>
      <c r="G14" s="728"/>
      <c r="H14" s="572" t="s">
        <v>319</v>
      </c>
      <c r="I14" s="573">
        <v>8329050</v>
      </c>
      <c r="J14" s="618"/>
    </row>
    <row r="15" spans="1:256" ht="12.75" x14ac:dyDescent="0.2">
      <c r="A15" s="720" t="s">
        <v>899</v>
      </c>
      <c r="B15" s="574"/>
      <c r="C15" s="575"/>
      <c r="D15" s="574"/>
      <c r="E15" s="574"/>
      <c r="F15" s="573"/>
      <c r="G15" s="572"/>
      <c r="H15" s="572"/>
      <c r="I15" s="573">
        <v>-8329050</v>
      </c>
      <c r="J15" s="618"/>
    </row>
    <row r="16" spans="1:256" ht="24" x14ac:dyDescent="0.2">
      <c r="A16" s="720" t="s">
        <v>900</v>
      </c>
      <c r="B16" s="574"/>
      <c r="C16" s="575"/>
      <c r="D16" s="574"/>
      <c r="E16" s="574"/>
      <c r="F16" s="573"/>
      <c r="G16" s="572"/>
      <c r="H16" s="572"/>
      <c r="I16" s="573">
        <f>I14+I15</f>
        <v>0</v>
      </c>
      <c r="J16" s="618"/>
    </row>
    <row r="17" spans="1:10" ht="12.75" x14ac:dyDescent="0.2">
      <c r="A17" s="577" t="s">
        <v>901</v>
      </c>
      <c r="B17" s="723"/>
      <c r="C17" s="723"/>
      <c r="D17" s="790" t="s">
        <v>320</v>
      </c>
      <c r="E17" s="723">
        <v>18272000</v>
      </c>
      <c r="F17" s="677"/>
      <c r="G17" s="728"/>
      <c r="H17" s="572" t="s">
        <v>321</v>
      </c>
      <c r="I17" s="573">
        <v>18304000</v>
      </c>
      <c r="J17" s="618"/>
    </row>
    <row r="18" spans="1:10" ht="12.75" x14ac:dyDescent="0.2">
      <c r="A18" s="577" t="s">
        <v>899</v>
      </c>
      <c r="B18" s="574"/>
      <c r="C18" s="574"/>
      <c r="D18" s="722"/>
      <c r="E18" s="574"/>
      <c r="F18" s="573"/>
      <c r="G18" s="572"/>
      <c r="H18" s="572"/>
      <c r="I18" s="573">
        <v>-18304000</v>
      </c>
      <c r="J18" s="618"/>
    </row>
    <row r="19" spans="1:10" ht="12.75" x14ac:dyDescent="0.2">
      <c r="A19" s="577" t="s">
        <v>902</v>
      </c>
      <c r="B19" s="574"/>
      <c r="C19" s="574"/>
      <c r="D19" s="722"/>
      <c r="E19" s="574"/>
      <c r="F19" s="573"/>
      <c r="G19" s="572"/>
      <c r="H19" s="572"/>
      <c r="I19" s="573">
        <f>I17+I18</f>
        <v>0</v>
      </c>
      <c r="J19" s="618"/>
    </row>
    <row r="20" spans="1:10" ht="12.75" x14ac:dyDescent="0.2">
      <c r="A20" s="577" t="s">
        <v>903</v>
      </c>
      <c r="B20" s="723"/>
      <c r="C20" s="723" t="s">
        <v>1032</v>
      </c>
      <c r="D20" s="724" t="s">
        <v>735</v>
      </c>
      <c r="E20" s="723">
        <v>1355022</v>
      </c>
      <c r="F20" s="677"/>
      <c r="G20" s="723"/>
      <c r="H20" s="725" t="s">
        <v>735</v>
      </c>
      <c r="I20" s="573">
        <v>1355022</v>
      </c>
      <c r="J20" s="618"/>
    </row>
    <row r="21" spans="1:10" ht="12.75" x14ac:dyDescent="0.2">
      <c r="A21" s="577" t="s">
        <v>905</v>
      </c>
      <c r="B21" s="574"/>
      <c r="C21" s="574"/>
      <c r="D21" s="725"/>
      <c r="E21" s="574"/>
      <c r="F21" s="573"/>
      <c r="G21" s="574"/>
      <c r="H21" s="725"/>
      <c r="I21" s="573">
        <v>-1355022</v>
      </c>
      <c r="J21" s="618"/>
    </row>
    <row r="22" spans="1:10" ht="12.75" x14ac:dyDescent="0.2">
      <c r="A22" s="577" t="s">
        <v>906</v>
      </c>
      <c r="B22" s="574"/>
      <c r="C22" s="574"/>
      <c r="D22" s="725"/>
      <c r="E22" s="574"/>
      <c r="F22" s="573"/>
      <c r="G22" s="574"/>
      <c r="H22" s="725"/>
      <c r="I22" s="573">
        <f>I20+I21</f>
        <v>0</v>
      </c>
      <c r="J22" s="618"/>
    </row>
    <row r="23" spans="1:10" ht="12.75" x14ac:dyDescent="0.2">
      <c r="A23" s="577" t="s">
        <v>907</v>
      </c>
      <c r="B23" s="723"/>
      <c r="C23" s="732"/>
      <c r="D23" s="790" t="s">
        <v>736</v>
      </c>
      <c r="E23" s="723">
        <v>6369620</v>
      </c>
      <c r="F23" s="677"/>
      <c r="G23" s="728"/>
      <c r="H23" s="722" t="s">
        <v>736</v>
      </c>
      <c r="I23" s="573">
        <v>6369620</v>
      </c>
      <c r="J23" s="618"/>
    </row>
    <row r="24" spans="1:10" ht="12.75" x14ac:dyDescent="0.2">
      <c r="A24" s="577" t="s">
        <v>905</v>
      </c>
      <c r="B24" s="574"/>
      <c r="C24" s="575"/>
      <c r="D24" s="722"/>
      <c r="E24" s="574"/>
      <c r="F24" s="573"/>
      <c r="G24" s="572"/>
      <c r="H24" s="722"/>
      <c r="I24" s="573">
        <v>-6369620</v>
      </c>
      <c r="J24" s="618"/>
    </row>
    <row r="25" spans="1:10" ht="12.75" x14ac:dyDescent="0.2">
      <c r="A25" s="577" t="s">
        <v>908</v>
      </c>
      <c r="B25" s="574"/>
      <c r="C25" s="575"/>
      <c r="D25" s="722"/>
      <c r="E25" s="574"/>
      <c r="F25" s="573"/>
      <c r="G25" s="572"/>
      <c r="H25" s="722"/>
      <c r="I25" s="573">
        <f>I23+I24</f>
        <v>0</v>
      </c>
      <c r="J25" s="618"/>
    </row>
    <row r="26" spans="1:10" ht="12.75" x14ac:dyDescent="0.2">
      <c r="A26" s="577" t="s">
        <v>909</v>
      </c>
      <c r="B26" s="723">
        <v>4865</v>
      </c>
      <c r="C26" s="723"/>
      <c r="D26" s="723">
        <v>2700</v>
      </c>
      <c r="E26" s="723">
        <f>B26*D26</f>
        <v>13135500</v>
      </c>
      <c r="F26" s="573">
        <v>4774</v>
      </c>
      <c r="G26" s="728"/>
      <c r="H26" s="574">
        <v>2700</v>
      </c>
      <c r="I26" s="573">
        <f>F26*H26</f>
        <v>12889800</v>
      </c>
      <c r="J26" s="618"/>
    </row>
    <row r="27" spans="1:10" ht="12.75" x14ac:dyDescent="0.2">
      <c r="A27" s="577" t="s">
        <v>910</v>
      </c>
      <c r="B27" s="574"/>
      <c r="C27" s="574"/>
      <c r="D27" s="574"/>
      <c r="E27" s="574">
        <v>-13135500</v>
      </c>
      <c r="F27" s="573"/>
      <c r="G27" s="572"/>
      <c r="H27" s="572"/>
      <c r="I27" s="573">
        <v>-12889800</v>
      </c>
      <c r="J27" s="618"/>
    </row>
    <row r="28" spans="1:10" ht="12.75" x14ac:dyDescent="0.2">
      <c r="A28" s="577" t="s">
        <v>911</v>
      </c>
      <c r="B28" s="574"/>
      <c r="C28" s="574"/>
      <c r="D28" s="574"/>
      <c r="E28" s="574">
        <f>E26+E27</f>
        <v>0</v>
      </c>
      <c r="F28" s="573"/>
      <c r="G28" s="572"/>
      <c r="H28" s="572"/>
      <c r="I28" s="573">
        <f>I26+I27</f>
        <v>0</v>
      </c>
      <c r="J28" s="618"/>
    </row>
    <row r="29" spans="1:10" ht="12.75" x14ac:dyDescent="0.2">
      <c r="A29" s="577" t="s">
        <v>912</v>
      </c>
      <c r="B29" s="723">
        <v>10</v>
      </c>
      <c r="C29" s="723"/>
      <c r="D29" s="723" t="s">
        <v>322</v>
      </c>
      <c r="E29" s="726">
        <v>25500</v>
      </c>
      <c r="F29" s="573">
        <v>16</v>
      </c>
      <c r="G29" s="728"/>
      <c r="H29" s="574" t="s">
        <v>322</v>
      </c>
      <c r="I29" s="573">
        <v>40800</v>
      </c>
      <c r="J29" s="618"/>
    </row>
    <row r="30" spans="1:10" ht="12.75" x14ac:dyDescent="0.2">
      <c r="A30" s="577" t="s">
        <v>913</v>
      </c>
      <c r="B30" s="574"/>
      <c r="C30" s="574"/>
      <c r="D30" s="574"/>
      <c r="E30" s="574">
        <v>-25500</v>
      </c>
      <c r="F30" s="573"/>
      <c r="G30" s="572"/>
      <c r="H30" s="572"/>
      <c r="I30" s="573">
        <v>-40800</v>
      </c>
      <c r="J30" s="618"/>
    </row>
    <row r="31" spans="1:10" ht="12.75" x14ac:dyDescent="0.2">
      <c r="A31" s="577" t="s">
        <v>914</v>
      </c>
      <c r="B31" s="723"/>
      <c r="C31" s="723"/>
      <c r="D31" s="723"/>
      <c r="E31" s="726">
        <v>0</v>
      </c>
      <c r="F31" s="677"/>
      <c r="G31" s="728"/>
      <c r="H31" s="728"/>
      <c r="I31" s="573">
        <f>I29+I30</f>
        <v>0</v>
      </c>
      <c r="J31" s="618"/>
    </row>
    <row r="32" spans="1:10" ht="12.75" x14ac:dyDescent="0.2">
      <c r="A32" s="789" t="s">
        <v>1071</v>
      </c>
      <c r="B32" s="723"/>
      <c r="C32" s="723">
        <v>487729000</v>
      </c>
      <c r="D32" s="732">
        <v>1.55</v>
      </c>
      <c r="E32" s="723">
        <f>C32*D32</f>
        <v>755979950</v>
      </c>
      <c r="F32" s="677"/>
      <c r="G32" s="573">
        <v>475441000</v>
      </c>
      <c r="H32" s="575">
        <v>1</v>
      </c>
      <c r="I32" s="573">
        <f>G32*H32</f>
        <v>475441000</v>
      </c>
      <c r="J32" s="618"/>
    </row>
    <row r="33" spans="1:18" ht="12.75" x14ac:dyDescent="0.2">
      <c r="A33" s="577" t="s">
        <v>910</v>
      </c>
      <c r="B33" s="574"/>
      <c r="C33" s="574"/>
      <c r="D33" s="578"/>
      <c r="E33" s="574">
        <v>-98054262</v>
      </c>
      <c r="F33" s="573"/>
      <c r="G33" s="572"/>
      <c r="H33" s="572"/>
      <c r="I33" s="573">
        <v>-77410448</v>
      </c>
      <c r="J33" s="618"/>
    </row>
    <row r="34" spans="1:18" ht="12.75" x14ac:dyDescent="0.2">
      <c r="A34" s="577" t="s">
        <v>916</v>
      </c>
      <c r="B34" s="723"/>
      <c r="C34" s="723"/>
      <c r="D34" s="737"/>
      <c r="E34" s="723">
        <f>E32+E33</f>
        <v>657925688</v>
      </c>
      <c r="F34" s="677"/>
      <c r="G34" s="728"/>
      <c r="H34" s="728"/>
      <c r="I34" s="573">
        <f>I32+I33</f>
        <v>398030552</v>
      </c>
      <c r="J34" s="618"/>
    </row>
    <row r="35" spans="1:18" ht="12.75" x14ac:dyDescent="0.2">
      <c r="A35" s="727" t="s">
        <v>1080</v>
      </c>
      <c r="B35" s="723"/>
      <c r="C35" s="723"/>
      <c r="D35" s="723"/>
      <c r="E35" s="723">
        <v>0</v>
      </c>
      <c r="F35" s="677"/>
      <c r="G35" s="728"/>
      <c r="H35" s="728"/>
      <c r="I35" s="573">
        <v>0</v>
      </c>
      <c r="J35" s="618"/>
      <c r="K35" s="729">
        <f>I12+I16+I19+I25+I28+I31+I34+I35</f>
        <v>482668952</v>
      </c>
      <c r="L35" s="6" t="s">
        <v>1033</v>
      </c>
    </row>
    <row r="36" spans="1:18" ht="12.75" x14ac:dyDescent="0.2">
      <c r="A36" s="727"/>
      <c r="B36" s="723"/>
      <c r="C36" s="723"/>
      <c r="D36" s="723"/>
      <c r="E36" s="723"/>
      <c r="F36" s="677"/>
      <c r="G36" s="728"/>
      <c r="H36" s="728"/>
      <c r="I36" s="677"/>
      <c r="J36" s="618"/>
      <c r="K36" s="729"/>
    </row>
    <row r="37" spans="1:18" ht="12.75" x14ac:dyDescent="0.2">
      <c r="A37" s="730" t="s">
        <v>84</v>
      </c>
      <c r="B37" s="723"/>
      <c r="C37" s="723"/>
      <c r="D37" s="723"/>
      <c r="E37" s="723"/>
      <c r="F37" s="677"/>
      <c r="G37" s="728"/>
      <c r="H37" s="728"/>
      <c r="I37" s="677"/>
      <c r="J37" s="618"/>
    </row>
    <row r="38" spans="1:18" ht="24" x14ac:dyDescent="0.2">
      <c r="A38" s="720" t="s">
        <v>918</v>
      </c>
      <c r="B38" s="723"/>
      <c r="C38" s="723"/>
      <c r="D38" s="723"/>
      <c r="E38" s="723"/>
      <c r="F38" s="677"/>
      <c r="G38" s="728"/>
      <c r="H38" s="728"/>
      <c r="I38" s="677"/>
      <c r="J38" s="618"/>
    </row>
    <row r="39" spans="1:18" ht="12.75" x14ac:dyDescent="0.2">
      <c r="A39" s="720" t="s">
        <v>919</v>
      </c>
      <c r="B39" s="723"/>
      <c r="C39" s="732">
        <v>13.1</v>
      </c>
      <c r="D39" s="723">
        <v>4152000</v>
      </c>
      <c r="E39" s="723">
        <f>C39*D39*8/12</f>
        <v>36260800</v>
      </c>
      <c r="F39" s="878" t="s">
        <v>1075</v>
      </c>
      <c r="G39" s="791">
        <v>12</v>
      </c>
      <c r="H39" s="573">
        <v>4469900</v>
      </c>
      <c r="I39" s="573">
        <f>G39*8/12*4469900</f>
        <v>35759200</v>
      </c>
      <c r="J39" s="618"/>
    </row>
    <row r="40" spans="1:18" ht="12.75" x14ac:dyDescent="0.2">
      <c r="A40" s="720" t="s">
        <v>920</v>
      </c>
      <c r="B40" s="723"/>
      <c r="C40" s="732">
        <v>13.1</v>
      </c>
      <c r="D40" s="733">
        <v>4152000</v>
      </c>
      <c r="E40" s="723">
        <f>C40*D40*4/12</f>
        <v>18130400</v>
      </c>
      <c r="F40" s="878" t="s">
        <v>1072</v>
      </c>
      <c r="G40" s="731">
        <v>11.6</v>
      </c>
      <c r="H40" s="573">
        <v>4469900</v>
      </c>
      <c r="I40" s="573">
        <f>G40*4/12*H40</f>
        <v>17283613.333333332</v>
      </c>
      <c r="J40" s="618"/>
    </row>
    <row r="41" spans="1:18" ht="24" x14ac:dyDescent="0.2">
      <c r="A41" s="720" t="s">
        <v>977</v>
      </c>
      <c r="B41" s="723"/>
      <c r="C41" s="732">
        <v>13.1</v>
      </c>
      <c r="D41" s="733">
        <v>35000</v>
      </c>
      <c r="E41" s="723">
        <f>C41*D41</f>
        <v>458500</v>
      </c>
      <c r="F41" s="788"/>
      <c r="G41" s="731">
        <v>11.6</v>
      </c>
      <c r="H41" s="573">
        <v>38200</v>
      </c>
      <c r="I41" s="573">
        <f>G41*H41</f>
        <v>443120</v>
      </c>
      <c r="J41" s="618"/>
    </row>
    <row r="42" spans="1:18" ht="24" x14ac:dyDescent="0.2">
      <c r="A42" s="720" t="s">
        <v>921</v>
      </c>
      <c r="B42" s="723"/>
      <c r="C42" s="723">
        <v>10</v>
      </c>
      <c r="D42" s="723">
        <v>1800000</v>
      </c>
      <c r="E42" s="726">
        <f>C42*D42*8/12</f>
        <v>12000000</v>
      </c>
      <c r="F42" s="788"/>
      <c r="G42" s="731">
        <v>10</v>
      </c>
      <c r="H42" s="573">
        <v>1800000</v>
      </c>
      <c r="I42" s="573">
        <f>G42*H42*8/12</f>
        <v>12000000</v>
      </c>
      <c r="J42" s="618"/>
    </row>
    <row r="43" spans="1:18" ht="24" x14ac:dyDescent="0.2">
      <c r="A43" s="720" t="s">
        <v>1073</v>
      </c>
      <c r="B43" s="723"/>
      <c r="C43" s="723"/>
      <c r="D43" s="723"/>
      <c r="E43" s="726"/>
      <c r="F43" s="677"/>
      <c r="G43" s="731">
        <v>0</v>
      </c>
      <c r="H43" s="573">
        <v>4469900</v>
      </c>
      <c r="I43" s="573">
        <f>G43*H43*8/12</f>
        <v>0</v>
      </c>
      <c r="J43" s="618"/>
    </row>
    <row r="44" spans="1:18" ht="24" x14ac:dyDescent="0.2">
      <c r="A44" s="720" t="s">
        <v>923</v>
      </c>
      <c r="B44" s="723"/>
      <c r="C44" s="723">
        <v>10</v>
      </c>
      <c r="D44" s="723">
        <v>1800000</v>
      </c>
      <c r="E44" s="723">
        <f>C44*D44*4/12</f>
        <v>6000000</v>
      </c>
      <c r="F44" s="677"/>
      <c r="G44" s="731">
        <v>9</v>
      </c>
      <c r="H44" s="573">
        <v>1800000</v>
      </c>
      <c r="I44" s="573">
        <f>G44*H44*4/12</f>
        <v>5400000</v>
      </c>
      <c r="J44" s="619"/>
    </row>
    <row r="45" spans="1:18" ht="39" x14ac:dyDescent="0.2">
      <c r="A45" s="720" t="s">
        <v>1074</v>
      </c>
      <c r="B45" s="723"/>
      <c r="C45" s="723"/>
      <c r="D45" s="723"/>
      <c r="E45" s="723"/>
      <c r="F45" s="677"/>
      <c r="G45" s="731">
        <v>0</v>
      </c>
      <c r="H45" s="573">
        <v>4469900</v>
      </c>
      <c r="I45" s="573">
        <f>G45*H45*4/12</f>
        <v>0</v>
      </c>
      <c r="J45" s="619"/>
      <c r="K45" s="953" t="s">
        <v>1034</v>
      </c>
      <c r="L45" s="729">
        <f>I12+I14+I17+I20+I23+I26+I29+I32</f>
        <v>607367692</v>
      </c>
      <c r="N45" s="954" t="s">
        <v>1035</v>
      </c>
      <c r="O45" s="6">
        <v>124698740</v>
      </c>
      <c r="P45" s="729">
        <f>I15+I18+I21+I24+I27+I30</f>
        <v>-47288292</v>
      </c>
      <c r="Q45" s="729">
        <f>O45+P45</f>
        <v>77410448</v>
      </c>
      <c r="R45" s="954" t="s">
        <v>1036</v>
      </c>
    </row>
    <row r="46" spans="1:18" ht="24" x14ac:dyDescent="0.2">
      <c r="A46" s="720" t="s">
        <v>925</v>
      </c>
      <c r="B46" s="723"/>
      <c r="C46" s="723"/>
      <c r="D46" s="723"/>
      <c r="E46" s="723"/>
      <c r="F46" s="677"/>
      <c r="G46" s="731">
        <v>0</v>
      </c>
      <c r="H46" s="573">
        <v>38200</v>
      </c>
      <c r="I46" s="573">
        <f>G46*H46</f>
        <v>0</v>
      </c>
      <c r="J46" s="619"/>
    </row>
    <row r="47" spans="1:18" ht="12.75" x14ac:dyDescent="0.2">
      <c r="A47" s="577" t="s">
        <v>926</v>
      </c>
      <c r="B47" s="723"/>
      <c r="C47" s="723"/>
      <c r="D47" s="723"/>
      <c r="E47" s="723"/>
      <c r="F47" s="677"/>
      <c r="G47" s="728"/>
      <c r="H47" s="728"/>
      <c r="I47" s="677"/>
      <c r="J47" s="618"/>
    </row>
    <row r="48" spans="1:18" ht="24" x14ac:dyDescent="0.2">
      <c r="A48" s="720" t="s">
        <v>1076</v>
      </c>
      <c r="B48" s="723"/>
      <c r="C48" s="723">
        <v>142</v>
      </c>
      <c r="D48" s="723">
        <v>70000</v>
      </c>
      <c r="E48" s="723">
        <f>C48*D48*8/12</f>
        <v>6626666.666666667</v>
      </c>
      <c r="F48" s="876"/>
      <c r="G48" s="573">
        <v>130</v>
      </c>
      <c r="H48" s="877">
        <v>81700</v>
      </c>
      <c r="I48" s="573">
        <f>G48*H48*8/12</f>
        <v>7080666.666666667</v>
      </c>
      <c r="J48" s="618"/>
    </row>
    <row r="49" spans="1:12" ht="24" x14ac:dyDescent="0.2">
      <c r="A49" s="720" t="s">
        <v>1077</v>
      </c>
      <c r="B49" s="723"/>
      <c r="C49" s="723"/>
      <c r="D49" s="723"/>
      <c r="E49" s="723"/>
      <c r="F49" s="876"/>
      <c r="G49" s="573">
        <v>0</v>
      </c>
      <c r="H49" s="574">
        <v>80000</v>
      </c>
      <c r="I49" s="573">
        <v>0</v>
      </c>
      <c r="J49" s="618"/>
    </row>
    <row r="50" spans="1:12" ht="24" x14ac:dyDescent="0.2">
      <c r="A50" s="720" t="s">
        <v>978</v>
      </c>
      <c r="B50" s="723"/>
      <c r="C50" s="723">
        <v>142</v>
      </c>
      <c r="D50" s="723">
        <v>70000</v>
      </c>
      <c r="E50" s="723">
        <f>C50*D50*4/12</f>
        <v>3313333.3333333335</v>
      </c>
      <c r="F50" s="788"/>
      <c r="G50" s="573">
        <v>128</v>
      </c>
      <c r="H50" s="877">
        <v>81700</v>
      </c>
      <c r="I50" s="573">
        <f>G50*H50*4/12</f>
        <v>3485866.6666666665</v>
      </c>
      <c r="J50" s="618"/>
    </row>
    <row r="51" spans="1:12" ht="24" x14ac:dyDescent="0.2">
      <c r="A51" s="720" t="s">
        <v>1078</v>
      </c>
      <c r="B51" s="723"/>
      <c r="C51" s="723"/>
      <c r="D51" s="723"/>
      <c r="E51" s="723"/>
      <c r="F51" s="788"/>
      <c r="G51" s="573">
        <v>0</v>
      </c>
      <c r="H51" s="574">
        <v>80000</v>
      </c>
      <c r="I51" s="573">
        <v>0</v>
      </c>
      <c r="J51" s="618"/>
    </row>
    <row r="52" spans="1:12" ht="12.75" x14ac:dyDescent="0.2">
      <c r="A52" s="577" t="s">
        <v>979</v>
      </c>
      <c r="B52" s="723"/>
      <c r="C52" s="723"/>
      <c r="D52" s="723"/>
      <c r="E52" s="723"/>
      <c r="F52" s="677"/>
      <c r="G52" s="728"/>
      <c r="H52" s="728"/>
      <c r="I52" s="677"/>
      <c r="J52" s="618"/>
    </row>
    <row r="53" spans="1:12" ht="24" x14ac:dyDescent="0.2">
      <c r="A53" s="720" t="s">
        <v>980</v>
      </c>
      <c r="B53" s="723"/>
      <c r="C53" s="723">
        <v>5</v>
      </c>
      <c r="D53" s="792" t="s">
        <v>323</v>
      </c>
      <c r="E53" s="723">
        <v>1760000</v>
      </c>
      <c r="F53" s="677"/>
      <c r="G53" s="572">
        <v>5</v>
      </c>
      <c r="H53" s="573">
        <v>418900</v>
      </c>
      <c r="I53" s="573">
        <f>G53*H53</f>
        <v>2094500</v>
      </c>
      <c r="J53" s="618"/>
    </row>
    <row r="54" spans="1:12" ht="24" x14ac:dyDescent="0.2">
      <c r="A54" s="720" t="s">
        <v>1079</v>
      </c>
      <c r="B54" s="723"/>
      <c r="C54" s="723"/>
      <c r="D54" s="723"/>
      <c r="E54" s="723"/>
      <c r="F54" s="677"/>
      <c r="G54" s="572">
        <v>0</v>
      </c>
      <c r="H54" s="573">
        <v>383992</v>
      </c>
      <c r="I54" s="573">
        <f>G54*H54</f>
        <v>0</v>
      </c>
      <c r="J54" s="618"/>
      <c r="K54" s="729">
        <f>SUM(I39:I54)</f>
        <v>83546966.666666672</v>
      </c>
      <c r="L54" s="6" t="s">
        <v>1037</v>
      </c>
    </row>
    <row r="55" spans="1:12" ht="12.75" x14ac:dyDescent="0.2">
      <c r="A55" s="720"/>
      <c r="B55" s="723"/>
      <c r="C55" s="723"/>
      <c r="D55" s="723"/>
      <c r="E55" s="723"/>
      <c r="F55" s="677"/>
      <c r="G55" s="728"/>
      <c r="H55" s="728"/>
      <c r="I55" s="677"/>
      <c r="J55" s="618"/>
      <c r="K55" s="729"/>
    </row>
    <row r="56" spans="1:12" ht="12.75" x14ac:dyDescent="0.2">
      <c r="A56" s="730" t="s">
        <v>85</v>
      </c>
      <c r="B56" s="723"/>
      <c r="C56" s="723"/>
      <c r="D56" s="723"/>
      <c r="E56" s="723"/>
      <c r="F56" s="677"/>
      <c r="G56" s="728"/>
      <c r="H56" s="728"/>
      <c r="I56" s="677"/>
      <c r="J56" s="618"/>
    </row>
    <row r="57" spans="1:12" ht="12.75" x14ac:dyDescent="0.2">
      <c r="A57" s="727" t="s">
        <v>1081</v>
      </c>
      <c r="B57" s="723"/>
      <c r="C57" s="723"/>
      <c r="D57" s="723"/>
      <c r="E57" s="723">
        <v>0</v>
      </c>
      <c r="F57" s="677"/>
      <c r="G57" s="728"/>
      <c r="H57" s="728"/>
      <c r="I57" s="573">
        <v>0</v>
      </c>
      <c r="J57" s="620"/>
    </row>
    <row r="58" spans="1:12" ht="24" x14ac:dyDescent="0.2">
      <c r="A58" s="720" t="s">
        <v>936</v>
      </c>
      <c r="B58" s="723"/>
      <c r="C58" s="723"/>
      <c r="D58" s="723"/>
      <c r="E58" s="726">
        <v>0</v>
      </c>
      <c r="F58" s="677"/>
      <c r="G58" s="728"/>
      <c r="H58" s="728"/>
      <c r="I58" s="573">
        <v>0</v>
      </c>
      <c r="J58" s="618"/>
    </row>
    <row r="59" spans="1:12" ht="12.75" x14ac:dyDescent="0.2">
      <c r="A59" s="577" t="s">
        <v>937</v>
      </c>
      <c r="B59" s="723"/>
      <c r="C59" s="723"/>
      <c r="D59" s="723"/>
      <c r="E59" s="723"/>
      <c r="F59" s="677"/>
      <c r="G59" s="728"/>
      <c r="H59" s="728"/>
      <c r="I59" s="677"/>
      <c r="J59" s="618"/>
    </row>
    <row r="60" spans="1:12" ht="12.75" x14ac:dyDescent="0.2">
      <c r="A60" s="577" t="s">
        <v>938</v>
      </c>
      <c r="B60" s="723"/>
      <c r="C60" s="723"/>
      <c r="D60" s="723"/>
      <c r="E60" s="723"/>
      <c r="F60" s="677"/>
      <c r="G60" s="728"/>
      <c r="H60" s="728"/>
      <c r="I60" s="677"/>
      <c r="J60" s="618"/>
    </row>
    <row r="61" spans="1:12" ht="12.75" x14ac:dyDescent="0.2">
      <c r="A61" s="577" t="s">
        <v>939</v>
      </c>
      <c r="B61" s="723"/>
      <c r="C61" s="723"/>
      <c r="D61" s="723"/>
      <c r="E61" s="723"/>
      <c r="F61" s="677"/>
      <c r="G61" s="728"/>
      <c r="H61" s="728"/>
      <c r="I61" s="677"/>
      <c r="J61" s="618"/>
    </row>
    <row r="62" spans="1:12" ht="36" x14ac:dyDescent="0.2">
      <c r="A62" s="734" t="s">
        <v>1038</v>
      </c>
      <c r="B62" s="727"/>
      <c r="C62" s="736"/>
      <c r="D62" s="723"/>
      <c r="E62" s="723">
        <f>C62*D62/2</f>
        <v>0</v>
      </c>
      <c r="F62" s="574">
        <v>7915</v>
      </c>
      <c r="G62" s="737"/>
      <c r="H62" s="728"/>
      <c r="I62" s="677"/>
      <c r="J62" s="620"/>
    </row>
    <row r="63" spans="1:12" ht="24" x14ac:dyDescent="0.2">
      <c r="A63" s="720" t="s">
        <v>981</v>
      </c>
      <c r="B63" s="723"/>
      <c r="C63" s="727"/>
      <c r="D63" s="723"/>
      <c r="E63" s="723"/>
      <c r="F63" s="677"/>
      <c r="G63" s="579">
        <v>0</v>
      </c>
      <c r="H63" s="728"/>
      <c r="I63" s="677"/>
      <c r="J63" s="620"/>
    </row>
    <row r="64" spans="1:12" ht="12.75" x14ac:dyDescent="0.2">
      <c r="A64" s="577" t="s">
        <v>982</v>
      </c>
      <c r="B64" s="723"/>
      <c r="C64" s="727"/>
      <c r="D64" s="723"/>
      <c r="E64" s="723"/>
      <c r="F64" s="677"/>
      <c r="G64" s="578">
        <v>1</v>
      </c>
      <c r="H64" s="728"/>
      <c r="I64" s="677"/>
      <c r="J64" s="618"/>
    </row>
    <row r="65" spans="1:10" ht="12.75" x14ac:dyDescent="0.2">
      <c r="A65" s="577" t="s">
        <v>943</v>
      </c>
      <c r="B65" s="723"/>
      <c r="C65" s="738">
        <v>0.97299999999999998</v>
      </c>
      <c r="D65" s="723">
        <v>3000000</v>
      </c>
      <c r="E65" s="723"/>
      <c r="F65" s="677"/>
      <c r="G65" s="578">
        <v>2</v>
      </c>
      <c r="H65" s="574">
        <v>3000000</v>
      </c>
      <c r="I65" s="573">
        <f>(2*1+0)*3000000</f>
        <v>6000000</v>
      </c>
      <c r="J65" s="618"/>
    </row>
    <row r="66" spans="1:10" ht="12.75" x14ac:dyDescent="0.2">
      <c r="A66" s="577" t="s">
        <v>944</v>
      </c>
      <c r="B66" s="739"/>
      <c r="C66" s="723">
        <v>80</v>
      </c>
      <c r="D66" s="723">
        <v>55360</v>
      </c>
      <c r="E66" s="723">
        <f>C66*D66</f>
        <v>4428800</v>
      </c>
      <c r="F66" s="788"/>
      <c r="G66" s="574">
        <v>80</v>
      </c>
      <c r="H66" s="574">
        <v>55360</v>
      </c>
      <c r="I66" s="574">
        <f>G66*H66</f>
        <v>4428800</v>
      </c>
      <c r="J66" s="618"/>
    </row>
    <row r="67" spans="1:10" ht="12.75" x14ac:dyDescent="0.2">
      <c r="A67" s="577" t="s">
        <v>945</v>
      </c>
      <c r="B67" s="739"/>
      <c r="C67" s="723">
        <v>55</v>
      </c>
      <c r="D67" s="723">
        <v>145000</v>
      </c>
      <c r="E67" s="723">
        <f>C67*D67</f>
        <v>7975000</v>
      </c>
      <c r="F67" s="677"/>
      <c r="G67" s="723"/>
      <c r="H67" s="723"/>
      <c r="I67" s="723"/>
      <c r="J67" s="618"/>
    </row>
    <row r="68" spans="1:10" ht="12.75" x14ac:dyDescent="0.2">
      <c r="A68" s="577" t="s">
        <v>983</v>
      </c>
      <c r="B68" s="739"/>
      <c r="C68" s="723"/>
      <c r="D68" s="723"/>
      <c r="E68" s="723"/>
      <c r="F68" s="788"/>
      <c r="G68" s="574">
        <v>15</v>
      </c>
      <c r="H68" s="574">
        <v>25000</v>
      </c>
      <c r="I68" s="574">
        <f>G68*H68</f>
        <v>375000</v>
      </c>
      <c r="J68" s="618"/>
    </row>
    <row r="69" spans="1:10" ht="12.75" x14ac:dyDescent="0.2">
      <c r="A69" s="577" t="s">
        <v>984</v>
      </c>
      <c r="B69" s="739"/>
      <c r="C69" s="723"/>
      <c r="D69" s="723"/>
      <c r="E69" s="723"/>
      <c r="F69" s="788"/>
      <c r="G69" s="574">
        <v>35</v>
      </c>
      <c r="H69" s="574">
        <v>210000</v>
      </c>
      <c r="I69" s="574">
        <f>G69*H69</f>
        <v>7350000</v>
      </c>
      <c r="J69" s="618"/>
    </row>
    <row r="70" spans="1:10" ht="12.75" x14ac:dyDescent="0.2">
      <c r="A70" s="720" t="s">
        <v>985</v>
      </c>
      <c r="B70" s="793"/>
      <c r="C70" s="574">
        <v>23</v>
      </c>
      <c r="D70" s="574">
        <v>109000</v>
      </c>
      <c r="E70" s="574">
        <f>C70*D70</f>
        <v>2507000</v>
      </c>
      <c r="F70" s="573"/>
      <c r="G70" s="574">
        <v>23</v>
      </c>
      <c r="H70" s="574">
        <v>109000</v>
      </c>
      <c r="I70" s="574">
        <f>G70*H70</f>
        <v>2507000</v>
      </c>
      <c r="J70" s="618"/>
    </row>
    <row r="71" spans="1:10" ht="12.75" x14ac:dyDescent="0.2">
      <c r="A71" s="720" t="s">
        <v>947</v>
      </c>
      <c r="B71" s="793"/>
      <c r="C71" s="574"/>
      <c r="D71" s="574"/>
      <c r="E71" s="574"/>
      <c r="F71" s="573"/>
      <c r="G71" s="572"/>
      <c r="H71" s="572"/>
      <c r="I71" s="573"/>
      <c r="J71" s="618"/>
    </row>
    <row r="72" spans="1:10" ht="12.75" x14ac:dyDescent="0.2">
      <c r="A72" s="577" t="s">
        <v>986</v>
      </c>
      <c r="B72" s="577"/>
      <c r="C72" s="577"/>
      <c r="D72" s="573"/>
      <c r="E72" s="574"/>
      <c r="F72" s="573"/>
      <c r="G72" s="572"/>
      <c r="H72" s="572"/>
      <c r="I72" s="573"/>
      <c r="J72" s="618"/>
    </row>
    <row r="73" spans="1:10" ht="12.75" x14ac:dyDescent="0.2">
      <c r="A73" s="577" t="s">
        <v>949</v>
      </c>
      <c r="B73" s="794"/>
      <c r="C73" s="574">
        <v>13</v>
      </c>
      <c r="D73" s="574">
        <v>494100</v>
      </c>
      <c r="E73" s="574">
        <f>C73*D73</f>
        <v>6423300</v>
      </c>
      <c r="F73" s="573"/>
      <c r="G73" s="574">
        <v>15</v>
      </c>
      <c r="H73" s="574">
        <v>494100</v>
      </c>
      <c r="I73" s="574">
        <f>G73*H73</f>
        <v>7411500</v>
      </c>
      <c r="J73" s="618"/>
    </row>
    <row r="74" spans="1:10" ht="24" x14ac:dyDescent="0.2">
      <c r="A74" s="720" t="s">
        <v>950</v>
      </c>
      <c r="B74" s="739"/>
      <c r="C74" s="723"/>
      <c r="D74" s="723"/>
      <c r="E74" s="723"/>
      <c r="F74" s="677"/>
      <c r="G74" s="728"/>
      <c r="H74" s="728"/>
      <c r="I74" s="677"/>
      <c r="J74" s="618"/>
    </row>
    <row r="75" spans="1:10" ht="24" x14ac:dyDescent="0.2">
      <c r="A75" s="734" t="s">
        <v>1039</v>
      </c>
      <c r="B75" s="739"/>
      <c r="C75" s="723">
        <v>15</v>
      </c>
      <c r="D75" s="723">
        <v>2606040</v>
      </c>
      <c r="E75" s="723">
        <f>C75*D75</f>
        <v>39090600</v>
      </c>
      <c r="F75" s="788"/>
      <c r="G75" s="574">
        <v>15</v>
      </c>
      <c r="H75" s="574">
        <v>2606040</v>
      </c>
      <c r="I75" s="574">
        <f>G75*H75</f>
        <v>39090600</v>
      </c>
      <c r="J75" s="618"/>
    </row>
    <row r="76" spans="1:10" ht="12.75" x14ac:dyDescent="0.2">
      <c r="A76" s="577" t="s">
        <v>952</v>
      </c>
      <c r="B76" s="739"/>
      <c r="C76" s="723"/>
      <c r="D76" s="723"/>
      <c r="E76" s="726">
        <v>37834000</v>
      </c>
      <c r="F76" s="788"/>
      <c r="G76" s="728"/>
      <c r="H76" s="728"/>
      <c r="I76" s="573">
        <v>30040000</v>
      </c>
      <c r="J76" s="622"/>
    </row>
    <row r="77" spans="1:10" ht="12.75" x14ac:dyDescent="0.2">
      <c r="A77" s="577" t="s">
        <v>953</v>
      </c>
      <c r="B77" s="739"/>
      <c r="C77" s="723"/>
      <c r="D77" s="723"/>
      <c r="E77" s="723"/>
      <c r="F77" s="677"/>
      <c r="G77" s="728"/>
      <c r="H77" s="728"/>
      <c r="I77" s="677"/>
      <c r="J77" s="618"/>
    </row>
    <row r="78" spans="1:10" ht="12.75" x14ac:dyDescent="0.2">
      <c r="A78" s="577" t="s">
        <v>954</v>
      </c>
      <c r="B78" s="723"/>
      <c r="C78" s="732">
        <v>12.33</v>
      </c>
      <c r="D78" s="723">
        <v>1632000</v>
      </c>
      <c r="E78" s="723">
        <f>C78*D78</f>
        <v>20122560</v>
      </c>
      <c r="F78" s="788"/>
      <c r="G78" s="575">
        <v>14.54</v>
      </c>
      <c r="H78" s="574">
        <v>1632000</v>
      </c>
      <c r="I78" s="574">
        <f>G78*H78</f>
        <v>23729280</v>
      </c>
      <c r="J78" s="623"/>
    </row>
    <row r="79" spans="1:10" ht="12.75" x14ac:dyDescent="0.2">
      <c r="A79" s="577" t="s">
        <v>955</v>
      </c>
      <c r="B79" s="723"/>
      <c r="C79" s="723"/>
      <c r="D79" s="723"/>
      <c r="E79" s="726">
        <v>7038795</v>
      </c>
      <c r="F79" s="788"/>
      <c r="G79" s="728"/>
      <c r="H79" s="728"/>
      <c r="I79" s="573">
        <v>13278900</v>
      </c>
      <c r="J79" s="624"/>
    </row>
    <row r="80" spans="1:10" ht="24" x14ac:dyDescent="0.2">
      <c r="A80" s="720" t="s">
        <v>987</v>
      </c>
      <c r="B80" s="723"/>
      <c r="C80" s="723"/>
      <c r="D80" s="723"/>
      <c r="E80" s="726"/>
      <c r="F80" s="788"/>
      <c r="G80" s="573">
        <v>81</v>
      </c>
      <c r="H80" s="573">
        <v>285</v>
      </c>
      <c r="I80" s="573">
        <f>G80*H80</f>
        <v>23085</v>
      </c>
      <c r="J80" s="618"/>
    </row>
    <row r="81" spans="1:256" ht="24" x14ac:dyDescent="0.2">
      <c r="A81" s="720" t="s">
        <v>988</v>
      </c>
      <c r="B81" s="723"/>
      <c r="C81" s="723"/>
      <c r="D81" s="723"/>
      <c r="E81" s="742"/>
      <c r="F81" s="788"/>
      <c r="G81" s="791">
        <v>2</v>
      </c>
      <c r="H81" s="573">
        <v>1508760</v>
      </c>
      <c r="I81" s="573">
        <f>G81*H81</f>
        <v>3017520</v>
      </c>
      <c r="J81" s="618"/>
      <c r="K81" s="729">
        <f>SUM(I57:I81)</f>
        <v>137251685</v>
      </c>
      <c r="L81" s="6" t="s">
        <v>1040</v>
      </c>
    </row>
    <row r="82" spans="1:256" ht="12.75" x14ac:dyDescent="0.2">
      <c r="A82" s="577" t="s">
        <v>958</v>
      </c>
      <c r="B82" s="723"/>
      <c r="C82" s="723"/>
      <c r="D82" s="723"/>
      <c r="E82" s="742"/>
      <c r="F82" s="677"/>
      <c r="G82" s="728"/>
      <c r="H82" s="728"/>
      <c r="I82" s="677"/>
      <c r="J82" s="618"/>
    </row>
    <row r="83" spans="1:256" ht="12.75" x14ac:dyDescent="0.2">
      <c r="A83" s="577" t="s">
        <v>959</v>
      </c>
      <c r="B83" s="723"/>
      <c r="C83" s="723"/>
      <c r="D83" s="723"/>
      <c r="E83" s="742"/>
      <c r="F83" s="677"/>
      <c r="G83" s="728"/>
      <c r="H83" s="728"/>
      <c r="I83" s="677"/>
      <c r="J83" s="618"/>
    </row>
    <row r="84" spans="1:256" ht="12.75" x14ac:dyDescent="0.2">
      <c r="A84" s="577" t="s">
        <v>960</v>
      </c>
      <c r="B84" s="723"/>
      <c r="C84" s="723">
        <v>4865</v>
      </c>
      <c r="D84" s="723">
        <v>1140</v>
      </c>
      <c r="E84" s="743"/>
      <c r="F84" s="677"/>
      <c r="G84" s="574">
        <v>4774</v>
      </c>
      <c r="H84" s="574">
        <v>1140</v>
      </c>
      <c r="I84" s="296">
        <f>G84*H84</f>
        <v>5442360</v>
      </c>
      <c r="J84" s="618"/>
    </row>
    <row r="85" spans="1:256" ht="36" x14ac:dyDescent="0.2">
      <c r="A85" s="720" t="s">
        <v>961</v>
      </c>
      <c r="B85" s="723"/>
      <c r="C85" s="723"/>
      <c r="D85" s="723"/>
      <c r="E85" s="743"/>
      <c r="F85" s="876" t="s">
        <v>1082</v>
      </c>
      <c r="G85" s="723"/>
      <c r="H85" s="723"/>
      <c r="I85" s="296">
        <v>0</v>
      </c>
      <c r="J85" s="618"/>
    </row>
    <row r="86" spans="1:256" ht="12.75" x14ac:dyDescent="0.2">
      <c r="A86" s="734"/>
      <c r="B86" s="739"/>
      <c r="C86" s="723"/>
      <c r="D86" s="737"/>
      <c r="E86" s="723"/>
      <c r="F86" s="677"/>
      <c r="G86" s="728"/>
      <c r="H86" s="728"/>
      <c r="I86" s="677"/>
      <c r="J86" s="618"/>
      <c r="K86" s="729">
        <f>SUM(I84+I85)</f>
        <v>5442360</v>
      </c>
      <c r="L86" s="6" t="s">
        <v>1041</v>
      </c>
    </row>
    <row r="87" spans="1:256" ht="24" x14ac:dyDescent="0.2">
      <c r="A87" s="744" t="s">
        <v>1083</v>
      </c>
      <c r="B87" s="795"/>
      <c r="C87" s="796"/>
      <c r="D87" s="574"/>
      <c r="E87" s="574"/>
      <c r="F87" s="797"/>
      <c r="G87" s="572"/>
      <c r="H87" s="572"/>
      <c r="I87" s="677"/>
      <c r="J87" s="618"/>
      <c r="K87" s="729"/>
      <c r="L87" s="729">
        <f>I15+I18+I21+I24+I27+I30+I33</f>
        <v>-124698740</v>
      </c>
      <c r="M87" s="798" t="s">
        <v>1042</v>
      </c>
      <c r="N87" s="295"/>
    </row>
    <row r="88" spans="1:256" ht="12.75" x14ac:dyDescent="0.2">
      <c r="A88" s="769" t="s">
        <v>989</v>
      </c>
      <c r="B88" s="799"/>
      <c r="C88" s="800"/>
      <c r="D88" s="801"/>
      <c r="E88" s="801"/>
      <c r="F88" s="802"/>
      <c r="G88" s="803"/>
      <c r="H88" s="803"/>
      <c r="I88" s="804">
        <v>0</v>
      </c>
      <c r="J88" s="618"/>
      <c r="K88" s="729"/>
      <c r="L88" s="729"/>
      <c r="M88" s="798"/>
      <c r="N88" s="295"/>
    </row>
    <row r="89" spans="1:256" ht="12.75" x14ac:dyDescent="0.2">
      <c r="A89" s="769"/>
      <c r="B89" s="799"/>
      <c r="C89" s="800"/>
      <c r="D89" s="801"/>
      <c r="E89" s="801"/>
      <c r="F89" s="799"/>
      <c r="G89" s="803"/>
      <c r="H89" s="803"/>
      <c r="I89" s="750"/>
      <c r="J89" s="618"/>
      <c r="K89" s="729"/>
      <c r="L89" s="729"/>
      <c r="N89" s="295"/>
    </row>
    <row r="90" spans="1:256" ht="12.75" x14ac:dyDescent="0.2">
      <c r="A90" s="769" t="s">
        <v>990</v>
      </c>
      <c r="B90" s="799"/>
      <c r="C90" s="800"/>
      <c r="D90" s="801"/>
      <c r="E90" s="801"/>
      <c r="F90" s="799"/>
      <c r="G90" s="803"/>
      <c r="H90" s="803"/>
      <c r="I90" s="750"/>
      <c r="J90" s="618"/>
      <c r="K90" s="729"/>
      <c r="L90" s="729"/>
      <c r="N90" s="295"/>
    </row>
    <row r="91" spans="1:256" ht="12.75" x14ac:dyDescent="0.2">
      <c r="A91" s="769" t="s">
        <v>991</v>
      </c>
      <c r="B91" s="799"/>
      <c r="C91" s="800"/>
      <c r="D91" s="801"/>
      <c r="E91" s="801"/>
      <c r="F91" s="799"/>
      <c r="G91" s="803"/>
      <c r="H91" s="803"/>
      <c r="I91" s="804">
        <v>0</v>
      </c>
      <c r="J91" s="618"/>
      <c r="K91" s="729"/>
      <c r="L91" s="729"/>
      <c r="N91" s="295"/>
    </row>
    <row r="92" spans="1:256" ht="12.75" x14ac:dyDescent="0.2">
      <c r="A92" s="770" t="s">
        <v>992</v>
      </c>
      <c r="B92" s="799"/>
      <c r="C92" s="800"/>
      <c r="D92" s="801"/>
      <c r="E92" s="801"/>
      <c r="F92" s="799"/>
      <c r="G92" s="803"/>
      <c r="H92" s="803"/>
      <c r="I92" s="804">
        <v>0</v>
      </c>
      <c r="J92" s="618"/>
      <c r="K92" s="729">
        <f>I91+I92</f>
        <v>0</v>
      </c>
      <c r="L92" s="729" t="s">
        <v>1043</v>
      </c>
      <c r="N92" s="295"/>
    </row>
    <row r="93" spans="1:256" ht="13.5" thickBot="1" x14ac:dyDescent="0.25">
      <c r="A93" s="746"/>
      <c r="B93" s="747"/>
      <c r="C93" s="748"/>
      <c r="D93" s="749"/>
      <c r="E93" s="748"/>
      <c r="F93" s="750"/>
      <c r="G93" s="751"/>
      <c r="H93" s="751"/>
      <c r="I93" s="750"/>
      <c r="J93" s="618"/>
    </row>
    <row r="94" spans="1:256" ht="12.75" thickBot="1" x14ac:dyDescent="0.25">
      <c r="A94" s="752" t="s">
        <v>963</v>
      </c>
      <c r="B94" s="753"/>
      <c r="C94" s="753"/>
      <c r="D94" s="754"/>
      <c r="E94" s="755">
        <f>E12+E14+E17+E20+E23+E28+E31+E34+E39+E40+E41+E42+E44+E48+E50+E53+E57+E58+E62+E63+E66+E67+E70+E73+E75+E76+E78+E79</f>
        <v>987821085</v>
      </c>
      <c r="F94" s="1124">
        <f>I12+I16+I19+I22+I25+I28+I31+I34+I35+I39+I40+I41+I42+I44+I48+I49+I50+I51+I53+I57+I58+I65+I66+I68+I69+I70+I73+I75+I76+I78+I79+I80+I81+I84+I45+I46+I43+P81+I85+I91+I92+I88+I54</f>
        <v>708909963.66666651</v>
      </c>
      <c r="G94" s="1124"/>
      <c r="H94" s="1124"/>
      <c r="I94" s="1125"/>
      <c r="J94" s="7"/>
      <c r="K94" s="756">
        <f>K81+K54+K35+K86</f>
        <v>708909963.66666675</v>
      </c>
      <c r="L94" s="805" t="s">
        <v>1044</v>
      </c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  <c r="IV94" s="7"/>
    </row>
    <row r="96" spans="1:256" ht="15.75" x14ac:dyDescent="0.2">
      <c r="A96" s="806"/>
      <c r="B96" s="807"/>
      <c r="C96" s="807"/>
      <c r="D96" s="807"/>
      <c r="E96" s="808"/>
      <c r="F96" s="809"/>
      <c r="G96" s="809"/>
      <c r="H96" s="809"/>
      <c r="I96" s="809"/>
    </row>
    <row r="97" spans="1:1" ht="15.75" x14ac:dyDescent="0.2">
      <c r="A97" s="806"/>
    </row>
  </sheetData>
  <mergeCells count="8">
    <mergeCell ref="A8:A9"/>
    <mergeCell ref="B8:E8"/>
    <mergeCell ref="F8:I8"/>
    <mergeCell ref="F94:I94"/>
    <mergeCell ref="B1:E1"/>
    <mergeCell ref="F2:I2"/>
    <mergeCell ref="A4:I4"/>
    <mergeCell ref="A5:I5"/>
  </mergeCells>
  <pageMargins left="0.70866141732283472" right="0.70866141732283472" top="0.74803149606299213" bottom="0.74803149606299213" header="0.31496062992125984" footer="0.31496062992125984"/>
  <pageSetup paperSize="8" scale="67" fitToHeight="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91"/>
  <sheetViews>
    <sheetView workbookViewId="0">
      <selection activeCell="F8" sqref="F8:I8"/>
    </sheetView>
  </sheetViews>
  <sheetFormatPr defaultColWidth="61.7109375" defaultRowHeight="12" x14ac:dyDescent="0.2"/>
  <cols>
    <col min="1" max="1" width="61.7109375" style="195" customWidth="1"/>
    <col min="2" max="2" width="9.85546875" style="195" hidden="1" customWidth="1"/>
    <col min="3" max="3" width="11.7109375" style="195" hidden="1" customWidth="1"/>
    <col min="4" max="4" width="9.85546875" style="195" hidden="1" customWidth="1"/>
    <col min="5" max="5" width="15.85546875" style="199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255" width="8" style="6" customWidth="1"/>
    <col min="256" max="16384" width="61.7109375" style="6"/>
  </cols>
  <sheetData>
    <row r="1" spans="1:10" ht="12.75" x14ac:dyDescent="0.2">
      <c r="B1" s="1126" t="s">
        <v>318</v>
      </c>
      <c r="C1" s="1126"/>
      <c r="D1" s="1126"/>
      <c r="E1" s="1126"/>
    </row>
    <row r="2" spans="1:10" x14ac:dyDescent="0.2">
      <c r="F2" s="1130"/>
      <c r="G2" s="1130"/>
      <c r="H2" s="1130"/>
      <c r="I2" s="1130"/>
    </row>
    <row r="4" spans="1:10" ht="12.75" x14ac:dyDescent="0.2">
      <c r="A4" s="1128" t="s">
        <v>78</v>
      </c>
      <c r="B4" s="1128"/>
      <c r="C4" s="1128"/>
      <c r="D4" s="1128"/>
      <c r="E4" s="1128"/>
      <c r="F4" s="1129"/>
      <c r="G4" s="1129"/>
      <c r="H4" s="1129"/>
      <c r="I4" s="1129"/>
    </row>
    <row r="5" spans="1:10" ht="12.75" x14ac:dyDescent="0.2">
      <c r="A5" s="1128" t="s">
        <v>975</v>
      </c>
      <c r="B5" s="1128"/>
      <c r="C5" s="1128"/>
      <c r="D5" s="1128"/>
      <c r="E5" s="1128"/>
      <c r="F5" s="1129"/>
      <c r="G5" s="1129"/>
      <c r="H5" s="1129"/>
      <c r="I5" s="1129"/>
    </row>
    <row r="7" spans="1:10" ht="13.5" thickBot="1" x14ac:dyDescent="0.25">
      <c r="E7" s="570" t="s">
        <v>20</v>
      </c>
      <c r="F7" s="581"/>
    </row>
    <row r="8" spans="1:10" ht="12.75" customHeight="1" thickBot="1" x14ac:dyDescent="0.25">
      <c r="A8" s="1117" t="s">
        <v>79</v>
      </c>
      <c r="B8" s="1119" t="s">
        <v>116</v>
      </c>
      <c r="C8" s="1120"/>
      <c r="D8" s="1120"/>
      <c r="E8" s="1120"/>
      <c r="F8" s="1119" t="s">
        <v>997</v>
      </c>
      <c r="G8" s="1120"/>
      <c r="H8" s="1120"/>
      <c r="I8" s="1120"/>
    </row>
    <row r="9" spans="1:10" s="7" customFormat="1" ht="49.5" customHeight="1" thickBot="1" x14ac:dyDescent="0.25">
      <c r="A9" s="1118"/>
      <c r="B9" s="293" t="s">
        <v>80</v>
      </c>
      <c r="C9" s="196" t="s">
        <v>81</v>
      </c>
      <c r="D9" s="196" t="s">
        <v>734</v>
      </c>
      <c r="E9" s="294" t="s">
        <v>82</v>
      </c>
      <c r="F9" s="293" t="s">
        <v>80</v>
      </c>
      <c r="G9" s="196" t="s">
        <v>81</v>
      </c>
      <c r="H9" s="196" t="s">
        <v>734</v>
      </c>
      <c r="I9" s="294" t="s">
        <v>82</v>
      </c>
    </row>
    <row r="10" spans="1:10" ht="13.5" customHeight="1" x14ac:dyDescent="0.2">
      <c r="A10" s="582" t="s">
        <v>83</v>
      </c>
      <c r="B10" s="583"/>
      <c r="C10" s="583"/>
      <c r="D10" s="583"/>
      <c r="E10" s="583"/>
      <c r="F10" s="584"/>
      <c r="G10" s="584"/>
      <c r="H10" s="584"/>
      <c r="I10" s="584"/>
      <c r="J10" s="618"/>
    </row>
    <row r="11" spans="1:10" ht="13.5" customHeight="1" x14ac:dyDescent="0.2">
      <c r="A11" s="197" t="s">
        <v>895</v>
      </c>
      <c r="B11" s="198"/>
      <c r="C11" s="198"/>
      <c r="D11" s="198"/>
      <c r="E11" s="198"/>
      <c r="F11" s="571"/>
      <c r="G11" s="571"/>
      <c r="H11" s="571"/>
      <c r="I11" s="571"/>
      <c r="J11" s="618"/>
    </row>
    <row r="12" spans="1:10" ht="30.75" customHeight="1" x14ac:dyDescent="0.2">
      <c r="A12" s="720" t="s">
        <v>896</v>
      </c>
      <c r="B12" s="574">
        <v>4865</v>
      </c>
      <c r="C12" s="721">
        <v>18.690000000000001</v>
      </c>
      <c r="D12" s="574">
        <v>4580000</v>
      </c>
      <c r="E12" s="574">
        <f>C12*D12</f>
        <v>85600200</v>
      </c>
      <c r="F12" s="573">
        <v>4837</v>
      </c>
      <c r="G12" s="572">
        <v>18.62</v>
      </c>
      <c r="H12" s="572">
        <v>4580000</v>
      </c>
      <c r="I12" s="573">
        <f>G12*H12</f>
        <v>85279600</v>
      </c>
      <c r="J12" s="618"/>
    </row>
    <row r="13" spans="1:10" ht="13.5" customHeight="1" x14ac:dyDescent="0.2">
      <c r="A13" s="577" t="s">
        <v>897</v>
      </c>
      <c r="B13" s="574"/>
      <c r="C13" s="574"/>
      <c r="D13" s="574"/>
      <c r="E13" s="574"/>
      <c r="F13" s="573"/>
      <c r="G13" s="572"/>
      <c r="H13" s="572"/>
      <c r="I13" s="573"/>
      <c r="J13" s="618"/>
    </row>
    <row r="14" spans="1:10" ht="30" customHeight="1" x14ac:dyDescent="0.2">
      <c r="A14" s="720" t="s">
        <v>898</v>
      </c>
      <c r="B14" s="574"/>
      <c r="C14" s="575"/>
      <c r="D14" s="574" t="s">
        <v>319</v>
      </c>
      <c r="E14" s="574">
        <v>8328800</v>
      </c>
      <c r="F14" s="573"/>
      <c r="G14" s="572"/>
      <c r="H14" s="572" t="s">
        <v>319</v>
      </c>
      <c r="I14" s="573">
        <v>8329050</v>
      </c>
      <c r="J14" s="618"/>
    </row>
    <row r="15" spans="1:10" ht="30" customHeight="1" x14ac:dyDescent="0.2">
      <c r="A15" s="720" t="s">
        <v>899</v>
      </c>
      <c r="B15" s="574"/>
      <c r="C15" s="575"/>
      <c r="D15" s="574"/>
      <c r="E15" s="574"/>
      <c r="F15" s="573"/>
      <c r="G15" s="572"/>
      <c r="H15" s="572"/>
      <c r="I15" s="573">
        <v>-8329050</v>
      </c>
      <c r="J15" s="618"/>
    </row>
    <row r="16" spans="1:10" ht="30" customHeight="1" x14ac:dyDescent="0.2">
      <c r="A16" s="720" t="s">
        <v>900</v>
      </c>
      <c r="B16" s="574"/>
      <c r="C16" s="575"/>
      <c r="D16" s="574"/>
      <c r="E16" s="574"/>
      <c r="F16" s="573"/>
      <c r="G16" s="572"/>
      <c r="H16" s="572"/>
      <c r="I16" s="573">
        <f>I14+I15</f>
        <v>0</v>
      </c>
      <c r="J16" s="618"/>
    </row>
    <row r="17" spans="1:10" ht="16.5" customHeight="1" x14ac:dyDescent="0.2">
      <c r="A17" s="577" t="s">
        <v>901</v>
      </c>
      <c r="B17" s="574"/>
      <c r="C17" s="574"/>
      <c r="D17" s="722" t="s">
        <v>320</v>
      </c>
      <c r="E17" s="574">
        <v>18272000</v>
      </c>
      <c r="F17" s="573"/>
      <c r="G17" s="572"/>
      <c r="H17" s="572" t="s">
        <v>321</v>
      </c>
      <c r="I17" s="573">
        <v>18304000</v>
      </c>
      <c r="J17" s="618"/>
    </row>
    <row r="18" spans="1:10" ht="16.5" customHeight="1" x14ac:dyDescent="0.2">
      <c r="A18" s="577" t="s">
        <v>899</v>
      </c>
      <c r="B18" s="574"/>
      <c r="C18" s="574"/>
      <c r="D18" s="722"/>
      <c r="E18" s="574"/>
      <c r="F18" s="573"/>
      <c r="G18" s="572"/>
      <c r="H18" s="572"/>
      <c r="I18" s="573">
        <v>-18304000</v>
      </c>
      <c r="J18" s="618"/>
    </row>
    <row r="19" spans="1:10" ht="16.5" customHeight="1" x14ac:dyDescent="0.2">
      <c r="A19" s="577" t="s">
        <v>902</v>
      </c>
      <c r="B19" s="574"/>
      <c r="C19" s="574"/>
      <c r="D19" s="722"/>
      <c r="E19" s="574"/>
      <c r="F19" s="573"/>
      <c r="G19" s="572"/>
      <c r="H19" s="572"/>
      <c r="I19" s="573">
        <f>I17+I18</f>
        <v>0</v>
      </c>
      <c r="J19" s="618"/>
    </row>
    <row r="20" spans="1:10" ht="13.5" customHeight="1" x14ac:dyDescent="0.2">
      <c r="A20" s="577" t="s">
        <v>903</v>
      </c>
      <c r="B20" s="723"/>
      <c r="C20" s="723" t="s">
        <v>904</v>
      </c>
      <c r="D20" s="724" t="s">
        <v>735</v>
      </c>
      <c r="E20" s="723">
        <v>1355022</v>
      </c>
      <c r="F20" s="677"/>
      <c r="G20" s="723"/>
      <c r="H20" s="725" t="s">
        <v>735</v>
      </c>
      <c r="I20" s="573">
        <v>1355022</v>
      </c>
      <c r="J20" s="618"/>
    </row>
    <row r="21" spans="1:10" ht="13.5" customHeight="1" x14ac:dyDescent="0.2">
      <c r="A21" s="577" t="s">
        <v>905</v>
      </c>
      <c r="B21" s="723"/>
      <c r="C21" s="723"/>
      <c r="D21" s="724"/>
      <c r="E21" s="723"/>
      <c r="F21" s="677"/>
      <c r="G21" s="723"/>
      <c r="H21" s="725"/>
      <c r="I21" s="573">
        <v>-1355022</v>
      </c>
      <c r="J21" s="618"/>
    </row>
    <row r="22" spans="1:10" ht="13.5" customHeight="1" x14ac:dyDescent="0.2">
      <c r="A22" s="577" t="s">
        <v>906</v>
      </c>
      <c r="B22" s="723"/>
      <c r="C22" s="723"/>
      <c r="D22" s="724"/>
      <c r="E22" s="723"/>
      <c r="F22" s="677"/>
      <c r="G22" s="723"/>
      <c r="H22" s="725"/>
      <c r="I22" s="573">
        <f>I20+I21</f>
        <v>0</v>
      </c>
      <c r="J22" s="618"/>
    </row>
    <row r="23" spans="1:10" ht="13.5" customHeight="1" x14ac:dyDescent="0.2">
      <c r="A23" s="577" t="s">
        <v>907</v>
      </c>
      <c r="B23" s="574"/>
      <c r="C23" s="575"/>
      <c r="D23" s="722" t="s">
        <v>736</v>
      </c>
      <c r="E23" s="574">
        <v>6369620</v>
      </c>
      <c r="F23" s="573"/>
      <c r="G23" s="572"/>
      <c r="H23" s="722" t="s">
        <v>736</v>
      </c>
      <c r="I23" s="573">
        <v>6369620</v>
      </c>
      <c r="J23" s="618"/>
    </row>
    <row r="24" spans="1:10" ht="13.5" customHeight="1" x14ac:dyDescent="0.2">
      <c r="A24" s="577" t="s">
        <v>905</v>
      </c>
      <c r="B24" s="574"/>
      <c r="C24" s="575"/>
      <c r="D24" s="722"/>
      <c r="E24" s="574"/>
      <c r="F24" s="573"/>
      <c r="G24" s="572"/>
      <c r="H24" s="722"/>
      <c r="I24" s="573">
        <v>-6369620</v>
      </c>
      <c r="J24" s="618"/>
    </row>
    <row r="25" spans="1:10" ht="13.5" customHeight="1" x14ac:dyDescent="0.2">
      <c r="A25" s="577" t="s">
        <v>908</v>
      </c>
      <c r="B25" s="574"/>
      <c r="C25" s="575"/>
      <c r="D25" s="722"/>
      <c r="E25" s="574"/>
      <c r="F25" s="573"/>
      <c r="G25" s="572"/>
      <c r="H25" s="722"/>
      <c r="I25" s="573">
        <f>I23+I24</f>
        <v>0</v>
      </c>
      <c r="J25" s="618"/>
    </row>
    <row r="26" spans="1:10" ht="13.5" customHeight="1" x14ac:dyDescent="0.2">
      <c r="A26" s="577" t="s">
        <v>909</v>
      </c>
      <c r="B26" s="574">
        <v>4865</v>
      </c>
      <c r="C26" s="574"/>
      <c r="D26" s="574">
        <v>2700</v>
      </c>
      <c r="E26" s="574">
        <f>B26*D26</f>
        <v>13135500</v>
      </c>
      <c r="F26" s="573">
        <v>4837</v>
      </c>
      <c r="G26" s="572"/>
      <c r="H26" s="574">
        <v>2700</v>
      </c>
      <c r="I26" s="573">
        <f>F26*H26</f>
        <v>13059900</v>
      </c>
      <c r="J26" s="618"/>
    </row>
    <row r="27" spans="1:10" ht="13.5" customHeight="1" x14ac:dyDescent="0.2">
      <c r="A27" s="577" t="s">
        <v>910</v>
      </c>
      <c r="B27" s="574"/>
      <c r="C27" s="574"/>
      <c r="D27" s="574"/>
      <c r="E27" s="574">
        <v>-13135500</v>
      </c>
      <c r="F27" s="573"/>
      <c r="G27" s="572"/>
      <c r="H27" s="572"/>
      <c r="I27" s="573">
        <v>-13059900</v>
      </c>
      <c r="J27" s="618"/>
    </row>
    <row r="28" spans="1:10" ht="13.5" customHeight="1" x14ac:dyDescent="0.2">
      <c r="A28" s="577" t="s">
        <v>911</v>
      </c>
      <c r="B28" s="574"/>
      <c r="C28" s="574"/>
      <c r="D28" s="574"/>
      <c r="E28" s="574">
        <f>E26+E27</f>
        <v>0</v>
      </c>
      <c r="F28" s="573"/>
      <c r="G28" s="572"/>
      <c r="H28" s="572"/>
      <c r="I28" s="573">
        <f>I26+I27</f>
        <v>0</v>
      </c>
      <c r="J28" s="618"/>
    </row>
    <row r="29" spans="1:10" ht="13.5" customHeight="1" x14ac:dyDescent="0.2">
      <c r="A29" s="577" t="s">
        <v>912</v>
      </c>
      <c r="B29" s="723">
        <v>10</v>
      </c>
      <c r="C29" s="723"/>
      <c r="D29" s="723" t="s">
        <v>322</v>
      </c>
      <c r="E29" s="726">
        <v>25500</v>
      </c>
      <c r="F29" s="573">
        <v>11</v>
      </c>
      <c r="G29" s="572"/>
      <c r="H29" s="574" t="s">
        <v>322</v>
      </c>
      <c r="I29" s="573">
        <v>28050</v>
      </c>
      <c r="J29" s="618"/>
    </row>
    <row r="30" spans="1:10" ht="13.5" customHeight="1" x14ac:dyDescent="0.2">
      <c r="A30" s="577" t="s">
        <v>913</v>
      </c>
      <c r="B30" s="723"/>
      <c r="C30" s="723"/>
      <c r="D30" s="723"/>
      <c r="E30" s="726">
        <v>-25500</v>
      </c>
      <c r="F30" s="573"/>
      <c r="G30" s="572"/>
      <c r="H30" s="572"/>
      <c r="I30" s="573">
        <v>-28050</v>
      </c>
      <c r="J30" s="618"/>
    </row>
    <row r="31" spans="1:10" ht="13.5" customHeight="1" x14ac:dyDescent="0.2">
      <c r="A31" s="577" t="s">
        <v>914</v>
      </c>
      <c r="B31" s="723"/>
      <c r="C31" s="723"/>
      <c r="D31" s="723"/>
      <c r="E31" s="726">
        <v>0</v>
      </c>
      <c r="F31" s="573"/>
      <c r="G31" s="572"/>
      <c r="H31" s="572"/>
      <c r="I31" s="573">
        <f>I29+I30</f>
        <v>0</v>
      </c>
      <c r="J31" s="618"/>
    </row>
    <row r="32" spans="1:10" ht="13.5" customHeight="1" x14ac:dyDescent="0.2">
      <c r="A32" s="577" t="s">
        <v>915</v>
      </c>
      <c r="B32" s="574"/>
      <c r="C32" s="574">
        <v>487729000</v>
      </c>
      <c r="D32" s="575">
        <v>1.55</v>
      </c>
      <c r="E32" s="574">
        <f>C32*D32</f>
        <v>755979950</v>
      </c>
      <c r="F32" s="573"/>
      <c r="G32" s="771">
        <v>482296000</v>
      </c>
      <c r="H32" s="772">
        <v>1.55</v>
      </c>
      <c r="I32" s="771">
        <f>G32*H32</f>
        <v>747558800</v>
      </c>
      <c r="J32" s="618"/>
    </row>
    <row r="33" spans="1:11" ht="13.5" customHeight="1" x14ac:dyDescent="0.2">
      <c r="A33" s="577" t="s">
        <v>910</v>
      </c>
      <c r="B33" s="574"/>
      <c r="C33" s="574"/>
      <c r="D33" s="578"/>
      <c r="E33" s="574">
        <v>-98054262</v>
      </c>
      <c r="F33" s="573"/>
      <c r="G33" s="572"/>
      <c r="H33" s="572"/>
      <c r="I33" s="573">
        <v>-69343482</v>
      </c>
      <c r="J33" s="618"/>
    </row>
    <row r="34" spans="1:11" ht="13.5" customHeight="1" x14ac:dyDescent="0.2">
      <c r="A34" s="577" t="s">
        <v>916</v>
      </c>
      <c r="B34" s="574"/>
      <c r="C34" s="574"/>
      <c r="D34" s="578"/>
      <c r="E34" s="574">
        <f>E32+E33</f>
        <v>657925688</v>
      </c>
      <c r="F34" s="573"/>
      <c r="G34" s="572"/>
      <c r="H34" s="572"/>
      <c r="I34" s="573">
        <f>I32+I33</f>
        <v>678215318</v>
      </c>
      <c r="J34" s="618"/>
    </row>
    <row r="35" spans="1:11" ht="13.5" customHeight="1" x14ac:dyDescent="0.2">
      <c r="A35" s="727" t="s">
        <v>917</v>
      </c>
      <c r="B35" s="723"/>
      <c r="C35" s="723"/>
      <c r="D35" s="723"/>
      <c r="E35" s="723">
        <v>0</v>
      </c>
      <c r="F35" s="677"/>
      <c r="G35" s="728"/>
      <c r="H35" s="728"/>
      <c r="I35" s="677">
        <v>0</v>
      </c>
      <c r="J35" s="618"/>
    </row>
    <row r="36" spans="1:11" ht="13.5" customHeight="1" x14ac:dyDescent="0.2">
      <c r="A36" s="727"/>
      <c r="B36" s="723"/>
      <c r="C36" s="723"/>
      <c r="D36" s="723"/>
      <c r="E36" s="723"/>
      <c r="F36" s="677"/>
      <c r="G36" s="728"/>
      <c r="H36" s="728"/>
      <c r="I36" s="677"/>
      <c r="J36" s="618"/>
      <c r="K36" s="729"/>
    </row>
    <row r="37" spans="1:11" ht="24.95" customHeight="1" x14ac:dyDescent="0.2">
      <c r="A37" s="730" t="s">
        <v>84</v>
      </c>
      <c r="B37" s="723"/>
      <c r="C37" s="723"/>
      <c r="D37" s="723"/>
      <c r="E37" s="723"/>
      <c r="F37" s="677"/>
      <c r="G37" s="728"/>
      <c r="H37" s="728"/>
      <c r="I37" s="677"/>
      <c r="J37" s="618"/>
    </row>
    <row r="38" spans="1:11" ht="15" customHeight="1" x14ac:dyDescent="0.2">
      <c r="A38" s="720" t="s">
        <v>918</v>
      </c>
      <c r="B38" s="723"/>
      <c r="C38" s="723"/>
      <c r="D38" s="723"/>
      <c r="E38" s="723"/>
      <c r="F38" s="677"/>
      <c r="G38" s="728"/>
      <c r="H38" s="728"/>
      <c r="I38" s="677"/>
      <c r="J38" s="618"/>
    </row>
    <row r="39" spans="1:11" ht="24" customHeight="1" x14ac:dyDescent="0.2">
      <c r="A39" s="720" t="s">
        <v>919</v>
      </c>
      <c r="B39" s="574"/>
      <c r="C39" s="575">
        <v>13.1</v>
      </c>
      <c r="D39" s="574">
        <v>4152000</v>
      </c>
      <c r="E39" s="574">
        <f>C39*D39*8/12</f>
        <v>36260800</v>
      </c>
      <c r="F39" s="573"/>
      <c r="G39" s="572">
        <v>13.3</v>
      </c>
      <c r="H39" s="573">
        <v>4308000</v>
      </c>
      <c r="I39" s="573">
        <f>G39*8/12*4308000</f>
        <v>38197600</v>
      </c>
      <c r="J39" s="618"/>
    </row>
    <row r="40" spans="1:11" ht="24" customHeight="1" x14ac:dyDescent="0.2">
      <c r="A40" s="720" t="s">
        <v>920</v>
      </c>
      <c r="B40" s="574"/>
      <c r="C40" s="575">
        <v>13.1</v>
      </c>
      <c r="D40" s="576">
        <v>4152000</v>
      </c>
      <c r="E40" s="574">
        <f>C40*D40*4/12</f>
        <v>18130400</v>
      </c>
      <c r="F40" s="573"/>
      <c r="G40" s="731">
        <v>13.4</v>
      </c>
      <c r="H40" s="573">
        <v>4308000</v>
      </c>
      <c r="I40" s="573">
        <f>G40*4/12*H40</f>
        <v>19242400</v>
      </c>
      <c r="J40" s="618"/>
    </row>
    <row r="41" spans="1:11" ht="24.95" customHeight="1" x14ac:dyDescent="0.2">
      <c r="A41" s="720" t="s">
        <v>998</v>
      </c>
      <c r="B41" s="723"/>
      <c r="C41" s="732">
        <v>13.1</v>
      </c>
      <c r="D41" s="733">
        <v>35000</v>
      </c>
      <c r="E41" s="723">
        <f>C41*D41</f>
        <v>458500</v>
      </c>
      <c r="F41" s="677"/>
      <c r="G41" s="731">
        <v>13.4</v>
      </c>
      <c r="H41" s="573">
        <v>35000</v>
      </c>
      <c r="I41" s="573">
        <f>G41*H41</f>
        <v>469000</v>
      </c>
      <c r="J41" s="618"/>
    </row>
    <row r="42" spans="1:11" ht="24.95" customHeight="1" x14ac:dyDescent="0.2">
      <c r="A42" s="720" t="s">
        <v>921</v>
      </c>
      <c r="B42" s="723"/>
      <c r="C42" s="723">
        <v>10</v>
      </c>
      <c r="D42" s="723">
        <v>1800000</v>
      </c>
      <c r="E42" s="726">
        <f>C42*D42*8/12</f>
        <v>12000000</v>
      </c>
      <c r="F42" s="677"/>
      <c r="G42" s="731">
        <v>9</v>
      </c>
      <c r="H42" s="573">
        <v>1800000</v>
      </c>
      <c r="I42" s="573">
        <f>G42*H42*8/12</f>
        <v>10800000</v>
      </c>
      <c r="J42" s="618"/>
    </row>
    <row r="43" spans="1:11" ht="35.25" customHeight="1" x14ac:dyDescent="0.2">
      <c r="A43" s="734" t="s">
        <v>922</v>
      </c>
      <c r="B43" s="723"/>
      <c r="C43" s="723"/>
      <c r="D43" s="723"/>
      <c r="E43" s="726"/>
      <c r="F43" s="677"/>
      <c r="G43" s="731">
        <v>1</v>
      </c>
      <c r="H43" s="573">
        <v>4308000</v>
      </c>
      <c r="I43" s="573">
        <f>G43*H43*8/12</f>
        <v>2872000</v>
      </c>
      <c r="J43" s="618"/>
    </row>
    <row r="44" spans="1:11" ht="35.25" customHeight="1" x14ac:dyDescent="0.2">
      <c r="A44" s="720" t="s">
        <v>923</v>
      </c>
      <c r="B44" s="723"/>
      <c r="C44" s="723">
        <v>10</v>
      </c>
      <c r="D44" s="723">
        <v>1800000</v>
      </c>
      <c r="E44" s="723">
        <f>C44*D44*4/12</f>
        <v>6000000</v>
      </c>
      <c r="F44" s="677"/>
      <c r="G44" s="731">
        <v>9</v>
      </c>
      <c r="H44" s="573">
        <v>1800000</v>
      </c>
      <c r="I44" s="573">
        <f>G44*H44*4/12</f>
        <v>5400000</v>
      </c>
      <c r="J44" s="619"/>
    </row>
    <row r="45" spans="1:11" ht="35.25" customHeight="1" x14ac:dyDescent="0.2">
      <c r="A45" s="720" t="s">
        <v>924</v>
      </c>
      <c r="B45" s="723"/>
      <c r="C45" s="723"/>
      <c r="D45" s="723"/>
      <c r="E45" s="723"/>
      <c r="F45" s="677"/>
      <c r="G45" s="731">
        <v>1</v>
      </c>
      <c r="H45" s="573">
        <v>4308000</v>
      </c>
      <c r="I45" s="573">
        <f>G45*H45*4/12</f>
        <v>1436000</v>
      </c>
      <c r="J45" s="619"/>
    </row>
    <row r="46" spans="1:11" ht="13.5" customHeight="1" x14ac:dyDescent="0.2">
      <c r="A46" s="720" t="s">
        <v>925</v>
      </c>
      <c r="B46" s="723"/>
      <c r="C46" s="723"/>
      <c r="D46" s="723"/>
      <c r="E46" s="723"/>
      <c r="F46" s="677"/>
      <c r="G46" s="731">
        <v>1</v>
      </c>
      <c r="H46" s="573">
        <v>35000</v>
      </c>
      <c r="I46" s="573">
        <f>G46*H46</f>
        <v>35000</v>
      </c>
      <c r="J46" s="619"/>
    </row>
    <row r="47" spans="1:11" ht="13.5" customHeight="1" x14ac:dyDescent="0.2">
      <c r="A47" s="577" t="s">
        <v>926</v>
      </c>
      <c r="B47" s="723"/>
      <c r="C47" s="723"/>
      <c r="D47" s="723"/>
      <c r="E47" s="723"/>
      <c r="F47" s="677"/>
      <c r="G47" s="728"/>
      <c r="H47" s="728"/>
      <c r="I47" s="677"/>
      <c r="J47" s="618"/>
    </row>
    <row r="48" spans="1:11" ht="13.5" customHeight="1" x14ac:dyDescent="0.2">
      <c r="A48" s="720" t="s">
        <v>927</v>
      </c>
      <c r="B48" s="574"/>
      <c r="C48" s="574"/>
      <c r="D48" s="574"/>
      <c r="E48" s="574"/>
      <c r="F48" s="573"/>
      <c r="G48" s="573">
        <v>0</v>
      </c>
      <c r="H48" s="574">
        <v>80000</v>
      </c>
      <c r="I48" s="573">
        <f>G48*H48*8/12</f>
        <v>0</v>
      </c>
      <c r="J48" s="618"/>
    </row>
    <row r="49" spans="1:11" ht="13.5" customHeight="1" x14ac:dyDescent="0.2">
      <c r="A49" s="720" t="s">
        <v>928</v>
      </c>
      <c r="B49" s="574"/>
      <c r="C49" s="574">
        <v>142</v>
      </c>
      <c r="D49" s="574">
        <v>70000</v>
      </c>
      <c r="E49" s="574">
        <f>C49*D49*8/12</f>
        <v>6626666.666666667</v>
      </c>
      <c r="F49" s="573"/>
      <c r="G49" s="573">
        <v>144</v>
      </c>
      <c r="H49" s="574">
        <v>80000</v>
      </c>
      <c r="I49" s="573">
        <f>G49*H49*8/12</f>
        <v>7680000</v>
      </c>
      <c r="J49" s="618"/>
    </row>
    <row r="50" spans="1:11" ht="13.5" customHeight="1" x14ac:dyDescent="0.2">
      <c r="A50" s="720" t="s">
        <v>929</v>
      </c>
      <c r="B50" s="723"/>
      <c r="C50" s="723"/>
      <c r="D50" s="723"/>
      <c r="E50" s="723"/>
      <c r="F50" s="677"/>
      <c r="G50" s="573">
        <v>0</v>
      </c>
      <c r="H50" s="574">
        <v>80000</v>
      </c>
      <c r="I50" s="573">
        <f>G50*H50*8/12</f>
        <v>0</v>
      </c>
      <c r="J50" s="618"/>
    </row>
    <row r="51" spans="1:11" ht="39.75" customHeight="1" x14ac:dyDescent="0.2">
      <c r="A51" s="720" t="s">
        <v>930</v>
      </c>
      <c r="B51" s="723"/>
      <c r="C51" s="723">
        <v>142</v>
      </c>
      <c r="D51" s="723">
        <v>70000</v>
      </c>
      <c r="E51" s="723">
        <f>C51*D51*4/12</f>
        <v>3313333.3333333335</v>
      </c>
      <c r="F51" s="677"/>
      <c r="G51" s="573">
        <v>144</v>
      </c>
      <c r="H51" s="574">
        <v>80000</v>
      </c>
      <c r="I51" s="573">
        <f>G51*H51*4/12</f>
        <v>3840000</v>
      </c>
      <c r="J51" s="618"/>
    </row>
    <row r="52" spans="1:11" ht="50.25" customHeight="1" x14ac:dyDescent="0.2">
      <c r="A52" s="577" t="s">
        <v>931</v>
      </c>
      <c r="B52" s="723"/>
      <c r="C52" s="723"/>
      <c r="D52" s="723"/>
      <c r="E52" s="723">
        <v>0</v>
      </c>
      <c r="F52" s="677"/>
      <c r="G52" s="728"/>
      <c r="H52" s="728"/>
      <c r="I52" s="573">
        <v>740000</v>
      </c>
      <c r="J52" s="621"/>
    </row>
    <row r="53" spans="1:11" ht="13.5" customHeight="1" x14ac:dyDescent="0.2">
      <c r="A53" s="577" t="s">
        <v>932</v>
      </c>
      <c r="B53" s="574"/>
      <c r="C53" s="574"/>
      <c r="D53" s="574"/>
      <c r="E53" s="574"/>
      <c r="F53" s="573"/>
      <c r="G53" s="572"/>
      <c r="H53" s="572"/>
      <c r="I53" s="573"/>
      <c r="J53" s="618"/>
    </row>
    <row r="54" spans="1:11" ht="13.5" customHeight="1" x14ac:dyDescent="0.2">
      <c r="A54" s="720" t="s">
        <v>933</v>
      </c>
      <c r="B54" s="574"/>
      <c r="C54" s="574">
        <v>5</v>
      </c>
      <c r="D54" s="735" t="s">
        <v>323</v>
      </c>
      <c r="E54" s="574">
        <v>1760000</v>
      </c>
      <c r="F54" s="573"/>
      <c r="G54" s="573">
        <v>5</v>
      </c>
      <c r="H54" s="573">
        <v>384000</v>
      </c>
      <c r="I54" s="573">
        <f>G54*H54</f>
        <v>1920000</v>
      </c>
      <c r="J54" s="618"/>
    </row>
    <row r="55" spans="1:11" ht="13.5" customHeight="1" x14ac:dyDescent="0.2">
      <c r="A55" s="720" t="s">
        <v>934</v>
      </c>
      <c r="B55" s="723"/>
      <c r="C55" s="723"/>
      <c r="D55" s="723"/>
      <c r="E55" s="723"/>
      <c r="F55" s="677"/>
      <c r="G55" s="573">
        <v>1</v>
      </c>
      <c r="H55" s="573">
        <v>352000</v>
      </c>
      <c r="I55" s="573">
        <f>G55*H55</f>
        <v>352000</v>
      </c>
      <c r="J55" s="618"/>
    </row>
    <row r="56" spans="1:11" ht="12.75" customHeight="1" x14ac:dyDescent="0.2">
      <c r="A56" s="727"/>
      <c r="B56" s="723"/>
      <c r="C56" s="723"/>
      <c r="D56" s="723"/>
      <c r="E56" s="723"/>
      <c r="F56" s="677"/>
      <c r="G56" s="728"/>
      <c r="H56" s="728"/>
      <c r="I56" s="677"/>
      <c r="J56" s="618"/>
      <c r="K56" s="729"/>
    </row>
    <row r="57" spans="1:11" ht="13.5" customHeight="1" x14ac:dyDescent="0.2">
      <c r="A57" s="730" t="s">
        <v>85</v>
      </c>
      <c r="B57" s="723"/>
      <c r="C57" s="723"/>
      <c r="D57" s="723"/>
      <c r="E57" s="723"/>
      <c r="F57" s="677"/>
      <c r="G57" s="728"/>
      <c r="H57" s="728"/>
      <c r="I57" s="677"/>
      <c r="J57" s="618"/>
    </row>
    <row r="58" spans="1:11" ht="33.75" customHeight="1" x14ac:dyDescent="0.2">
      <c r="A58" s="727" t="s">
        <v>935</v>
      </c>
      <c r="B58" s="723"/>
      <c r="C58" s="723"/>
      <c r="D58" s="723"/>
      <c r="E58" s="723">
        <v>0</v>
      </c>
      <c r="F58" s="677"/>
      <c r="G58" s="728"/>
      <c r="H58" s="728"/>
      <c r="I58" s="677">
        <v>0</v>
      </c>
      <c r="J58" s="620"/>
    </row>
    <row r="59" spans="1:11" ht="27" customHeight="1" x14ac:dyDescent="0.2">
      <c r="A59" s="734" t="s">
        <v>936</v>
      </c>
      <c r="B59" s="723"/>
      <c r="C59" s="723"/>
      <c r="D59" s="723"/>
      <c r="E59" s="726">
        <v>0</v>
      </c>
      <c r="F59" s="677"/>
      <c r="G59" s="728"/>
      <c r="H59" s="728"/>
      <c r="I59" s="677">
        <v>0</v>
      </c>
      <c r="J59" s="618"/>
    </row>
    <row r="60" spans="1:11" ht="13.5" customHeight="1" x14ac:dyDescent="0.2">
      <c r="A60" s="577" t="s">
        <v>937</v>
      </c>
      <c r="B60" s="723"/>
      <c r="C60" s="723"/>
      <c r="D60" s="723"/>
      <c r="E60" s="723"/>
      <c r="F60" s="677"/>
      <c r="G60" s="728"/>
      <c r="H60" s="728"/>
      <c r="I60" s="677"/>
      <c r="J60" s="618"/>
    </row>
    <row r="61" spans="1:11" ht="13.5" customHeight="1" x14ac:dyDescent="0.2">
      <c r="A61" s="577" t="s">
        <v>938</v>
      </c>
      <c r="B61" s="723"/>
      <c r="C61" s="723"/>
      <c r="D61" s="723"/>
      <c r="E61" s="723"/>
      <c r="F61" s="677"/>
      <c r="G61" s="728"/>
      <c r="H61" s="728"/>
      <c r="I61" s="677"/>
      <c r="J61" s="618"/>
    </row>
    <row r="62" spans="1:11" ht="13.5" customHeight="1" x14ac:dyDescent="0.2">
      <c r="A62" s="577" t="s">
        <v>939</v>
      </c>
      <c r="B62" s="723"/>
      <c r="C62" s="723"/>
      <c r="D62" s="723"/>
      <c r="E62" s="723"/>
      <c r="F62" s="677"/>
      <c r="G62" s="728"/>
      <c r="H62" s="728"/>
      <c r="I62" s="677"/>
      <c r="J62" s="618"/>
    </row>
    <row r="63" spans="1:11" ht="28.5" customHeight="1" x14ac:dyDescent="0.2">
      <c r="A63" s="720" t="s">
        <v>940</v>
      </c>
      <c r="B63" s="727"/>
      <c r="C63" s="736"/>
      <c r="D63" s="723"/>
      <c r="E63" s="723">
        <f>C63*D63/2</f>
        <v>0</v>
      </c>
      <c r="F63" s="574">
        <v>7916</v>
      </c>
      <c r="G63" s="737"/>
      <c r="H63" s="728"/>
      <c r="I63" s="677"/>
      <c r="J63" s="620"/>
    </row>
    <row r="64" spans="1:11" ht="24.95" customHeight="1" x14ac:dyDescent="0.2">
      <c r="A64" s="734" t="s">
        <v>941</v>
      </c>
      <c r="B64" s="723"/>
      <c r="C64" s="727"/>
      <c r="D64" s="723"/>
      <c r="E64" s="723"/>
      <c r="F64" s="677"/>
      <c r="G64" s="579">
        <v>0</v>
      </c>
      <c r="H64" s="728"/>
      <c r="I64" s="677"/>
      <c r="J64" s="620"/>
    </row>
    <row r="65" spans="1:10" ht="24.95" customHeight="1" x14ac:dyDescent="0.2">
      <c r="A65" s="727" t="s">
        <v>942</v>
      </c>
      <c r="B65" s="723"/>
      <c r="C65" s="727"/>
      <c r="D65" s="723"/>
      <c r="E65" s="723"/>
      <c r="F65" s="677"/>
      <c r="G65" s="578">
        <v>1</v>
      </c>
      <c r="H65" s="728"/>
      <c r="I65" s="677"/>
      <c r="J65" s="618"/>
    </row>
    <row r="66" spans="1:10" ht="24.95" customHeight="1" x14ac:dyDescent="0.2">
      <c r="A66" s="577" t="s">
        <v>943</v>
      </c>
      <c r="B66" s="723"/>
      <c r="C66" s="738">
        <v>0.97299999999999998</v>
      </c>
      <c r="D66" s="723">
        <v>3000000</v>
      </c>
      <c r="E66" s="723"/>
      <c r="F66" s="677"/>
      <c r="G66" s="578">
        <v>2</v>
      </c>
      <c r="H66" s="574">
        <v>3000000</v>
      </c>
      <c r="I66" s="573">
        <f>(2*1+0)*3000000</f>
        <v>6000000</v>
      </c>
      <c r="J66" s="618"/>
    </row>
    <row r="67" spans="1:10" ht="13.5" customHeight="1" x14ac:dyDescent="0.2">
      <c r="A67" s="577" t="s">
        <v>944</v>
      </c>
      <c r="B67" s="739"/>
      <c r="C67" s="723">
        <v>80</v>
      </c>
      <c r="D67" s="723">
        <v>55360</v>
      </c>
      <c r="E67" s="723">
        <f>C67*D67</f>
        <v>4428800</v>
      </c>
      <c r="F67" s="677"/>
      <c r="G67" s="574">
        <v>80</v>
      </c>
      <c r="H67" s="574">
        <v>55360</v>
      </c>
      <c r="I67" s="574">
        <f>G67*H67</f>
        <v>4428800</v>
      </c>
      <c r="J67" s="618"/>
    </row>
    <row r="68" spans="1:10" ht="13.5" customHeight="1" x14ac:dyDescent="0.2">
      <c r="A68" s="577" t="s">
        <v>945</v>
      </c>
      <c r="B68" s="739"/>
      <c r="C68" s="723">
        <v>55</v>
      </c>
      <c r="D68" s="723">
        <v>145000</v>
      </c>
      <c r="E68" s="723">
        <f>C68*D68</f>
        <v>7975000</v>
      </c>
      <c r="F68" s="677"/>
      <c r="G68" s="574">
        <v>50</v>
      </c>
      <c r="H68" s="574">
        <v>145000</v>
      </c>
      <c r="I68" s="574">
        <f>G68*H68</f>
        <v>7250000</v>
      </c>
      <c r="J68" s="618"/>
    </row>
    <row r="69" spans="1:10" ht="13.5" customHeight="1" x14ac:dyDescent="0.2">
      <c r="A69" s="734" t="s">
        <v>946</v>
      </c>
      <c r="B69" s="740"/>
      <c r="C69" s="723">
        <v>23</v>
      </c>
      <c r="D69" s="723">
        <v>109000</v>
      </c>
      <c r="E69" s="723">
        <f>C69*D69</f>
        <v>2507000</v>
      </c>
      <c r="F69" s="677"/>
      <c r="G69" s="574">
        <v>23</v>
      </c>
      <c r="H69" s="574">
        <v>109000</v>
      </c>
      <c r="I69" s="574">
        <f>G69*H69</f>
        <v>2507000</v>
      </c>
      <c r="J69" s="618"/>
    </row>
    <row r="70" spans="1:10" ht="15" customHeight="1" x14ac:dyDescent="0.2">
      <c r="A70" s="720" t="s">
        <v>947</v>
      </c>
      <c r="B70" s="740"/>
      <c r="C70" s="723"/>
      <c r="D70" s="723"/>
      <c r="E70" s="723"/>
      <c r="F70" s="677"/>
      <c r="G70" s="728"/>
      <c r="H70" s="728"/>
      <c r="I70" s="677"/>
      <c r="J70" s="618"/>
    </row>
    <row r="71" spans="1:10" ht="13.5" customHeight="1" x14ac:dyDescent="0.2">
      <c r="A71" s="727" t="s">
        <v>948</v>
      </c>
      <c r="B71" s="727"/>
      <c r="C71" s="727"/>
      <c r="D71" s="677"/>
      <c r="E71" s="723"/>
      <c r="F71" s="677"/>
      <c r="G71" s="728"/>
      <c r="H71" s="728"/>
      <c r="I71" s="677"/>
      <c r="J71" s="618"/>
    </row>
    <row r="72" spans="1:10" ht="13.5" customHeight="1" x14ac:dyDescent="0.2">
      <c r="A72" s="577" t="s">
        <v>949</v>
      </c>
      <c r="B72" s="741"/>
      <c r="C72" s="723">
        <v>13</v>
      </c>
      <c r="D72" s="723">
        <v>494100</v>
      </c>
      <c r="E72" s="723">
        <f>C72*D72</f>
        <v>6423300</v>
      </c>
      <c r="F72" s="677"/>
      <c r="G72" s="574">
        <v>15</v>
      </c>
      <c r="H72" s="574">
        <v>494100</v>
      </c>
      <c r="I72" s="574">
        <f>G72*H72</f>
        <v>7411500</v>
      </c>
      <c r="J72" s="618"/>
    </row>
    <row r="73" spans="1:10" ht="13.5" customHeight="1" x14ac:dyDescent="0.2">
      <c r="A73" s="720" t="s">
        <v>950</v>
      </c>
      <c r="B73" s="739"/>
      <c r="C73" s="723"/>
      <c r="D73" s="723"/>
      <c r="E73" s="723"/>
      <c r="F73" s="677"/>
      <c r="G73" s="728"/>
      <c r="H73" s="728"/>
      <c r="I73" s="677"/>
      <c r="J73" s="618"/>
    </row>
    <row r="74" spans="1:10" ht="13.5" customHeight="1" x14ac:dyDescent="0.2">
      <c r="A74" s="720" t="s">
        <v>951</v>
      </c>
      <c r="B74" s="739"/>
      <c r="C74" s="723">
        <v>15</v>
      </c>
      <c r="D74" s="723">
        <v>2606040</v>
      </c>
      <c r="E74" s="723">
        <f>C74*D74</f>
        <v>39090600</v>
      </c>
      <c r="F74" s="677"/>
      <c r="G74" s="574">
        <v>15</v>
      </c>
      <c r="H74" s="574">
        <v>2606040</v>
      </c>
      <c r="I74" s="574">
        <f>G74*H74</f>
        <v>39090600</v>
      </c>
      <c r="J74" s="618"/>
    </row>
    <row r="75" spans="1:10" ht="24.95" customHeight="1" x14ac:dyDescent="0.2">
      <c r="A75" s="577" t="s">
        <v>952</v>
      </c>
      <c r="B75" s="739"/>
      <c r="C75" s="723"/>
      <c r="D75" s="723"/>
      <c r="E75" s="726">
        <v>37834000</v>
      </c>
      <c r="F75" s="677"/>
      <c r="G75" s="728"/>
      <c r="H75" s="728"/>
      <c r="I75" s="573">
        <v>31081000</v>
      </c>
      <c r="J75" s="622"/>
    </row>
    <row r="76" spans="1:10" ht="15" customHeight="1" x14ac:dyDescent="0.2">
      <c r="A76" s="577" t="s">
        <v>953</v>
      </c>
      <c r="B76" s="739"/>
      <c r="C76" s="723"/>
      <c r="D76" s="723"/>
      <c r="E76" s="723"/>
      <c r="F76" s="677"/>
      <c r="G76" s="728"/>
      <c r="H76" s="728"/>
      <c r="I76" s="677"/>
      <c r="J76" s="618"/>
    </row>
    <row r="77" spans="1:10" ht="34.5" customHeight="1" x14ac:dyDescent="0.2">
      <c r="A77" s="577" t="s">
        <v>954</v>
      </c>
      <c r="B77" s="723"/>
      <c r="C77" s="732">
        <v>12.33</v>
      </c>
      <c r="D77" s="723">
        <v>1632000</v>
      </c>
      <c r="E77" s="723">
        <f>C77*D77</f>
        <v>20122560</v>
      </c>
      <c r="F77" s="677"/>
      <c r="G77" s="575">
        <v>13.81</v>
      </c>
      <c r="H77" s="574">
        <v>1632000</v>
      </c>
      <c r="I77" s="574">
        <f>G77*H77</f>
        <v>22537920</v>
      </c>
      <c r="J77" s="623"/>
    </row>
    <row r="78" spans="1:10" ht="13.5" customHeight="1" x14ac:dyDescent="0.2">
      <c r="A78" s="577" t="s">
        <v>955</v>
      </c>
      <c r="B78" s="723"/>
      <c r="C78" s="723"/>
      <c r="D78" s="723"/>
      <c r="E78" s="726">
        <v>7038795</v>
      </c>
      <c r="F78" s="677"/>
      <c r="G78" s="728"/>
      <c r="H78" s="728"/>
      <c r="I78" s="573">
        <v>10352656</v>
      </c>
      <c r="J78" s="624"/>
    </row>
    <row r="79" spans="1:10" ht="13.5" customHeight="1" x14ac:dyDescent="0.2">
      <c r="A79" s="720" t="s">
        <v>956</v>
      </c>
      <c r="B79" s="723"/>
      <c r="C79" s="723"/>
      <c r="D79" s="723"/>
      <c r="E79" s="726"/>
      <c r="F79" s="677"/>
      <c r="G79" s="573">
        <v>280</v>
      </c>
      <c r="H79" s="573">
        <v>285</v>
      </c>
      <c r="I79" s="573">
        <f>G79*H79</f>
        <v>79800</v>
      </c>
      <c r="J79" s="618"/>
    </row>
    <row r="80" spans="1:10" ht="31.5" customHeight="1" x14ac:dyDescent="0.2">
      <c r="A80" s="577" t="s">
        <v>957</v>
      </c>
      <c r="B80" s="723"/>
      <c r="C80" s="723"/>
      <c r="D80" s="723"/>
      <c r="E80" s="726">
        <v>0</v>
      </c>
      <c r="F80" s="677"/>
      <c r="G80" s="728"/>
      <c r="H80" s="728"/>
      <c r="I80" s="573">
        <v>0</v>
      </c>
      <c r="J80" s="618"/>
    </row>
    <row r="81" spans="1:256" ht="28.5" customHeight="1" x14ac:dyDescent="0.2">
      <c r="A81" s="727"/>
      <c r="B81" s="723"/>
      <c r="C81" s="723"/>
      <c r="D81" s="723"/>
      <c r="E81" s="742"/>
      <c r="F81" s="677"/>
      <c r="G81" s="728"/>
      <c r="H81" s="728"/>
      <c r="I81" s="677"/>
      <c r="J81" s="618"/>
      <c r="K81" s="729"/>
    </row>
    <row r="82" spans="1:256" ht="13.5" customHeight="1" x14ac:dyDescent="0.2">
      <c r="A82" s="730" t="s">
        <v>958</v>
      </c>
      <c r="B82" s="723"/>
      <c r="C82" s="723"/>
      <c r="D82" s="723"/>
      <c r="E82" s="742"/>
      <c r="F82" s="677"/>
      <c r="G82" s="728"/>
      <c r="H82" s="728"/>
      <c r="I82" s="677"/>
      <c r="J82" s="618"/>
    </row>
    <row r="83" spans="1:256" ht="13.5" customHeight="1" x14ac:dyDescent="0.2">
      <c r="A83" s="577" t="s">
        <v>959</v>
      </c>
      <c r="B83" s="723"/>
      <c r="C83" s="723"/>
      <c r="D83" s="723"/>
      <c r="E83" s="742"/>
      <c r="F83" s="677"/>
      <c r="G83" s="728"/>
      <c r="H83" s="728"/>
      <c r="I83" s="677"/>
      <c r="J83" s="618"/>
    </row>
    <row r="84" spans="1:256" ht="13.5" customHeight="1" x14ac:dyDescent="0.2">
      <c r="A84" s="577" t="s">
        <v>960</v>
      </c>
      <c r="B84" s="723"/>
      <c r="C84" s="723">
        <v>4865</v>
      </c>
      <c r="D84" s="723">
        <v>1140</v>
      </c>
      <c r="E84" s="743"/>
      <c r="F84" s="677"/>
      <c r="G84" s="574">
        <v>4837</v>
      </c>
      <c r="H84" s="574">
        <v>1140</v>
      </c>
      <c r="I84" s="296">
        <f>G84*H84</f>
        <v>5514180</v>
      </c>
      <c r="J84" s="618"/>
    </row>
    <row r="85" spans="1:256" ht="30" customHeight="1" x14ac:dyDescent="0.2">
      <c r="A85" s="720" t="s">
        <v>961</v>
      </c>
      <c r="B85" s="723"/>
      <c r="C85" s="723"/>
      <c r="D85" s="723"/>
      <c r="E85" s="743"/>
      <c r="F85" s="677"/>
      <c r="G85" s="723"/>
      <c r="H85" s="723"/>
      <c r="I85" s="296">
        <v>0</v>
      </c>
      <c r="J85" s="618"/>
    </row>
    <row r="86" spans="1:256" ht="13.5" customHeight="1" x14ac:dyDescent="0.2">
      <c r="A86" s="734"/>
      <c r="B86" s="739"/>
      <c r="C86" s="723"/>
      <c r="D86" s="737"/>
      <c r="E86" s="723"/>
      <c r="F86" s="677"/>
      <c r="G86" s="728"/>
      <c r="H86" s="728"/>
      <c r="I86" s="677"/>
      <c r="J86" s="618"/>
      <c r="K86" s="729"/>
    </row>
    <row r="87" spans="1:256" ht="25.5" customHeight="1" x14ac:dyDescent="0.2">
      <c r="A87" s="744" t="s">
        <v>962</v>
      </c>
      <c r="B87" s="739"/>
      <c r="C87" s="745"/>
      <c r="D87" s="723"/>
      <c r="E87" s="726"/>
      <c r="F87" s="739"/>
      <c r="G87" s="728"/>
      <c r="H87" s="728"/>
      <c r="I87" s="677"/>
      <c r="J87" s="618"/>
      <c r="K87" s="729"/>
      <c r="L87" s="729"/>
      <c r="N87" s="295"/>
    </row>
    <row r="88" spans="1:256" ht="13.5" customHeight="1" thickBot="1" x14ac:dyDescent="0.25">
      <c r="A88" s="746"/>
      <c r="B88" s="747"/>
      <c r="C88" s="748"/>
      <c r="D88" s="749"/>
      <c r="E88" s="748"/>
      <c r="F88" s="750"/>
      <c r="G88" s="751"/>
      <c r="H88" s="751"/>
      <c r="I88" s="750"/>
      <c r="J88" s="618"/>
    </row>
    <row r="89" spans="1:256" ht="11.25" customHeight="1" thickBot="1" x14ac:dyDescent="0.25">
      <c r="A89" s="752" t="s">
        <v>963</v>
      </c>
      <c r="B89" s="753"/>
      <c r="C89" s="753"/>
      <c r="D89" s="754"/>
      <c r="E89" s="755">
        <f>E12+E14+E17+E20+E23+E28+E31+E34+E39+E40+E41+E42+E44+E49+E51+E54+E58+E59+E63+E64+E67+E68+E69+E72+E74+E75+E77+E78</f>
        <v>987821085</v>
      </c>
      <c r="F89" s="1124">
        <f>I12+I16+I19+I22+I25+I28+I31+I34+I35+I39+I40+I41+I42+I44+I49+I50+I51+I52+I54+I58+I59+I66+I67+I68+I69+I72+I74+I75+I77+I78+I79+I80+I84+I45+I46+I43+I55</f>
        <v>992732374</v>
      </c>
      <c r="G89" s="1124"/>
      <c r="H89" s="1124"/>
      <c r="I89" s="1125"/>
      <c r="J89" s="7"/>
      <c r="K89" s="756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</row>
    <row r="90" spans="1:256" ht="14.25" customHeight="1" x14ac:dyDescent="0.2"/>
    <row r="91" spans="1:256" s="7" customFormat="1" ht="13.5" customHeight="1" x14ac:dyDescent="0.2">
      <c r="A91" s="195"/>
      <c r="B91" s="195"/>
      <c r="C91" s="195"/>
      <c r="D91" s="195"/>
      <c r="E91" s="199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</sheetData>
  <mergeCells count="8">
    <mergeCell ref="F89:I89"/>
    <mergeCell ref="B1:E1"/>
    <mergeCell ref="A4:I4"/>
    <mergeCell ref="A5:I5"/>
    <mergeCell ref="A8:A9"/>
    <mergeCell ref="B8:E8"/>
    <mergeCell ref="F8:I8"/>
    <mergeCell ref="F2:I2"/>
  </mergeCells>
  <phoneticPr fontId="95" type="noConversion"/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41"/>
  <sheetViews>
    <sheetView workbookViewId="0">
      <selection sqref="A1:I1"/>
    </sheetView>
  </sheetViews>
  <sheetFormatPr defaultColWidth="9.140625" defaultRowHeight="12.75" x14ac:dyDescent="0.2"/>
  <cols>
    <col min="1" max="1" width="0.42578125" style="3" customWidth="1"/>
    <col min="2" max="2" width="27.42578125" style="3" customWidth="1"/>
    <col min="3" max="3" width="16.85546875" style="3" customWidth="1"/>
    <col min="4" max="4" width="9.42578125" style="3" customWidth="1"/>
    <col min="5" max="5" width="11.140625" style="253" customWidth="1"/>
    <col min="6" max="6" width="15.140625" style="3" customWidth="1"/>
    <col min="7" max="7" width="0" style="253" hidden="1" customWidth="1"/>
    <col min="8" max="8" width="0" style="306" hidden="1" customWidth="1"/>
    <col min="9" max="9" width="10.28515625" style="253" hidden="1" customWidth="1"/>
    <col min="10" max="16384" width="9.140625" style="4"/>
  </cols>
  <sheetData>
    <row r="1" spans="1:10" x14ac:dyDescent="0.2">
      <c r="A1" s="1131" t="s">
        <v>1347</v>
      </c>
      <c r="B1" s="1131"/>
      <c r="C1" s="1131"/>
      <c r="D1" s="1131"/>
      <c r="E1" s="1131"/>
      <c r="F1" s="1131"/>
      <c r="G1" s="1131"/>
      <c r="H1" s="1131"/>
      <c r="I1" s="1131"/>
    </row>
    <row r="3" spans="1:10" ht="15" customHeight="1" x14ac:dyDescent="0.2">
      <c r="B3" s="1134" t="s">
        <v>78</v>
      </c>
      <c r="C3" s="1134"/>
      <c r="D3" s="1134"/>
      <c r="E3" s="1134"/>
      <c r="F3" s="1134"/>
      <c r="G3" s="1135"/>
      <c r="H3" s="1135"/>
      <c r="I3" s="1135"/>
    </row>
    <row r="4" spans="1:10" ht="15" customHeight="1" x14ac:dyDescent="0.2">
      <c r="B4" s="1138" t="s">
        <v>1143</v>
      </c>
      <c r="C4" s="1138"/>
      <c r="D4" s="1138"/>
      <c r="E4" s="1138"/>
      <c r="F4" s="1138"/>
      <c r="G4" s="4"/>
      <c r="H4" s="4"/>
      <c r="I4" s="4"/>
    </row>
    <row r="5" spans="1:10" ht="15" customHeight="1" x14ac:dyDescent="0.2">
      <c r="B5" s="1134"/>
      <c r="C5" s="1134"/>
      <c r="D5" s="1134"/>
      <c r="E5" s="1134"/>
    </row>
    <row r="6" spans="1:10" ht="15" customHeight="1" x14ac:dyDescent="0.2">
      <c r="B6" s="1136" t="s">
        <v>327</v>
      </c>
      <c r="C6" s="1137"/>
      <c r="D6" s="1137"/>
      <c r="E6" s="1137"/>
      <c r="F6" s="1137"/>
      <c r="G6" s="1137"/>
      <c r="H6" s="1137"/>
      <c r="I6" s="1137"/>
    </row>
    <row r="7" spans="1:10" ht="48.75" customHeight="1" x14ac:dyDescent="0.2">
      <c r="B7" s="236" t="s">
        <v>86</v>
      </c>
      <c r="C7" s="156" t="s">
        <v>1007</v>
      </c>
      <c r="D7" s="1133" t="s">
        <v>609</v>
      </c>
      <c r="E7" s="1133"/>
      <c r="F7" s="1133"/>
      <c r="G7" s="1133" t="s">
        <v>609</v>
      </c>
      <c r="H7" s="1133"/>
      <c r="I7" s="1133"/>
    </row>
    <row r="8" spans="1:10" ht="35.450000000000003" customHeight="1" x14ac:dyDescent="0.2">
      <c r="B8" s="237"/>
      <c r="C8" s="31"/>
      <c r="D8" s="157" t="s">
        <v>62</v>
      </c>
      <c r="E8" s="238" t="s">
        <v>63</v>
      </c>
      <c r="F8" s="238" t="s">
        <v>1008</v>
      </c>
      <c r="G8" s="4"/>
      <c r="H8" s="4"/>
      <c r="I8" s="4"/>
    </row>
    <row r="9" spans="1:10" ht="15.95" customHeight="1" x14ac:dyDescent="0.2">
      <c r="B9" s="239" t="s">
        <v>621</v>
      </c>
      <c r="C9" s="240"/>
      <c r="D9" s="241"/>
      <c r="E9" s="242"/>
      <c r="F9" s="497"/>
      <c r="G9" s="4"/>
      <c r="H9" s="4"/>
      <c r="I9" s="4"/>
      <c r="J9" s="637"/>
    </row>
    <row r="10" spans="1:10" ht="40.5" customHeight="1" x14ac:dyDescent="0.2">
      <c r="B10" s="3" t="s">
        <v>622</v>
      </c>
      <c r="C10" s="602" t="s">
        <v>606</v>
      </c>
      <c r="D10" s="987">
        <v>25390</v>
      </c>
      <c r="E10" s="274">
        <v>222610</v>
      </c>
      <c r="F10" s="498">
        <f>SUM(D10:E10)</f>
        <v>248000</v>
      </c>
      <c r="G10" s="4"/>
      <c r="H10" s="4"/>
      <c r="I10" s="4"/>
      <c r="J10" s="637"/>
    </row>
    <row r="11" spans="1:10" ht="31.5" customHeight="1" x14ac:dyDescent="0.2">
      <c r="B11" s="3" t="s">
        <v>623</v>
      </c>
      <c r="C11" s="3" t="s">
        <v>315</v>
      </c>
      <c r="D11" s="349">
        <v>196052</v>
      </c>
      <c r="E11" s="274">
        <v>406948</v>
      </c>
      <c r="F11" s="498">
        <f>SUM(D11:E11)</f>
        <v>603000</v>
      </c>
      <c r="G11" s="4"/>
      <c r="H11" s="4"/>
      <c r="I11" s="4"/>
      <c r="J11" s="678"/>
    </row>
    <row r="12" spans="1:10" ht="15.95" customHeight="1" x14ac:dyDescent="0.2">
      <c r="B12" s="3" t="s">
        <v>624</v>
      </c>
      <c r="C12" s="244" t="s">
        <v>625</v>
      </c>
      <c r="D12" s="349">
        <v>78180</v>
      </c>
      <c r="E12" s="274">
        <v>347820</v>
      </c>
      <c r="F12" s="498">
        <f>SUM(D12:E12)</f>
        <v>426000</v>
      </c>
      <c r="G12" s="4"/>
      <c r="H12" s="4"/>
      <c r="I12" s="4"/>
      <c r="J12" s="637"/>
    </row>
    <row r="13" spans="1:10" ht="15.95" customHeight="1" x14ac:dyDescent="0.2">
      <c r="B13" s="240" t="s">
        <v>626</v>
      </c>
      <c r="C13" s="244"/>
      <c r="D13" s="988">
        <f>SUM(D10:D12)</f>
        <v>299622</v>
      </c>
      <c r="E13" s="276">
        <f>SUM(E10:E12)</f>
        <v>977378</v>
      </c>
      <c r="F13" s="989">
        <f>SUM(D13:E13)</f>
        <v>1277000</v>
      </c>
      <c r="G13" s="4"/>
      <c r="H13" s="4"/>
      <c r="I13" s="4"/>
      <c r="J13" s="637"/>
    </row>
    <row r="14" spans="1:10" ht="15.95" customHeight="1" x14ac:dyDescent="0.2">
      <c r="C14" s="244"/>
      <c r="D14" s="349"/>
      <c r="E14" s="274"/>
      <c r="F14" s="498">
        <f t="shared" ref="F14:F31" si="0">SUM(D14:E14)</f>
        <v>0</v>
      </c>
      <c r="G14" s="4"/>
      <c r="H14" s="4"/>
      <c r="I14" s="4"/>
      <c r="J14" s="637"/>
    </row>
    <row r="15" spans="1:10" s="320" customFormat="1" ht="45.75" customHeight="1" x14ac:dyDescent="0.2">
      <c r="B15" s="600" t="s">
        <v>627</v>
      </c>
      <c r="C15" s="601"/>
      <c r="D15" s="988">
        <v>5400</v>
      </c>
      <c r="E15" s="276"/>
      <c r="F15" s="989">
        <f>D15+E15</f>
        <v>5400</v>
      </c>
      <c r="J15" s="638"/>
    </row>
    <row r="16" spans="1:10" ht="15.95" customHeight="1" x14ac:dyDescent="0.2">
      <c r="B16" s="240"/>
      <c r="C16" s="246"/>
      <c r="D16" s="349"/>
      <c r="E16" s="274"/>
      <c r="F16" s="498">
        <f t="shared" si="0"/>
        <v>0</v>
      </c>
      <c r="G16" s="4"/>
      <c r="H16" s="4"/>
      <c r="I16" s="4"/>
      <c r="J16" s="637"/>
    </row>
    <row r="17" spans="1:10" ht="15.95" customHeight="1" x14ac:dyDescent="0.2">
      <c r="B17" s="1132" t="s">
        <v>628</v>
      </c>
      <c r="C17" s="1132"/>
      <c r="D17" s="349"/>
      <c r="E17" s="274"/>
      <c r="F17" s="498">
        <f t="shared" si="0"/>
        <v>0</v>
      </c>
      <c r="G17" s="4"/>
      <c r="H17" s="4"/>
      <c r="I17" s="4"/>
      <c r="J17" s="637"/>
    </row>
    <row r="18" spans="1:10" ht="15.95" customHeight="1" x14ac:dyDescent="0.2">
      <c r="C18" s="244"/>
      <c r="D18" s="349"/>
      <c r="E18" s="274"/>
      <c r="F18" s="498">
        <f t="shared" si="0"/>
        <v>0</v>
      </c>
      <c r="G18" s="4"/>
      <c r="H18" s="4"/>
      <c r="I18" s="4"/>
      <c r="J18" s="637"/>
    </row>
    <row r="19" spans="1:10" ht="28.5" customHeight="1" x14ac:dyDescent="0.2">
      <c r="B19" s="247"/>
      <c r="C19" s="248"/>
      <c r="D19" s="349"/>
      <c r="E19" s="274"/>
      <c r="F19" s="498">
        <f t="shared" si="0"/>
        <v>0</v>
      </c>
      <c r="G19" s="4"/>
      <c r="H19" s="4"/>
      <c r="I19" s="4"/>
      <c r="J19" s="637"/>
    </row>
    <row r="20" spans="1:10" ht="78.75" customHeight="1" x14ac:dyDescent="0.2">
      <c r="B20" s="249" t="s">
        <v>629</v>
      </c>
      <c r="C20" s="250" t="s">
        <v>630</v>
      </c>
      <c r="D20" s="349">
        <v>17000</v>
      </c>
      <c r="E20" s="274"/>
      <c r="F20" s="498">
        <f t="shared" si="0"/>
        <v>17000</v>
      </c>
      <c r="G20" s="4"/>
      <c r="H20" s="4"/>
      <c r="I20" s="4"/>
      <c r="J20" s="637"/>
    </row>
    <row r="21" spans="1:10" ht="15.95" customHeight="1" x14ac:dyDescent="0.2">
      <c r="A21" s="4"/>
      <c r="B21" s="240" t="s">
        <v>631</v>
      </c>
      <c r="C21" s="246"/>
      <c r="D21" s="988">
        <f>SUM(D18:D20)</f>
        <v>17000</v>
      </c>
      <c r="E21" s="276"/>
      <c r="F21" s="989">
        <f t="shared" si="0"/>
        <v>17000</v>
      </c>
      <c r="G21" s="4"/>
      <c r="H21" s="4"/>
      <c r="I21" s="4"/>
      <c r="J21" s="637"/>
    </row>
    <row r="22" spans="1:10" ht="15.95" customHeight="1" x14ac:dyDescent="0.2">
      <c r="A22" s="4"/>
      <c r="B22" s="240"/>
      <c r="C22" s="246"/>
      <c r="D22" s="349"/>
      <c r="E22" s="274"/>
      <c r="F22" s="498">
        <f t="shared" si="0"/>
        <v>0</v>
      </c>
      <c r="G22" s="4"/>
      <c r="H22" s="4"/>
      <c r="I22" s="4"/>
      <c r="J22" s="637"/>
    </row>
    <row r="23" spans="1:10" ht="15.95" customHeight="1" x14ac:dyDescent="0.2">
      <c r="A23" s="4"/>
      <c r="B23" s="239" t="s">
        <v>632</v>
      </c>
      <c r="C23" s="246"/>
      <c r="D23" s="349"/>
      <c r="E23" s="274"/>
      <c r="F23" s="498">
        <f t="shared" si="0"/>
        <v>0</v>
      </c>
      <c r="G23" s="4"/>
      <c r="H23" s="4"/>
      <c r="I23" s="4"/>
      <c r="J23" s="637"/>
    </row>
    <row r="24" spans="1:10" ht="15.95" customHeight="1" x14ac:dyDescent="0.2">
      <c r="A24" s="4"/>
      <c r="B24" s="3" t="s">
        <v>633</v>
      </c>
      <c r="C24" s="246"/>
      <c r="D24" s="349"/>
      <c r="E24" s="274"/>
      <c r="F24" s="498">
        <f t="shared" si="0"/>
        <v>0</v>
      </c>
      <c r="G24" s="4"/>
      <c r="H24" s="4"/>
      <c r="I24" s="4"/>
      <c r="J24" s="637"/>
    </row>
    <row r="25" spans="1:10" s="320" customFormat="1" ht="15.95" customHeight="1" x14ac:dyDescent="0.2">
      <c r="B25" s="4" t="s">
        <v>115</v>
      </c>
      <c r="C25" s="348"/>
      <c r="D25" s="349">
        <v>120</v>
      </c>
      <c r="E25" s="274"/>
      <c r="F25" s="498">
        <f t="shared" si="0"/>
        <v>120</v>
      </c>
      <c r="G25" s="4"/>
      <c r="J25" s="638"/>
    </row>
    <row r="26" spans="1:10" s="320" customFormat="1" ht="15.95" customHeight="1" x14ac:dyDescent="0.2">
      <c r="B26" s="4" t="s">
        <v>590</v>
      </c>
      <c r="C26" s="348"/>
      <c r="D26" s="349">
        <v>4300</v>
      </c>
      <c r="E26" s="274"/>
      <c r="F26" s="498">
        <f>SUM(D26:E26)</f>
        <v>4300</v>
      </c>
      <c r="G26" s="4"/>
      <c r="J26" s="638"/>
    </row>
    <row r="27" spans="1:10" ht="15.95" customHeight="1" x14ac:dyDescent="0.2">
      <c r="A27" s="4"/>
      <c r="B27" s="3" t="s">
        <v>634</v>
      </c>
      <c r="C27" s="246"/>
      <c r="D27" s="349"/>
      <c r="E27" s="274"/>
      <c r="F27" s="498">
        <f t="shared" si="0"/>
        <v>0</v>
      </c>
      <c r="G27" s="4"/>
      <c r="H27" s="4"/>
      <c r="I27" s="4"/>
      <c r="J27" s="637"/>
    </row>
    <row r="28" spans="1:10" ht="15.95" customHeight="1" x14ac:dyDescent="0.2">
      <c r="A28" s="4"/>
      <c r="B28" s="3" t="s">
        <v>635</v>
      </c>
      <c r="C28" s="246"/>
      <c r="D28" s="349"/>
      <c r="E28" s="274"/>
      <c r="F28" s="498">
        <f t="shared" si="0"/>
        <v>0</v>
      </c>
      <c r="G28" s="4"/>
      <c r="H28" s="4"/>
      <c r="I28" s="4"/>
      <c r="J28" s="637"/>
    </row>
    <row r="29" spans="1:10" ht="15.95" customHeight="1" x14ac:dyDescent="0.2">
      <c r="A29" s="4"/>
      <c r="B29" s="3" t="s">
        <v>1343</v>
      </c>
      <c r="C29" s="246"/>
      <c r="D29" s="349">
        <v>35</v>
      </c>
      <c r="E29" s="274"/>
      <c r="F29" s="498">
        <f t="shared" si="0"/>
        <v>35</v>
      </c>
      <c r="G29" s="4"/>
      <c r="H29" s="4"/>
      <c r="I29" s="4"/>
      <c r="J29" s="637"/>
    </row>
    <row r="30" spans="1:10" ht="15.95" customHeight="1" x14ac:dyDescent="0.2">
      <c r="A30" s="4"/>
      <c r="B30" s="240" t="s">
        <v>636</v>
      </c>
      <c r="C30" s="246"/>
      <c r="D30" s="988">
        <f>SUM(D24:D29)</f>
        <v>4455</v>
      </c>
      <c r="E30" s="276">
        <f t="shared" ref="E30:F30" si="1">SUM(E24:E29)</f>
        <v>0</v>
      </c>
      <c r="F30" s="276">
        <f t="shared" si="1"/>
        <v>4455</v>
      </c>
      <c r="G30" s="4"/>
      <c r="H30" s="4"/>
      <c r="I30" s="4"/>
      <c r="J30" s="637"/>
    </row>
    <row r="31" spans="1:10" ht="15.95" customHeight="1" x14ac:dyDescent="0.2">
      <c r="A31" s="4"/>
      <c r="B31" s="240"/>
      <c r="C31" s="246"/>
      <c r="D31" s="1075"/>
      <c r="E31" s="1076"/>
      <c r="F31" s="990">
        <f t="shared" si="0"/>
        <v>0</v>
      </c>
      <c r="G31" s="4"/>
      <c r="H31" s="4"/>
      <c r="I31" s="4"/>
      <c r="J31" s="637"/>
    </row>
    <row r="32" spans="1:10" ht="15.95" customHeight="1" x14ac:dyDescent="0.2">
      <c r="A32" s="4"/>
      <c r="B32" s="251" t="s">
        <v>637</v>
      </c>
      <c r="C32" s="252"/>
      <c r="D32" s="991">
        <f>D13+D15+D21+D30</f>
        <v>326477</v>
      </c>
      <c r="E32" s="991">
        <f>E13+E15+E21+E30</f>
        <v>977378</v>
      </c>
      <c r="F32" s="991">
        <f>SUM(D32:E32)</f>
        <v>1303855</v>
      </c>
      <c r="G32" s="4"/>
      <c r="H32" s="4"/>
      <c r="I32" s="4"/>
    </row>
    <row r="33" spans="1:13" ht="15.95" customHeight="1" x14ac:dyDescent="0.2">
      <c r="A33" s="4"/>
      <c r="G33" s="4"/>
      <c r="H33" s="4"/>
      <c r="I33" s="4"/>
      <c r="M33" s="1077"/>
    </row>
    <row r="34" spans="1:13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13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13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13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13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13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13" x14ac:dyDescent="0.2">
      <c r="A40" s="4"/>
      <c r="B40" s="4"/>
      <c r="C40" s="4"/>
      <c r="D40" s="4"/>
      <c r="E40" s="4"/>
      <c r="F40" s="4"/>
      <c r="G40" s="4"/>
      <c r="H40" s="4"/>
      <c r="I40" s="4"/>
    </row>
    <row r="41" spans="1:13" x14ac:dyDescent="0.2">
      <c r="A41" s="4"/>
      <c r="B41" s="4"/>
      <c r="C41" s="4"/>
      <c r="D41" s="4"/>
      <c r="E41" s="4"/>
      <c r="F41" s="4"/>
      <c r="G41" s="4"/>
      <c r="H41" s="4"/>
      <c r="I41" s="4"/>
    </row>
  </sheetData>
  <sheetProtection selectLockedCells="1" selectUnlockedCells="1"/>
  <mergeCells count="8">
    <mergeCell ref="A1:I1"/>
    <mergeCell ref="B17:C17"/>
    <mergeCell ref="D7:F7"/>
    <mergeCell ref="B5:E5"/>
    <mergeCell ref="B3:I3"/>
    <mergeCell ref="B6:I6"/>
    <mergeCell ref="G7:I7"/>
    <mergeCell ref="B4:F4"/>
  </mergeCells>
  <phoneticPr fontId="34" type="noConversion"/>
  <pageMargins left="0.19685039370078741" right="0.19685039370078741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03"/>
  <sheetViews>
    <sheetView zoomScale="200" zoomScaleNormal="200" workbookViewId="0">
      <selection activeCell="B1" sqref="B1:E1"/>
    </sheetView>
  </sheetViews>
  <sheetFormatPr defaultColWidth="9.140625" defaultRowHeight="11.25" x14ac:dyDescent="0.2"/>
  <cols>
    <col min="1" max="1" width="4.85546875" style="165" customWidth="1"/>
    <col min="2" max="2" width="57.5703125" style="200" customWidth="1"/>
    <col min="3" max="3" width="8.7109375" style="159" customWidth="1"/>
    <col min="4" max="4" width="9.5703125" style="159" customWidth="1"/>
    <col min="5" max="5" width="8.28515625" style="159" customWidth="1"/>
    <col min="6" max="16384" width="9.140625" style="8"/>
  </cols>
  <sheetData>
    <row r="1" spans="1:7" x14ac:dyDescent="0.2">
      <c r="B1" s="1139" t="s">
        <v>1348</v>
      </c>
      <c r="C1" s="1139"/>
      <c r="D1" s="1139"/>
      <c r="E1" s="1139"/>
    </row>
    <row r="2" spans="1:7" x14ac:dyDescent="0.2">
      <c r="B2" s="201"/>
    </row>
    <row r="3" spans="1:7" x14ac:dyDescent="0.2">
      <c r="A3" s="1142" t="s">
        <v>54</v>
      </c>
      <c r="B3" s="1142"/>
      <c r="C3" s="1142"/>
      <c r="D3" s="1142"/>
      <c r="E3" s="1142"/>
    </row>
    <row r="4" spans="1:7" ht="11.25" customHeight="1" x14ac:dyDescent="0.2">
      <c r="A4" s="1142" t="s">
        <v>999</v>
      </c>
      <c r="B4" s="1142"/>
      <c r="C4" s="1142"/>
      <c r="D4" s="1142"/>
      <c r="E4" s="1142"/>
    </row>
    <row r="5" spans="1:7" x14ac:dyDescent="0.2">
      <c r="A5" s="1142" t="s">
        <v>737</v>
      </c>
      <c r="B5" s="1142"/>
      <c r="C5" s="1142"/>
      <c r="D5" s="1142"/>
      <c r="E5" s="1142"/>
    </row>
    <row r="6" spans="1:7" ht="12.75" x14ac:dyDescent="0.2">
      <c r="B6" s="1143" t="s">
        <v>327</v>
      </c>
      <c r="C6" s="1144"/>
      <c r="D6" s="1144"/>
      <c r="E6" s="1144"/>
    </row>
    <row r="7" spans="1:7" ht="24" customHeight="1" x14ac:dyDescent="0.2">
      <c r="A7" s="1095" t="s">
        <v>77</v>
      </c>
      <c r="B7" s="1111" t="s">
        <v>86</v>
      </c>
      <c r="C7" s="1141" t="s">
        <v>1000</v>
      </c>
      <c r="D7" s="1141"/>
      <c r="E7" s="1141"/>
    </row>
    <row r="8" spans="1:7" ht="21" x14ac:dyDescent="0.2">
      <c r="A8" s="1095"/>
      <c r="B8" s="1140"/>
      <c r="C8" s="946" t="s">
        <v>62</v>
      </c>
      <c r="D8" s="946" t="s">
        <v>63</v>
      </c>
      <c r="E8" s="946" t="s">
        <v>64</v>
      </c>
      <c r="F8" s="625"/>
    </row>
    <row r="9" spans="1:7" x14ac:dyDescent="0.2">
      <c r="A9" s="951"/>
      <c r="B9" s="950" t="s">
        <v>87</v>
      </c>
      <c r="C9" s="170"/>
      <c r="D9" s="170"/>
      <c r="E9" s="947"/>
      <c r="F9" s="943"/>
    </row>
    <row r="10" spans="1:7" ht="12" thickBot="1" x14ac:dyDescent="0.25">
      <c r="A10" s="952" t="s">
        <v>516</v>
      </c>
      <c r="B10" s="202" t="s">
        <v>88</v>
      </c>
      <c r="C10" s="299"/>
      <c r="D10" s="170"/>
      <c r="E10" s="464">
        <f>SUM(C10:D10)</f>
        <v>0</v>
      </c>
      <c r="F10" s="943"/>
    </row>
    <row r="11" spans="1:7" s="9" customFormat="1" ht="12" thickBot="1" x14ac:dyDescent="0.25">
      <c r="A11" s="952" t="s">
        <v>524</v>
      </c>
      <c r="B11" s="202" t="s">
        <v>176</v>
      </c>
      <c r="C11" s="1063">
        <f>C12+C13+C14+C15+C16+C17</f>
        <v>662118</v>
      </c>
      <c r="D11" s="614">
        <f>D12+D13+D14+D15+D16+D17+D18+D19</f>
        <v>83393</v>
      </c>
      <c r="E11" s="948">
        <f>SUM(C11:D11)</f>
        <v>745511</v>
      </c>
      <c r="F11" s="810"/>
    </row>
    <row r="12" spans="1:7" s="9" customFormat="1" x14ac:dyDescent="0.2">
      <c r="A12" s="952" t="s">
        <v>525</v>
      </c>
      <c r="B12" s="204" t="s">
        <v>172</v>
      </c>
      <c r="C12" s="774">
        <v>483480</v>
      </c>
      <c r="D12" s="774"/>
      <c r="E12" s="949">
        <f t="shared" ref="E12:E17" si="0">C12+D12</f>
        <v>483480</v>
      </c>
      <c r="F12" s="810"/>
    </row>
    <row r="13" spans="1:7" s="9" customFormat="1" x14ac:dyDescent="0.2">
      <c r="A13" s="952" t="s">
        <v>526</v>
      </c>
      <c r="B13" s="204" t="s">
        <v>173</v>
      </c>
      <c r="C13" s="774">
        <v>89659</v>
      </c>
      <c r="D13" s="774"/>
      <c r="E13" s="949">
        <f t="shared" si="0"/>
        <v>89659</v>
      </c>
      <c r="F13" s="810"/>
    </row>
    <row r="14" spans="1:7" s="9" customFormat="1" x14ac:dyDescent="0.2">
      <c r="A14" s="952" t="s">
        <v>527</v>
      </c>
      <c r="B14" s="204" t="s">
        <v>174</v>
      </c>
      <c r="C14" s="774">
        <v>79081</v>
      </c>
      <c r="D14" s="774">
        <v>83393</v>
      </c>
      <c r="E14" s="949">
        <f t="shared" si="0"/>
        <v>162474</v>
      </c>
      <c r="F14" s="810"/>
      <c r="G14" s="810"/>
    </row>
    <row r="15" spans="1:7" s="9" customFormat="1" x14ac:dyDescent="0.2">
      <c r="A15" s="952" t="s">
        <v>528</v>
      </c>
      <c r="B15" s="203" t="s">
        <v>175</v>
      </c>
      <c r="C15" s="170">
        <v>0</v>
      </c>
      <c r="D15" s="170"/>
      <c r="E15" s="464">
        <f t="shared" si="0"/>
        <v>0</v>
      </c>
      <c r="F15" s="810"/>
    </row>
    <row r="16" spans="1:7" s="9" customFormat="1" x14ac:dyDescent="0.2">
      <c r="A16" s="952" t="s">
        <v>529</v>
      </c>
      <c r="B16" s="203" t="s">
        <v>302</v>
      </c>
      <c r="C16" s="170">
        <v>0</v>
      </c>
      <c r="D16" s="170"/>
      <c r="E16" s="464">
        <f t="shared" si="0"/>
        <v>0</v>
      </c>
      <c r="F16" s="810"/>
      <c r="G16" s="810"/>
    </row>
    <row r="17" spans="1:6" s="9" customFormat="1" x14ac:dyDescent="0.2">
      <c r="A17" s="952" t="s">
        <v>530</v>
      </c>
      <c r="B17" s="204" t="s">
        <v>194</v>
      </c>
      <c r="C17" s="170">
        <v>9898</v>
      </c>
      <c r="D17" s="170"/>
      <c r="E17" s="464">
        <f t="shared" si="0"/>
        <v>9898</v>
      </c>
      <c r="F17" s="810"/>
    </row>
    <row r="18" spans="1:6" s="9" customFormat="1" ht="12" thickBot="1" x14ac:dyDescent="0.25">
      <c r="A18" s="952" t="s">
        <v>531</v>
      </c>
      <c r="B18" s="202" t="s">
        <v>177</v>
      </c>
      <c r="C18" s="174">
        <v>0</v>
      </c>
      <c r="D18" s="174"/>
      <c r="E18" s="467">
        <v>0</v>
      </c>
      <c r="F18" s="810"/>
    </row>
    <row r="19" spans="1:6" s="9" customFormat="1" ht="12" thickBot="1" x14ac:dyDescent="0.25">
      <c r="A19" s="952" t="s">
        <v>573</v>
      </c>
      <c r="B19" s="202" t="s">
        <v>204</v>
      </c>
      <c r="C19" s="1062">
        <v>8855</v>
      </c>
      <c r="D19" s="174"/>
      <c r="E19" s="467">
        <f>C19+D19</f>
        <v>8855</v>
      </c>
      <c r="F19" s="810"/>
    </row>
    <row r="20" spans="1:6" s="9" customFormat="1" x14ac:dyDescent="0.2">
      <c r="A20" s="952" t="s">
        <v>574</v>
      </c>
      <c r="B20" s="202" t="s">
        <v>303</v>
      </c>
      <c r="C20" s="174">
        <v>1489</v>
      </c>
      <c r="D20" s="174">
        <v>2470</v>
      </c>
      <c r="E20" s="467">
        <f>C20+D20</f>
        <v>3959</v>
      </c>
      <c r="F20" s="810"/>
    </row>
    <row r="21" spans="1:6" x14ac:dyDescent="0.2">
      <c r="A21" s="952" t="s">
        <v>575</v>
      </c>
      <c r="B21" s="203"/>
      <c r="C21" s="170"/>
      <c r="D21" s="170"/>
      <c r="E21" s="464"/>
      <c r="F21" s="943"/>
    </row>
    <row r="22" spans="1:6" x14ac:dyDescent="0.2">
      <c r="A22" s="952" t="s">
        <v>576</v>
      </c>
      <c r="B22" s="202" t="s">
        <v>17</v>
      </c>
      <c r="C22" s="174"/>
      <c r="D22" s="174"/>
      <c r="E22" s="467"/>
      <c r="F22" s="943"/>
    </row>
    <row r="23" spans="1:6" x14ac:dyDescent="0.2">
      <c r="A23" s="952" t="s">
        <v>577</v>
      </c>
      <c r="B23" s="204" t="s">
        <v>89</v>
      </c>
      <c r="C23" s="174">
        <f>SUM(C24:C35)</f>
        <v>60812</v>
      </c>
      <c r="D23" s="174">
        <f t="shared" ref="D23:E23" si="1">SUM(D24:D35)</f>
        <v>4429</v>
      </c>
      <c r="E23" s="467">
        <f t="shared" si="1"/>
        <v>65241</v>
      </c>
      <c r="F23" s="943"/>
    </row>
    <row r="24" spans="1:6" x14ac:dyDescent="0.2">
      <c r="A24" s="952" t="s">
        <v>578</v>
      </c>
      <c r="B24" s="203" t="s">
        <v>1045</v>
      </c>
      <c r="C24" s="170">
        <v>0</v>
      </c>
      <c r="D24" s="170"/>
      <c r="E24" s="464">
        <f>C24+D24</f>
        <v>0</v>
      </c>
      <c r="F24" s="943"/>
    </row>
    <row r="25" spans="1:6" x14ac:dyDescent="0.2">
      <c r="A25" s="952" t="s">
        <v>579</v>
      </c>
      <c r="B25" s="203" t="s">
        <v>1313</v>
      </c>
      <c r="C25" s="170">
        <v>0</v>
      </c>
      <c r="D25" s="170"/>
      <c r="E25" s="464">
        <f>C25+D25</f>
        <v>0</v>
      </c>
      <c r="F25" s="943"/>
    </row>
    <row r="26" spans="1:6" x14ac:dyDescent="0.2">
      <c r="A26" s="952" t="s">
        <v>580</v>
      </c>
      <c r="B26" s="203" t="s">
        <v>1117</v>
      </c>
      <c r="C26" s="170">
        <v>15000</v>
      </c>
      <c r="D26" s="170"/>
      <c r="E26" s="464">
        <f>C26+D26</f>
        <v>15000</v>
      </c>
      <c r="F26" s="943"/>
    </row>
    <row r="27" spans="1:6" x14ac:dyDescent="0.2">
      <c r="A27" s="952" t="s">
        <v>582</v>
      </c>
      <c r="B27" s="203" t="s">
        <v>93</v>
      </c>
      <c r="C27" s="170">
        <v>0</v>
      </c>
      <c r="D27" s="170"/>
      <c r="E27" s="464">
        <f t="shared" ref="E27:E35" si="2">SUM(C27:D27)</f>
        <v>0</v>
      </c>
      <c r="F27" s="943"/>
    </row>
    <row r="28" spans="1:6" x14ac:dyDescent="0.2">
      <c r="A28" s="952" t="s">
        <v>583</v>
      </c>
      <c r="B28" s="203" t="s">
        <v>594</v>
      </c>
      <c r="C28" s="170">
        <v>0</v>
      </c>
      <c r="D28" s="170"/>
      <c r="E28" s="464">
        <f t="shared" si="2"/>
        <v>0</v>
      </c>
      <c r="F28" s="943"/>
    </row>
    <row r="29" spans="1:6" x14ac:dyDescent="0.2">
      <c r="A29" s="952" t="s">
        <v>584</v>
      </c>
      <c r="B29" s="203" t="s">
        <v>169</v>
      </c>
      <c r="C29" s="170">
        <v>262</v>
      </c>
      <c r="D29" s="170"/>
      <c r="E29" s="464">
        <f t="shared" si="2"/>
        <v>262</v>
      </c>
      <c r="F29" s="943"/>
    </row>
    <row r="30" spans="1:6" x14ac:dyDescent="0.2">
      <c r="A30" s="952" t="s">
        <v>585</v>
      </c>
      <c r="B30" s="203" t="s">
        <v>1150</v>
      </c>
      <c r="C30" s="170">
        <v>0</v>
      </c>
      <c r="D30" s="170"/>
      <c r="E30" s="464">
        <f t="shared" si="2"/>
        <v>0</v>
      </c>
      <c r="F30" s="943"/>
    </row>
    <row r="31" spans="1:6" x14ac:dyDescent="0.2">
      <c r="A31" s="952" t="s">
        <v>586</v>
      </c>
      <c r="B31" s="203" t="s">
        <v>1253</v>
      </c>
      <c r="C31" s="170"/>
      <c r="D31" s="170">
        <v>1838</v>
      </c>
      <c r="E31" s="464">
        <f t="shared" si="2"/>
        <v>1838</v>
      </c>
      <c r="F31" s="943"/>
    </row>
    <row r="32" spans="1:6" x14ac:dyDescent="0.2">
      <c r="A32" s="952" t="s">
        <v>587</v>
      </c>
      <c r="B32" s="203" t="s">
        <v>1254</v>
      </c>
      <c r="C32" s="170">
        <v>12261</v>
      </c>
      <c r="D32" s="170"/>
      <c r="E32" s="464">
        <f t="shared" si="2"/>
        <v>12261</v>
      </c>
      <c r="F32" s="943"/>
    </row>
    <row r="33" spans="1:6" x14ac:dyDescent="0.2">
      <c r="A33" s="952" t="s">
        <v>588</v>
      </c>
      <c r="B33" s="203" t="s">
        <v>1255</v>
      </c>
      <c r="C33" s="170">
        <v>12649</v>
      </c>
      <c r="D33" s="170"/>
      <c r="E33" s="464">
        <f t="shared" si="2"/>
        <v>12649</v>
      </c>
      <c r="F33" s="943"/>
    </row>
    <row r="34" spans="1:6" x14ac:dyDescent="0.2">
      <c r="A34" s="952" t="s">
        <v>589</v>
      </c>
      <c r="B34" s="203" t="s">
        <v>1256</v>
      </c>
      <c r="C34" s="170"/>
      <c r="D34" s="170">
        <v>2591</v>
      </c>
      <c r="E34" s="464">
        <f t="shared" si="2"/>
        <v>2591</v>
      </c>
      <c r="F34" s="943"/>
    </row>
    <row r="35" spans="1:6" x14ac:dyDescent="0.2">
      <c r="A35" s="952" t="s">
        <v>611</v>
      </c>
      <c r="B35" s="203" t="s">
        <v>1296</v>
      </c>
      <c r="C35" s="170">
        <v>20640</v>
      </c>
      <c r="D35" s="170"/>
      <c r="E35" s="464">
        <f t="shared" si="2"/>
        <v>20640</v>
      </c>
      <c r="F35" s="943"/>
    </row>
    <row r="36" spans="1:6" x14ac:dyDescent="0.2">
      <c r="A36" s="952" t="s">
        <v>612</v>
      </c>
      <c r="B36" s="203"/>
      <c r="C36" s="170"/>
      <c r="D36" s="170"/>
      <c r="E36" s="464"/>
      <c r="F36" s="943"/>
    </row>
    <row r="37" spans="1:6" x14ac:dyDescent="0.2">
      <c r="A37" s="952" t="s">
        <v>613</v>
      </c>
      <c r="B37" s="204" t="s">
        <v>71</v>
      </c>
      <c r="C37" s="174">
        <f>SUM(C38:C39)</f>
        <v>4369</v>
      </c>
      <c r="D37" s="174">
        <f t="shared" ref="D37:E37" si="3">SUM(D38:D39)</f>
        <v>0</v>
      </c>
      <c r="E37" s="467">
        <f t="shared" si="3"/>
        <v>4369</v>
      </c>
      <c r="F37" s="943"/>
    </row>
    <row r="38" spans="1:6" x14ac:dyDescent="0.2">
      <c r="A38" s="952" t="s">
        <v>614</v>
      </c>
      <c r="B38" s="181" t="s">
        <v>94</v>
      </c>
      <c r="C38" s="170">
        <v>4369</v>
      </c>
      <c r="D38" s="170"/>
      <c r="E38" s="464">
        <f t="shared" ref="E38:E39" si="4">C38+D38</f>
        <v>4369</v>
      </c>
      <c r="F38" s="943"/>
    </row>
    <row r="39" spans="1:6" x14ac:dyDescent="0.2">
      <c r="A39" s="952" t="s">
        <v>615</v>
      </c>
      <c r="B39" s="205" t="s">
        <v>95</v>
      </c>
      <c r="C39" s="170">
        <v>0</v>
      </c>
      <c r="D39" s="170"/>
      <c r="E39" s="464">
        <f t="shared" si="4"/>
        <v>0</v>
      </c>
      <c r="F39" s="943"/>
    </row>
    <row r="40" spans="1:6" x14ac:dyDescent="0.2">
      <c r="A40" s="952" t="s">
        <v>616</v>
      </c>
      <c r="B40" s="216"/>
      <c r="C40" s="170"/>
      <c r="D40" s="170"/>
      <c r="E40" s="464"/>
      <c r="F40" s="943"/>
    </row>
    <row r="41" spans="1:6" x14ac:dyDescent="0.2">
      <c r="A41" s="952" t="s">
        <v>617</v>
      </c>
      <c r="B41" s="1029" t="s">
        <v>1151</v>
      </c>
      <c r="C41" s="174">
        <f>SUM(C42:C45)</f>
        <v>43</v>
      </c>
      <c r="D41" s="174">
        <f t="shared" ref="D41:E41" si="5">SUM(D42:D45)</f>
        <v>396</v>
      </c>
      <c r="E41" s="467">
        <f t="shared" si="5"/>
        <v>439</v>
      </c>
      <c r="F41" s="943"/>
    </row>
    <row r="42" spans="1:6" x14ac:dyDescent="0.2">
      <c r="A42" s="952" t="s">
        <v>618</v>
      </c>
      <c r="B42" s="216" t="s">
        <v>1152</v>
      </c>
      <c r="C42" s="170">
        <v>43</v>
      </c>
      <c r="D42" s="170"/>
      <c r="E42" s="464">
        <f>SUM(C42:D42)</f>
        <v>43</v>
      </c>
      <c r="F42" s="943"/>
    </row>
    <row r="43" spans="1:6" x14ac:dyDescent="0.2">
      <c r="A43" s="952" t="s">
        <v>619</v>
      </c>
      <c r="B43" s="216" t="s">
        <v>1260</v>
      </c>
      <c r="C43" s="170"/>
      <c r="D43" s="170">
        <v>34</v>
      </c>
      <c r="E43" s="464">
        <f>SUM(C43:D43)</f>
        <v>34</v>
      </c>
      <c r="F43" s="943"/>
    </row>
    <row r="44" spans="1:6" x14ac:dyDescent="0.2">
      <c r="A44" s="952" t="s">
        <v>674</v>
      </c>
      <c r="B44" s="216" t="s">
        <v>1153</v>
      </c>
      <c r="C44" s="170"/>
      <c r="D44" s="170">
        <f>234+3</f>
        <v>237</v>
      </c>
      <c r="E44" s="464">
        <f>SUM(C44:D44)</f>
        <v>237</v>
      </c>
      <c r="F44" s="943"/>
    </row>
    <row r="45" spans="1:6" x14ac:dyDescent="0.2">
      <c r="A45" s="952" t="s">
        <v>675</v>
      </c>
      <c r="B45" s="216" t="s">
        <v>1297</v>
      </c>
      <c r="C45" s="170"/>
      <c r="D45" s="170">
        <v>125</v>
      </c>
      <c r="E45" s="464">
        <f t="shared" ref="E45" si="6">SUM(C45:D45)</f>
        <v>125</v>
      </c>
      <c r="F45" s="943"/>
    </row>
    <row r="46" spans="1:6" x14ac:dyDescent="0.2">
      <c r="A46" s="952" t="s">
        <v>676</v>
      </c>
      <c r="B46" s="216"/>
      <c r="C46" s="170"/>
      <c r="D46" s="170"/>
      <c r="E46" s="464"/>
      <c r="F46" s="943"/>
    </row>
    <row r="47" spans="1:6" x14ac:dyDescent="0.2">
      <c r="A47" s="952" t="s">
        <v>677</v>
      </c>
      <c r="B47" s="179" t="s">
        <v>170</v>
      </c>
      <c r="C47" s="174">
        <f>C22+C37+C41+C23</f>
        <v>65224</v>
      </c>
      <c r="D47" s="174">
        <f t="shared" ref="D47:E47" si="7">D22+D37+D41+D23</f>
        <v>4825</v>
      </c>
      <c r="E47" s="467">
        <f t="shared" si="7"/>
        <v>70049</v>
      </c>
      <c r="F47" s="943"/>
    </row>
    <row r="48" spans="1:6" x14ac:dyDescent="0.2">
      <c r="A48" s="952" t="s">
        <v>125</v>
      </c>
      <c r="B48" s="179"/>
      <c r="C48" s="174"/>
      <c r="D48" s="174"/>
      <c r="E48" s="467"/>
      <c r="F48" s="943"/>
    </row>
    <row r="49" spans="1:6" x14ac:dyDescent="0.2">
      <c r="A49" s="952" t="s">
        <v>703</v>
      </c>
      <c r="B49" s="181" t="s">
        <v>1154</v>
      </c>
      <c r="C49" s="174"/>
      <c r="D49" s="174"/>
      <c r="E49" s="467"/>
      <c r="F49" s="943"/>
    </row>
    <row r="50" spans="1:6" x14ac:dyDescent="0.2">
      <c r="A50" s="952" t="s">
        <v>704</v>
      </c>
      <c r="B50" s="181" t="s">
        <v>1259</v>
      </c>
      <c r="C50" s="170"/>
      <c r="D50" s="170">
        <v>1156</v>
      </c>
      <c r="E50" s="464">
        <f>SUM(C50:D50)</f>
        <v>1156</v>
      </c>
      <c r="F50" s="943"/>
    </row>
    <row r="51" spans="1:6" x14ac:dyDescent="0.2">
      <c r="A51" s="952" t="s">
        <v>128</v>
      </c>
      <c r="B51" s="216" t="s">
        <v>1257</v>
      </c>
      <c r="C51" s="170"/>
      <c r="D51" s="170">
        <v>52</v>
      </c>
      <c r="E51" s="464">
        <f>SUM(C51:D51)</f>
        <v>52</v>
      </c>
      <c r="F51" s="943"/>
    </row>
    <row r="52" spans="1:6" x14ac:dyDescent="0.2">
      <c r="A52" s="952" t="s">
        <v>129</v>
      </c>
      <c r="B52" s="216" t="s">
        <v>1258</v>
      </c>
      <c r="C52" s="170"/>
      <c r="D52" s="170">
        <v>6</v>
      </c>
      <c r="E52" s="464">
        <f>SUM(C52:D52)</f>
        <v>6</v>
      </c>
      <c r="F52" s="943"/>
    </row>
    <row r="53" spans="1:6" x14ac:dyDescent="0.2">
      <c r="A53" s="952" t="s">
        <v>130</v>
      </c>
      <c r="B53" s="181" t="s">
        <v>1155</v>
      </c>
      <c r="C53" s="174"/>
      <c r="D53" s="170">
        <v>903</v>
      </c>
      <c r="E53" s="464">
        <f>D53+C53</f>
        <v>903</v>
      </c>
      <c r="F53" s="943"/>
    </row>
    <row r="54" spans="1:6" x14ac:dyDescent="0.2">
      <c r="A54" s="952" t="s">
        <v>133</v>
      </c>
      <c r="B54" s="179" t="s">
        <v>1154</v>
      </c>
      <c r="C54" s="174">
        <f>C53</f>
        <v>0</v>
      </c>
      <c r="D54" s="174">
        <f>SUM(D50:D53)</f>
        <v>2117</v>
      </c>
      <c r="E54" s="467">
        <f>SUM(E50:E53)</f>
        <v>2117</v>
      </c>
      <c r="F54" s="943"/>
    </row>
    <row r="55" spans="1:6" ht="12" thickBot="1" x14ac:dyDescent="0.25">
      <c r="A55" s="952" t="s">
        <v>136</v>
      </c>
      <c r="B55" s="179"/>
      <c r="C55" s="174"/>
      <c r="D55" s="174"/>
      <c r="E55" s="467"/>
      <c r="F55" s="943"/>
    </row>
    <row r="56" spans="1:6" ht="12" thickBot="1" x14ac:dyDescent="0.25">
      <c r="A56" s="952" t="s">
        <v>137</v>
      </c>
      <c r="B56" s="179" t="s">
        <v>96</v>
      </c>
      <c r="C56" s="1056">
        <f>C11+C18+C47+C19+C20</f>
        <v>737686</v>
      </c>
      <c r="D56" s="314">
        <f>D11+D18+D19+D20+D23+D37+D41+D54</f>
        <v>92805</v>
      </c>
      <c r="E56" s="885">
        <f>E11+E18+IE19+E20+E23+E37+E41+E54+E19</f>
        <v>830491</v>
      </c>
      <c r="F56" s="943"/>
    </row>
    <row r="57" spans="1:6" x14ac:dyDescent="0.2">
      <c r="A57" s="952" t="s">
        <v>138</v>
      </c>
      <c r="B57" s="179"/>
      <c r="C57" s="174"/>
      <c r="D57" s="174"/>
      <c r="E57" s="467"/>
      <c r="F57" s="943"/>
    </row>
    <row r="58" spans="1:6" x14ac:dyDescent="0.2">
      <c r="A58" s="952" t="s">
        <v>139</v>
      </c>
      <c r="B58" s="944" t="s">
        <v>357</v>
      </c>
      <c r="C58" s="174"/>
      <c r="D58" s="174"/>
      <c r="E58" s="467"/>
      <c r="F58" s="943"/>
    </row>
    <row r="59" spans="1:6" x14ac:dyDescent="0.2">
      <c r="A59" s="952" t="s">
        <v>142</v>
      </c>
      <c r="B59" s="181" t="s">
        <v>1298</v>
      </c>
      <c r="C59" s="170"/>
      <c r="D59" s="170">
        <v>35</v>
      </c>
      <c r="E59" s="464">
        <f>D59</f>
        <v>35</v>
      </c>
      <c r="F59" s="943"/>
    </row>
    <row r="60" spans="1:6" ht="12" thickBot="1" x14ac:dyDescent="0.25">
      <c r="A60" s="952" t="s">
        <v>145</v>
      </c>
      <c r="B60" s="179" t="s">
        <v>19</v>
      </c>
      <c r="C60" s="174"/>
      <c r="D60" s="174">
        <f>SUM(D59)</f>
        <v>35</v>
      </c>
      <c r="E60" s="467">
        <f>SUM(E59)</f>
        <v>35</v>
      </c>
      <c r="F60" s="943"/>
    </row>
    <row r="61" spans="1:6" ht="12" thickBot="1" x14ac:dyDescent="0.25">
      <c r="A61" s="952" t="s">
        <v>148</v>
      </c>
      <c r="B61" s="179" t="s">
        <v>718</v>
      </c>
      <c r="C61" s="1056"/>
      <c r="D61" s="314">
        <f>SUM(D60)</f>
        <v>35</v>
      </c>
      <c r="E61" s="1045">
        <f>SUM(E60)</f>
        <v>35</v>
      </c>
      <c r="F61" s="943"/>
    </row>
    <row r="62" spans="1:6" x14ac:dyDescent="0.2">
      <c r="A62" s="952" t="s">
        <v>149</v>
      </c>
      <c r="B62" s="179"/>
      <c r="C62" s="174"/>
      <c r="D62" s="174"/>
      <c r="E62" s="467"/>
      <c r="F62" s="943"/>
    </row>
    <row r="63" spans="1:6" x14ac:dyDescent="0.2">
      <c r="A63" s="952" t="s">
        <v>152</v>
      </c>
      <c r="B63" s="944" t="s">
        <v>719</v>
      </c>
      <c r="C63" s="174"/>
      <c r="D63" s="174"/>
      <c r="E63" s="467"/>
      <c r="F63" s="943"/>
    </row>
    <row r="64" spans="1:6" x14ac:dyDescent="0.2">
      <c r="A64" s="952" t="s">
        <v>153</v>
      </c>
      <c r="B64" s="181" t="s">
        <v>178</v>
      </c>
      <c r="C64" s="170"/>
      <c r="D64" s="170">
        <v>7583</v>
      </c>
      <c r="E64" s="464">
        <f>C64+D64</f>
        <v>7583</v>
      </c>
      <c r="F64" s="943"/>
    </row>
    <row r="65" spans="1:6" x14ac:dyDescent="0.2">
      <c r="A65" s="952" t="s">
        <v>154</v>
      </c>
      <c r="B65" s="181" t="s">
        <v>179</v>
      </c>
      <c r="C65" s="170"/>
      <c r="D65" s="170">
        <v>0</v>
      </c>
      <c r="E65" s="464">
        <f>C65+D65</f>
        <v>0</v>
      </c>
      <c r="F65" s="943"/>
    </row>
    <row r="66" spans="1:6" ht="12" thickBot="1" x14ac:dyDescent="0.25">
      <c r="A66" s="952" t="s">
        <v>155</v>
      </c>
      <c r="B66" s="179" t="s">
        <v>19</v>
      </c>
      <c r="C66" s="174">
        <f>SUM(C64:C65)</f>
        <v>0</v>
      </c>
      <c r="D66" s="174">
        <f>SUM(D64:D65)</f>
        <v>7583</v>
      </c>
      <c r="E66" s="467">
        <f>SUM(E64:E65)</f>
        <v>7583</v>
      </c>
      <c r="F66" s="943"/>
    </row>
    <row r="67" spans="1:6" ht="12" thickBot="1" x14ac:dyDescent="0.25">
      <c r="A67" s="952" t="s">
        <v>156</v>
      </c>
      <c r="B67" s="179" t="s">
        <v>180</v>
      </c>
      <c r="C67" s="1056">
        <f>C66</f>
        <v>0</v>
      </c>
      <c r="D67" s="314">
        <f>D66</f>
        <v>7583</v>
      </c>
      <c r="E67" s="1045">
        <f>E66</f>
        <v>7583</v>
      </c>
      <c r="F67" s="943"/>
    </row>
    <row r="68" spans="1:6" x14ac:dyDescent="0.2">
      <c r="A68" s="952" t="s">
        <v>158</v>
      </c>
      <c r="B68" s="179"/>
      <c r="C68" s="170"/>
      <c r="D68" s="170"/>
      <c r="E68" s="464"/>
      <c r="F68" s="943"/>
    </row>
    <row r="69" spans="1:6" x14ac:dyDescent="0.2">
      <c r="A69" s="952" t="s">
        <v>161</v>
      </c>
      <c r="B69" s="944" t="s">
        <v>98</v>
      </c>
      <c r="C69" s="299"/>
      <c r="D69" s="299"/>
      <c r="E69" s="492"/>
      <c r="F69" s="943"/>
    </row>
    <row r="70" spans="1:6" x14ac:dyDescent="0.2">
      <c r="A70" s="952" t="s">
        <v>163</v>
      </c>
      <c r="B70" s="179" t="s">
        <v>17</v>
      </c>
      <c r="C70" s="299"/>
      <c r="D70" s="299"/>
      <c r="E70" s="492"/>
      <c r="F70" s="943"/>
    </row>
    <row r="71" spans="1:6" x14ac:dyDescent="0.2">
      <c r="A71" s="952" t="s">
        <v>164</v>
      </c>
      <c r="B71" s="181" t="s">
        <v>97</v>
      </c>
      <c r="C71" s="299">
        <v>10370</v>
      </c>
      <c r="D71" s="299"/>
      <c r="E71" s="492">
        <f>SUM(C71:D71)</f>
        <v>10370</v>
      </c>
      <c r="F71" s="943"/>
    </row>
    <row r="72" spans="1:6" x14ac:dyDescent="0.2">
      <c r="A72" s="952" t="s">
        <v>165</v>
      </c>
      <c r="B72" s="181" t="s">
        <v>324</v>
      </c>
      <c r="C72" s="299">
        <v>9089</v>
      </c>
      <c r="D72" s="299"/>
      <c r="E72" s="492">
        <f>SUM(C72:D72)</f>
        <v>9089</v>
      </c>
      <c r="F72" s="943"/>
    </row>
    <row r="73" spans="1:6" x14ac:dyDescent="0.2">
      <c r="A73" s="952" t="s">
        <v>1292</v>
      </c>
      <c r="B73" s="181" t="s">
        <v>325</v>
      </c>
      <c r="C73" s="299">
        <v>432</v>
      </c>
      <c r="D73" s="299"/>
      <c r="E73" s="492">
        <f>SUM(C73:D73)</f>
        <v>432</v>
      </c>
      <c r="F73" s="943"/>
    </row>
    <row r="74" spans="1:6" x14ac:dyDescent="0.2">
      <c r="A74" s="952" t="s">
        <v>1293</v>
      </c>
      <c r="B74" s="181" t="s">
        <v>179</v>
      </c>
      <c r="C74" s="299"/>
      <c r="D74" s="299">
        <v>0</v>
      </c>
      <c r="E74" s="492">
        <f t="shared" ref="E74:E75" si="8">SUM(C74:D74)</f>
        <v>0</v>
      </c>
      <c r="F74" s="943"/>
    </row>
    <row r="75" spans="1:6" x14ac:dyDescent="0.2">
      <c r="A75" s="952" t="s">
        <v>1294</v>
      </c>
      <c r="B75" s="181" t="s">
        <v>178</v>
      </c>
      <c r="C75" s="299"/>
      <c r="D75" s="299">
        <v>7599</v>
      </c>
      <c r="E75" s="492">
        <f t="shared" si="8"/>
        <v>7599</v>
      </c>
      <c r="F75" s="943"/>
    </row>
    <row r="76" spans="1:6" ht="12" thickBot="1" x14ac:dyDescent="0.25">
      <c r="A76" s="952" t="s">
        <v>1295</v>
      </c>
      <c r="B76" s="179" t="s">
        <v>19</v>
      </c>
      <c r="C76" s="377">
        <f>SUM(C71:C75)</f>
        <v>19891</v>
      </c>
      <c r="D76" s="377">
        <f>SUM(D71:D75)</f>
        <v>7599</v>
      </c>
      <c r="E76" s="465">
        <f>SUM(E71:E75)</f>
        <v>27490</v>
      </c>
      <c r="F76" s="943"/>
    </row>
    <row r="77" spans="1:6" ht="12" thickBot="1" x14ac:dyDescent="0.25">
      <c r="A77" s="952" t="s">
        <v>1302</v>
      </c>
      <c r="B77" s="945" t="s">
        <v>99</v>
      </c>
      <c r="C77" s="1057">
        <f>C76</f>
        <v>19891</v>
      </c>
      <c r="D77" s="1058">
        <f>D76</f>
        <v>7599</v>
      </c>
      <c r="E77" s="1059">
        <f>E76</f>
        <v>27490</v>
      </c>
      <c r="F77" s="943"/>
    </row>
    <row r="78" spans="1:6" x14ac:dyDescent="0.2">
      <c r="A78" s="952" t="s">
        <v>1303</v>
      </c>
      <c r="B78" s="945"/>
      <c r="C78" s="377"/>
      <c r="D78" s="377"/>
      <c r="E78" s="1066"/>
      <c r="F78" s="943"/>
    </row>
    <row r="79" spans="1:6" x14ac:dyDescent="0.2">
      <c r="A79" s="952" t="s">
        <v>1304</v>
      </c>
      <c r="B79" s="945" t="s">
        <v>1299</v>
      </c>
      <c r="C79" s="377"/>
      <c r="D79" s="377"/>
      <c r="E79" s="465"/>
      <c r="F79" s="943"/>
    </row>
    <row r="80" spans="1:6" x14ac:dyDescent="0.2">
      <c r="A80" s="952" t="s">
        <v>1305</v>
      </c>
      <c r="B80" s="205" t="s">
        <v>1300</v>
      </c>
      <c r="C80" s="377"/>
      <c r="D80" s="299">
        <v>309</v>
      </c>
      <c r="E80" s="492">
        <f>SUM(D80)</f>
        <v>309</v>
      </c>
      <c r="F80" s="943"/>
    </row>
    <row r="81" spans="1:9" ht="12" thickBot="1" x14ac:dyDescent="0.25">
      <c r="A81" s="952" t="s">
        <v>1306</v>
      </c>
      <c r="B81" s="179" t="s">
        <v>1154</v>
      </c>
      <c r="C81" s="377"/>
      <c r="D81" s="377">
        <f>SUM(D80)</f>
        <v>309</v>
      </c>
      <c r="E81" s="1067">
        <f>SUM(E80)</f>
        <v>309</v>
      </c>
      <c r="F81" s="943"/>
    </row>
    <row r="82" spans="1:9" ht="12" thickBot="1" x14ac:dyDescent="0.25">
      <c r="A82" s="952" t="s">
        <v>1307</v>
      </c>
      <c r="B82" s="945" t="s">
        <v>1301</v>
      </c>
      <c r="C82" s="1057"/>
      <c r="D82" s="1058">
        <f>SUM(D81)</f>
        <v>309</v>
      </c>
      <c r="E82" s="1059">
        <f>SUM(E81)</f>
        <v>309</v>
      </c>
      <c r="F82" s="943"/>
    </row>
    <row r="83" spans="1:9" s="9" customFormat="1" x14ac:dyDescent="0.2">
      <c r="A83" s="952" t="s">
        <v>1308</v>
      </c>
      <c r="B83" s="179"/>
      <c r="C83" s="377"/>
      <c r="D83" s="377"/>
      <c r="E83" s="465"/>
      <c r="F83" s="810"/>
    </row>
    <row r="84" spans="1:9" s="9" customFormat="1" x14ac:dyDescent="0.2">
      <c r="A84" s="952" t="s">
        <v>1309</v>
      </c>
      <c r="B84" s="179" t="s">
        <v>18</v>
      </c>
      <c r="C84" s="377">
        <f>C47+C66+C76</f>
        <v>85115</v>
      </c>
      <c r="D84" s="377">
        <f>D47+D66+D76+D60</f>
        <v>20042</v>
      </c>
      <c r="E84" s="465">
        <f>E47+E66+E76+E60</f>
        <v>105157</v>
      </c>
      <c r="F84" s="810"/>
    </row>
    <row r="85" spans="1:9" x14ac:dyDescent="0.2">
      <c r="A85" s="952" t="s">
        <v>1310</v>
      </c>
      <c r="B85" s="179" t="s">
        <v>100</v>
      </c>
      <c r="C85" s="170"/>
      <c r="D85" s="174">
        <f>D54+D81</f>
        <v>2426</v>
      </c>
      <c r="E85" s="467">
        <f>E54+E81</f>
        <v>2426</v>
      </c>
      <c r="F85" s="943"/>
    </row>
    <row r="86" spans="1:9" ht="12" thickBot="1" x14ac:dyDescent="0.25">
      <c r="A86" s="952" t="s">
        <v>1311</v>
      </c>
      <c r="B86" s="184"/>
      <c r="E86" s="472"/>
      <c r="F86" s="943"/>
      <c r="G86" s="943"/>
    </row>
    <row r="87" spans="1:9" s="10" customFormat="1" ht="12" thickBot="1" x14ac:dyDescent="0.25">
      <c r="A87" s="952" t="s">
        <v>1312</v>
      </c>
      <c r="B87" s="206" t="s">
        <v>102</v>
      </c>
      <c r="C87" s="207">
        <f>C56+C77+C67+C82+C61</f>
        <v>757577</v>
      </c>
      <c r="D87" s="207">
        <f t="shared" ref="D87:E87" si="9">D56+D77+D67+D82+D61</f>
        <v>108331</v>
      </c>
      <c r="E87" s="207">
        <f t="shared" si="9"/>
        <v>865908</v>
      </c>
      <c r="F87" s="298"/>
    </row>
    <row r="88" spans="1:9" s="10" customFormat="1" x14ac:dyDescent="0.2">
      <c r="A88" s="820"/>
      <c r="B88" s="158"/>
      <c r="C88" s="159"/>
      <c r="D88" s="586"/>
      <c r="E88" s="586"/>
      <c r="I88" s="298"/>
    </row>
    <row r="89" spans="1:9" x14ac:dyDescent="0.2">
      <c r="A89" s="820"/>
      <c r="B89" s="158"/>
    </row>
    <row r="90" spans="1:9" x14ac:dyDescent="0.2">
      <c r="A90" s="820"/>
      <c r="B90" s="158"/>
    </row>
    <row r="91" spans="1:9" x14ac:dyDescent="0.2">
      <c r="B91" s="184"/>
    </row>
    <row r="92" spans="1:9" x14ac:dyDescent="0.2">
      <c r="B92" s="179"/>
    </row>
    <row r="94" spans="1:9" x14ac:dyDescent="0.2">
      <c r="B94" s="184"/>
    </row>
    <row r="95" spans="1:9" x14ac:dyDescent="0.2">
      <c r="B95" s="184"/>
    </row>
    <row r="96" spans="1:9" x14ac:dyDescent="0.2">
      <c r="B96" s="184"/>
      <c r="G96" s="943"/>
    </row>
    <row r="97" spans="2:2" x14ac:dyDescent="0.2">
      <c r="B97" s="184"/>
    </row>
    <row r="98" spans="2:2" x14ac:dyDescent="0.2">
      <c r="B98" s="184"/>
    </row>
    <row r="99" spans="2:2" x14ac:dyDescent="0.2">
      <c r="B99" s="158"/>
    </row>
    <row r="100" spans="2:2" x14ac:dyDescent="0.2">
      <c r="B100" s="184"/>
    </row>
    <row r="101" spans="2:2" x14ac:dyDescent="0.2">
      <c r="B101" s="184"/>
    </row>
    <row r="102" spans="2:2" x14ac:dyDescent="0.2">
      <c r="B102" s="184"/>
    </row>
    <row r="103" spans="2:2" x14ac:dyDescent="0.2">
      <c r="B103" s="184"/>
    </row>
  </sheetData>
  <sheetProtection selectLockedCells="1" selectUnlockedCells="1"/>
  <mergeCells count="8">
    <mergeCell ref="B1:E1"/>
    <mergeCell ref="B7:B8"/>
    <mergeCell ref="C7:E7"/>
    <mergeCell ref="A3:E3"/>
    <mergeCell ref="A4:E4"/>
    <mergeCell ref="A5:E5"/>
    <mergeCell ref="B6:E6"/>
    <mergeCell ref="A7:A8"/>
  </mergeCells>
  <phoneticPr fontId="34" type="noConversion"/>
  <pageMargins left="0.78740157480314965" right="0.78740157480314965" top="0.78740157480314965" bottom="0.78740157480314965" header="0.51181102362204722" footer="0.51181102362204722"/>
  <pageSetup paperSize="9" scale="85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J48"/>
  <sheetViews>
    <sheetView workbookViewId="0">
      <pane ySplit="7" topLeftCell="A8" activePane="bottomLeft" state="frozen"/>
      <selection activeCell="B65" sqref="B65"/>
      <selection pane="bottomLeft" activeCell="C1" sqref="C1:I2"/>
    </sheetView>
  </sheetViews>
  <sheetFormatPr defaultColWidth="9.140625" defaultRowHeight="14.45" customHeight="1" x14ac:dyDescent="0.2"/>
  <cols>
    <col min="1" max="1" width="9.140625" style="10"/>
    <col min="2" max="2" width="5.140625" style="342" customWidth="1"/>
    <col min="3" max="3" width="50.42578125" style="14" customWidth="1"/>
    <col min="4" max="4" width="11.85546875" style="158" customWidth="1"/>
    <col min="5" max="5" width="12.7109375" style="158" customWidth="1"/>
    <col min="6" max="6" width="13.5703125" style="158" customWidth="1"/>
    <col min="7" max="9" width="0" style="159" hidden="1" customWidth="1"/>
    <col min="10" max="16384" width="9.140625" style="10"/>
  </cols>
  <sheetData>
    <row r="1" spans="2:10" ht="14.45" customHeight="1" x14ac:dyDescent="0.2">
      <c r="C1" s="1139" t="s">
        <v>1349</v>
      </c>
      <c r="D1" s="1139"/>
      <c r="E1" s="1139"/>
      <c r="F1" s="1139"/>
      <c r="G1" s="1139"/>
      <c r="H1" s="1139"/>
      <c r="I1" s="1139"/>
    </row>
    <row r="2" spans="2:10" ht="14.45" customHeight="1" x14ac:dyDescent="0.2">
      <c r="C2" s="1139"/>
      <c r="D2" s="1139"/>
      <c r="E2" s="1139"/>
      <c r="F2" s="1139"/>
      <c r="G2" s="1139"/>
      <c r="H2" s="1139"/>
      <c r="I2" s="1139"/>
    </row>
    <row r="3" spans="2:10" ht="14.45" customHeight="1" x14ac:dyDescent="0.2">
      <c r="B3" s="1142" t="s">
        <v>54</v>
      </c>
      <c r="C3" s="1135"/>
      <c r="D3" s="1135"/>
      <c r="E3" s="1135"/>
      <c r="F3" s="1135"/>
      <c r="G3" s="1135"/>
      <c r="H3" s="1135"/>
      <c r="I3" s="1135"/>
    </row>
    <row r="4" spans="2:10" s="11" customFormat="1" ht="14.45" customHeight="1" x14ac:dyDescent="0.2">
      <c r="B4" s="1145" t="s">
        <v>1001</v>
      </c>
      <c r="C4" s="1135"/>
      <c r="D4" s="1135"/>
      <c r="E4" s="1135"/>
      <c r="F4" s="1135"/>
      <c r="G4" s="1135"/>
      <c r="H4" s="1135"/>
      <c r="I4" s="1135"/>
    </row>
    <row r="5" spans="2:10" s="11" customFormat="1" ht="14.45" customHeight="1" x14ac:dyDescent="0.15">
      <c r="B5" s="184"/>
    </row>
    <row r="6" spans="2:10" ht="14.45" customHeight="1" x14ac:dyDescent="0.2">
      <c r="B6" s="1149" t="s">
        <v>467</v>
      </c>
      <c r="C6" s="1135"/>
      <c r="D6" s="1135"/>
      <c r="E6" s="1135"/>
      <c r="F6" s="1135"/>
      <c r="G6" s="1135"/>
      <c r="H6" s="1135"/>
      <c r="I6" s="1135"/>
    </row>
    <row r="7" spans="2:10" s="12" customFormat="1" ht="36.75" customHeight="1" x14ac:dyDescent="0.2">
      <c r="B7" s="1146" t="s">
        <v>56</v>
      </c>
      <c r="C7" s="1147" t="s">
        <v>86</v>
      </c>
      <c r="D7" s="1148" t="s">
        <v>1000</v>
      </c>
      <c r="E7" s="1148"/>
      <c r="F7" s="1148"/>
      <c r="G7" s="175"/>
    </row>
    <row r="8" spans="2:10" s="12" customFormat="1" ht="40.9" customHeight="1" x14ac:dyDescent="0.2">
      <c r="B8" s="1146"/>
      <c r="C8" s="1147"/>
      <c r="D8" s="155" t="s">
        <v>62</v>
      </c>
      <c r="E8" s="155" t="s">
        <v>63</v>
      </c>
      <c r="F8" s="155" t="s">
        <v>64</v>
      </c>
      <c r="G8" s="175"/>
      <c r="J8" s="565"/>
    </row>
    <row r="9" spans="2:10" s="12" customFormat="1" ht="14.45" customHeight="1" x14ac:dyDescent="0.2">
      <c r="B9" s="343">
        <v>1</v>
      </c>
      <c r="C9" s="208" t="s">
        <v>103</v>
      </c>
      <c r="D9" s="209"/>
      <c r="E9" s="209"/>
      <c r="F9" s="474"/>
      <c r="G9" s="175"/>
      <c r="J9" s="565"/>
    </row>
    <row r="10" spans="2:10" s="12" customFormat="1" ht="10.5" customHeight="1" x14ac:dyDescent="0.2">
      <c r="B10" s="343"/>
      <c r="C10" s="208"/>
      <c r="D10" s="209"/>
      <c r="E10" s="209"/>
      <c r="F10" s="463"/>
      <c r="G10" s="175"/>
      <c r="J10" s="565"/>
    </row>
    <row r="11" spans="2:10" s="12" customFormat="1" ht="14.45" customHeight="1" x14ac:dyDescent="0.2">
      <c r="B11" s="343">
        <v>2</v>
      </c>
      <c r="C11" s="210" t="s">
        <v>87</v>
      </c>
      <c r="D11" s="209"/>
      <c r="E11" s="209"/>
      <c r="F11" s="463"/>
      <c r="G11" s="175"/>
      <c r="J11" s="565"/>
    </row>
    <row r="12" spans="2:10" s="12" customFormat="1" ht="14.45" customHeight="1" x14ac:dyDescent="0.2">
      <c r="B12" s="343">
        <f t="shared" ref="B12:B39" si="0">B11+1</f>
        <v>3</v>
      </c>
      <c r="C12" s="211" t="s">
        <v>104</v>
      </c>
      <c r="D12" s="209"/>
      <c r="E12" s="209"/>
      <c r="F12" s="463"/>
      <c r="G12" s="175"/>
      <c r="J12" s="565"/>
    </row>
    <row r="13" spans="2:10" s="12" customFormat="1" ht="14.45" customHeight="1" x14ac:dyDescent="0.2">
      <c r="B13" s="343">
        <f t="shared" si="0"/>
        <v>4</v>
      </c>
      <c r="C13" s="212" t="s">
        <v>105</v>
      </c>
      <c r="D13" s="159">
        <v>0</v>
      </c>
      <c r="E13" s="159">
        <v>1070</v>
      </c>
      <c r="F13" s="464">
        <f>SUM(D13:E13)</f>
        <v>1070</v>
      </c>
      <c r="G13" s="175"/>
      <c r="J13" s="565"/>
    </row>
    <row r="14" spans="2:10" s="12" customFormat="1" ht="14.45" customHeight="1" x14ac:dyDescent="0.2">
      <c r="B14" s="343">
        <f t="shared" si="0"/>
        <v>5</v>
      </c>
      <c r="C14" s="212" t="s">
        <v>304</v>
      </c>
      <c r="D14" s="159"/>
      <c r="E14" s="159">
        <v>12</v>
      </c>
      <c r="F14" s="464">
        <f>SUM(D14:E14)</f>
        <v>12</v>
      </c>
      <c r="G14" s="175"/>
      <c r="J14" s="565"/>
    </row>
    <row r="15" spans="2:10" s="12" customFormat="1" ht="14.45" customHeight="1" x14ac:dyDescent="0.2">
      <c r="B15" s="343">
        <f t="shared" si="0"/>
        <v>6</v>
      </c>
      <c r="C15" s="14" t="s">
        <v>106</v>
      </c>
      <c r="D15" s="159"/>
      <c r="E15" s="159">
        <v>0</v>
      </c>
      <c r="F15" s="464">
        <f>SUM(D15:E15)</f>
        <v>0</v>
      </c>
      <c r="G15" s="175"/>
      <c r="J15" s="565"/>
    </row>
    <row r="16" spans="2:10" s="12" customFormat="1" ht="14.45" customHeight="1" x14ac:dyDescent="0.2">
      <c r="B16" s="343">
        <f t="shared" si="0"/>
        <v>7</v>
      </c>
      <c r="C16" s="14" t="s">
        <v>107</v>
      </c>
      <c r="D16" s="159"/>
      <c r="E16" s="159"/>
      <c r="F16" s="464"/>
      <c r="G16" s="175"/>
      <c r="J16" s="565"/>
    </row>
    <row r="17" spans="2:10" s="12" customFormat="1" ht="14.45" customHeight="1" x14ac:dyDescent="0.2">
      <c r="B17" s="343">
        <f t="shared" si="0"/>
        <v>8</v>
      </c>
      <c r="C17" s="213" t="s">
        <v>108</v>
      </c>
      <c r="D17" s="183">
        <f>SUM(D13:D16)</f>
        <v>0</v>
      </c>
      <c r="E17" s="183">
        <f>SUM(E13:E16)</f>
        <v>1082</v>
      </c>
      <c r="F17" s="467">
        <f>SUM(F13:F16)</f>
        <v>1082</v>
      </c>
      <c r="G17" s="175"/>
      <c r="J17" s="565"/>
    </row>
    <row r="18" spans="2:10" s="12" customFormat="1" ht="14.45" customHeight="1" x14ac:dyDescent="0.2">
      <c r="B18" s="343"/>
      <c r="C18" s="213"/>
      <c r="D18" s="183"/>
      <c r="E18" s="183"/>
      <c r="F18" s="467"/>
      <c r="G18" s="175"/>
      <c r="J18" s="565"/>
    </row>
    <row r="19" spans="2:10" s="12" customFormat="1" ht="14.45" customHeight="1" x14ac:dyDescent="0.2">
      <c r="B19" s="343">
        <v>9</v>
      </c>
      <c r="C19" s="564" t="s">
        <v>305</v>
      </c>
      <c r="D19" s="183"/>
      <c r="E19" s="183"/>
      <c r="F19" s="467"/>
      <c r="G19" s="175"/>
      <c r="J19" s="565"/>
    </row>
    <row r="20" spans="2:10" s="12" customFormat="1" ht="14.45" customHeight="1" x14ac:dyDescent="0.2">
      <c r="B20" s="343">
        <f>B19+1</f>
        <v>10</v>
      </c>
      <c r="C20" s="14" t="s">
        <v>1156</v>
      </c>
      <c r="D20" s="183"/>
      <c r="E20" s="159">
        <v>2270</v>
      </c>
      <c r="F20" s="464">
        <f>D20+E20</f>
        <v>2270</v>
      </c>
      <c r="G20" s="175"/>
      <c r="J20" s="565"/>
    </row>
    <row r="21" spans="2:10" s="12" customFormat="1" ht="14.45" customHeight="1" x14ac:dyDescent="0.2">
      <c r="B21" s="343">
        <f>B20+1</f>
        <v>11</v>
      </c>
      <c r="C21" s="213" t="s">
        <v>306</v>
      </c>
      <c r="D21" s="183">
        <f>D20</f>
        <v>0</v>
      </c>
      <c r="E21" s="183">
        <f>E20</f>
        <v>2270</v>
      </c>
      <c r="F21" s="183">
        <f>F20</f>
        <v>2270</v>
      </c>
      <c r="G21" s="175"/>
      <c r="J21" s="565"/>
    </row>
    <row r="22" spans="2:10" s="12" customFormat="1" ht="12" customHeight="1" x14ac:dyDescent="0.2">
      <c r="B22" s="343"/>
      <c r="C22" s="214"/>
      <c r="D22" s="209"/>
      <c r="E22" s="209"/>
      <c r="F22" s="463"/>
      <c r="G22" s="175"/>
      <c r="J22" s="565"/>
    </row>
    <row r="23" spans="2:10" s="11" customFormat="1" ht="14.45" customHeight="1" x14ac:dyDescent="0.2">
      <c r="B23" s="343">
        <v>12</v>
      </c>
      <c r="C23" s="569" t="s">
        <v>1157</v>
      </c>
      <c r="D23" s="183"/>
      <c r="E23" s="183"/>
      <c r="F23" s="467"/>
      <c r="G23" s="184"/>
      <c r="J23" s="536"/>
    </row>
    <row r="24" spans="2:10" ht="14.45" customHeight="1" x14ac:dyDescent="0.2">
      <c r="B24" s="343">
        <f t="shared" si="0"/>
        <v>13</v>
      </c>
      <c r="C24" s="216" t="s">
        <v>1158</v>
      </c>
      <c r="D24" s="159">
        <v>0</v>
      </c>
      <c r="E24" s="159"/>
      <c r="F24" s="464">
        <f>SUM(D24:E24)</f>
        <v>0</v>
      </c>
      <c r="G24" s="158"/>
      <c r="H24" s="10"/>
      <c r="I24" s="10"/>
      <c r="J24" s="194"/>
    </row>
    <row r="25" spans="2:10" ht="14.45" customHeight="1" x14ac:dyDescent="0.2">
      <c r="B25" s="343">
        <f t="shared" si="0"/>
        <v>14</v>
      </c>
      <c r="C25" s="203" t="s">
        <v>1253</v>
      </c>
      <c r="D25" s="159"/>
      <c r="E25" s="159">
        <v>78232</v>
      </c>
      <c r="F25" s="464">
        <f>SUM(D25:E25)</f>
        <v>78232</v>
      </c>
      <c r="G25" s="158"/>
      <c r="H25" s="10"/>
      <c r="I25" s="10"/>
      <c r="J25" s="194"/>
    </row>
    <row r="26" spans="2:10" ht="27" customHeight="1" x14ac:dyDescent="0.2">
      <c r="B26" s="343">
        <f t="shared" si="0"/>
        <v>15</v>
      </c>
      <c r="C26" s="1065" t="s">
        <v>1254</v>
      </c>
      <c r="D26" s="159">
        <v>196570</v>
      </c>
      <c r="E26" s="159"/>
      <c r="F26" s="464">
        <f>SUM(D26:E26)</f>
        <v>196570</v>
      </c>
      <c r="G26" s="158"/>
      <c r="H26" s="10"/>
      <c r="I26" s="10"/>
      <c r="J26" s="194"/>
    </row>
    <row r="27" spans="2:10" ht="14.45" customHeight="1" x14ac:dyDescent="0.2">
      <c r="B27" s="343">
        <f t="shared" si="0"/>
        <v>16</v>
      </c>
      <c r="C27" s="203" t="s">
        <v>1255</v>
      </c>
      <c r="D27" s="159">
        <v>228881</v>
      </c>
      <c r="E27" s="159"/>
      <c r="F27" s="464">
        <f>SUM(D27:E27)</f>
        <v>228881</v>
      </c>
      <c r="G27" s="158"/>
      <c r="H27" s="10"/>
      <c r="I27" s="10"/>
      <c r="J27" s="194"/>
    </row>
    <row r="28" spans="2:10" ht="29.25" customHeight="1" x14ac:dyDescent="0.2">
      <c r="B28" s="343">
        <f t="shared" si="0"/>
        <v>17</v>
      </c>
      <c r="C28" s="1065" t="s">
        <v>1291</v>
      </c>
      <c r="D28" s="159">
        <v>179360</v>
      </c>
      <c r="E28" s="159"/>
      <c r="F28" s="464">
        <f>SUM(D28:E28)</f>
        <v>179360</v>
      </c>
      <c r="G28" s="158"/>
      <c r="H28" s="10"/>
      <c r="I28" s="10"/>
      <c r="J28" s="194"/>
    </row>
    <row r="29" spans="2:10" ht="14.45" customHeight="1" x14ac:dyDescent="0.2">
      <c r="B29" s="343">
        <f t="shared" si="0"/>
        <v>18</v>
      </c>
      <c r="C29" s="213" t="s">
        <v>109</v>
      </c>
      <c r="D29" s="183">
        <f>SUM(D24:D28)</f>
        <v>604811</v>
      </c>
      <c r="E29" s="183">
        <f>SUM(E24:E27)</f>
        <v>78232</v>
      </c>
      <c r="F29" s="467">
        <f>SUM(F24:F28)</f>
        <v>683043</v>
      </c>
      <c r="G29" s="158"/>
      <c r="H29" s="10"/>
      <c r="I29" s="10"/>
      <c r="J29" s="194"/>
    </row>
    <row r="30" spans="2:10" ht="14.45" customHeight="1" x14ac:dyDescent="0.2">
      <c r="B30" s="343"/>
      <c r="C30" s="213"/>
      <c r="D30" s="183"/>
      <c r="E30" s="183"/>
      <c r="F30" s="467"/>
      <c r="G30" s="158"/>
      <c r="H30" s="10"/>
      <c r="I30" s="10"/>
      <c r="J30" s="194"/>
    </row>
    <row r="31" spans="2:10" ht="14.45" customHeight="1" x14ac:dyDescent="0.2">
      <c r="B31" s="343">
        <v>19</v>
      </c>
      <c r="C31" s="215" t="s">
        <v>181</v>
      </c>
      <c r="D31" s="183"/>
      <c r="E31" s="159"/>
      <c r="F31" s="464"/>
      <c r="G31" s="158"/>
      <c r="H31" s="10"/>
      <c r="I31" s="10"/>
      <c r="J31" s="194"/>
    </row>
    <row r="32" spans="2:10" ht="14.45" customHeight="1" x14ac:dyDescent="0.2">
      <c r="B32" s="343">
        <f>B31+1</f>
        <v>20</v>
      </c>
      <c r="C32" s="14" t="s">
        <v>1159</v>
      </c>
      <c r="D32" s="183"/>
      <c r="E32" s="159">
        <v>292</v>
      </c>
      <c r="F32" s="464">
        <f>D32+E32</f>
        <v>292</v>
      </c>
      <c r="G32" s="158"/>
      <c r="H32" s="10"/>
      <c r="I32" s="10"/>
      <c r="J32" s="194"/>
    </row>
    <row r="33" spans="2:10" ht="14.45" customHeight="1" x14ac:dyDescent="0.2">
      <c r="B33" s="343">
        <f>B32+1</f>
        <v>21</v>
      </c>
      <c r="C33" s="213" t="s">
        <v>182</v>
      </c>
      <c r="D33" s="183"/>
      <c r="E33" s="183">
        <f>SUM(E32)</f>
        <v>292</v>
      </c>
      <c r="F33" s="467">
        <f>SUM(F32)</f>
        <v>292</v>
      </c>
      <c r="G33" s="158"/>
      <c r="H33" s="10"/>
      <c r="I33" s="10"/>
      <c r="J33" s="194"/>
    </row>
    <row r="34" spans="2:10" ht="14.45" customHeight="1" x14ac:dyDescent="0.2">
      <c r="B34" s="343"/>
      <c r="C34" s="213"/>
      <c r="D34" s="183"/>
      <c r="E34" s="183"/>
      <c r="F34" s="467"/>
      <c r="G34" s="158"/>
      <c r="H34" s="10"/>
      <c r="I34" s="10"/>
      <c r="J34" s="194"/>
    </row>
    <row r="35" spans="2:10" ht="14.45" customHeight="1" x14ac:dyDescent="0.2">
      <c r="B35" s="343">
        <v>22</v>
      </c>
      <c r="C35" s="213" t="s">
        <v>168</v>
      </c>
      <c r="D35" s="183">
        <f>D29+D33</f>
        <v>604811</v>
      </c>
      <c r="E35" s="183">
        <f>E29+E33</f>
        <v>78524</v>
      </c>
      <c r="F35" s="183">
        <f>F29+F33</f>
        <v>683335</v>
      </c>
      <c r="G35" s="158"/>
      <c r="H35" s="10"/>
      <c r="I35" s="10"/>
      <c r="J35" s="194"/>
    </row>
    <row r="36" spans="2:10" ht="14.45" customHeight="1" x14ac:dyDescent="0.2">
      <c r="B36" s="343"/>
      <c r="C36" s="213"/>
      <c r="D36" s="183"/>
      <c r="E36" s="183"/>
      <c r="F36" s="183"/>
      <c r="G36" s="158"/>
      <c r="H36" s="10"/>
      <c r="I36" s="10"/>
      <c r="J36" s="194"/>
    </row>
    <row r="37" spans="2:10" s="12" customFormat="1" ht="14.45" customHeight="1" x14ac:dyDescent="0.2">
      <c r="B37" s="343">
        <v>23</v>
      </c>
      <c r="C37" s="215" t="s">
        <v>110</v>
      </c>
      <c r="D37" s="175"/>
      <c r="E37" s="175"/>
      <c r="F37" s="473"/>
      <c r="G37" s="175"/>
      <c r="J37" s="565"/>
    </row>
    <row r="38" spans="2:10" s="12" customFormat="1" ht="14.45" customHeight="1" x14ac:dyDescent="0.2">
      <c r="B38" s="343">
        <f t="shared" si="0"/>
        <v>24</v>
      </c>
      <c r="C38" s="14" t="s">
        <v>111</v>
      </c>
      <c r="D38" s="175"/>
      <c r="E38" s="159">
        <v>3708</v>
      </c>
      <c r="F38" s="464">
        <f>SUM(E38)</f>
        <v>3708</v>
      </c>
      <c r="G38" s="175"/>
      <c r="J38" s="565"/>
    </row>
    <row r="39" spans="2:10" s="12" customFormat="1" ht="14.45" customHeight="1" x14ac:dyDescent="0.2">
      <c r="B39" s="343">
        <f t="shared" si="0"/>
        <v>25</v>
      </c>
      <c r="C39" s="213" t="s">
        <v>112</v>
      </c>
      <c r="D39" s="183">
        <f>SUM(D38:D38)</f>
        <v>0</v>
      </c>
      <c r="E39" s="183">
        <f>SUM(E38:E38)</f>
        <v>3708</v>
      </c>
      <c r="F39" s="467">
        <f>SUM(F38:F38)</f>
        <v>3708</v>
      </c>
      <c r="G39" s="209"/>
      <c r="J39" s="565"/>
    </row>
    <row r="40" spans="2:10" s="12" customFormat="1" ht="15.75" customHeight="1" thickBot="1" x14ac:dyDescent="0.25">
      <c r="B40" s="343"/>
      <c r="C40" s="213"/>
      <c r="D40" s="175"/>
      <c r="E40" s="175"/>
      <c r="F40" s="473"/>
      <c r="G40" s="175"/>
      <c r="J40" s="565"/>
    </row>
    <row r="41" spans="2:10" s="12" customFormat="1" ht="14.45" customHeight="1" thickBot="1" x14ac:dyDescent="0.25">
      <c r="B41" s="1043">
        <v>26</v>
      </c>
      <c r="C41" s="819" t="s">
        <v>113</v>
      </c>
      <c r="D41" s="174">
        <f>D39+D35+D17</f>
        <v>604811</v>
      </c>
      <c r="E41" s="174">
        <f>E39+E35+E17+E21</f>
        <v>85584</v>
      </c>
      <c r="F41" s="174">
        <f>F39+F35+F17+F21</f>
        <v>690395</v>
      </c>
      <c r="G41" s="314">
        <f>G39+G35+G17+G21</f>
        <v>0</v>
      </c>
      <c r="H41" s="314">
        <f>H39+H35+H17+H21</f>
        <v>0</v>
      </c>
      <c r="I41" s="314">
        <f>I39+I35+I17+I21</f>
        <v>0</v>
      </c>
      <c r="J41" s="565"/>
    </row>
    <row r="42" spans="2:10" s="12" customFormat="1" ht="14.45" customHeight="1" x14ac:dyDescent="0.2">
      <c r="B42" s="343"/>
      <c r="C42" s="213"/>
      <c r="D42" s="175"/>
      <c r="E42" s="175"/>
      <c r="F42" s="175"/>
      <c r="G42" s="175"/>
      <c r="J42" s="565"/>
    </row>
    <row r="43" spans="2:10" ht="14.45" customHeight="1" x14ac:dyDescent="0.2">
      <c r="B43" s="343">
        <v>27</v>
      </c>
      <c r="C43" s="213" t="s">
        <v>1243</v>
      </c>
      <c r="J43" s="194"/>
    </row>
    <row r="44" spans="2:10" ht="14.45" customHeight="1" x14ac:dyDescent="0.2">
      <c r="B44" s="343">
        <f>B43+1</f>
        <v>28</v>
      </c>
      <c r="C44" s="211" t="s">
        <v>104</v>
      </c>
      <c r="J44" s="194"/>
    </row>
    <row r="45" spans="2:10" ht="14.45" customHeight="1" x14ac:dyDescent="0.2">
      <c r="B45" s="343">
        <f t="shared" ref="B45:B46" si="1">B44+1</f>
        <v>29</v>
      </c>
      <c r="C45" s="212" t="s">
        <v>304</v>
      </c>
      <c r="D45" s="158">
        <v>945</v>
      </c>
      <c r="F45" s="158">
        <f>D45+E45</f>
        <v>945</v>
      </c>
      <c r="J45" s="194"/>
    </row>
    <row r="46" spans="2:10" ht="14.45" customHeight="1" x14ac:dyDescent="0.2">
      <c r="B46" s="343">
        <f t="shared" si="1"/>
        <v>30</v>
      </c>
      <c r="C46" s="819" t="s">
        <v>1244</v>
      </c>
      <c r="D46" s="184">
        <f>SUM(D45)</f>
        <v>945</v>
      </c>
      <c r="E46" s="184"/>
      <c r="F46" s="184">
        <f>SUM(F45)</f>
        <v>945</v>
      </c>
      <c r="J46" s="194"/>
    </row>
    <row r="47" spans="2:10" ht="14.45" customHeight="1" thickBot="1" x14ac:dyDescent="0.25">
      <c r="J47" s="194"/>
    </row>
    <row r="48" spans="2:10" ht="14.45" customHeight="1" thickBot="1" x14ac:dyDescent="0.25">
      <c r="B48" s="1044">
        <v>31</v>
      </c>
      <c r="C48" s="475" t="s">
        <v>1245</v>
      </c>
      <c r="D48" s="314">
        <f>D41+D46</f>
        <v>605756</v>
      </c>
      <c r="E48" s="314">
        <f t="shared" ref="E48:F48" si="2">E41+E46</f>
        <v>85584</v>
      </c>
      <c r="F48" s="1045">
        <f t="shared" si="2"/>
        <v>691340</v>
      </c>
    </row>
  </sheetData>
  <sheetProtection selectLockedCells="1" selectUnlockedCells="1"/>
  <mergeCells count="7">
    <mergeCell ref="C1:I2"/>
    <mergeCell ref="B3:I3"/>
    <mergeCell ref="B4:I4"/>
    <mergeCell ref="B7:B8"/>
    <mergeCell ref="C7:C8"/>
    <mergeCell ref="D7:F7"/>
    <mergeCell ref="B6:I6"/>
  </mergeCells>
  <phoneticPr fontId="34" type="noConversion"/>
  <pageMargins left="0.19685039370078741" right="0.19685039370078741" top="0.39370078740157483" bottom="0.39370078740157483" header="0.51181102362204722" footer="0.51181102362204722"/>
  <pageSetup paperSize="9" scale="91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70"/>
  <sheetViews>
    <sheetView topLeftCell="B1" workbookViewId="0">
      <selection activeCell="K30" sqref="K30"/>
    </sheetView>
  </sheetViews>
  <sheetFormatPr defaultColWidth="9.140625" defaultRowHeight="12" x14ac:dyDescent="0.2"/>
  <cols>
    <col min="1" max="1" width="3.7109375" style="149" hidden="1" customWidth="1"/>
    <col min="2" max="2" width="5.7109375" style="152" customWidth="1"/>
    <col min="3" max="3" width="53" style="147" customWidth="1"/>
    <col min="4" max="4" width="9" style="146" customWidth="1"/>
    <col min="5" max="5" width="9.140625" style="146"/>
    <col min="6" max="6" width="9.7109375" style="146" customWidth="1"/>
    <col min="7" max="16384" width="9.140625" style="13"/>
  </cols>
  <sheetData>
    <row r="1" spans="1:7" x14ac:dyDescent="0.2">
      <c r="B1" s="1150" t="s">
        <v>1350</v>
      </c>
      <c r="C1" s="1150"/>
      <c r="D1" s="1150"/>
      <c r="E1" s="1150"/>
      <c r="F1" s="1150"/>
    </row>
    <row r="2" spans="1:7" x14ac:dyDescent="0.2">
      <c r="B2" s="301"/>
      <c r="C2" s="301"/>
      <c r="D2" s="301"/>
      <c r="E2" s="301"/>
      <c r="F2" s="301"/>
    </row>
    <row r="3" spans="1:7" x14ac:dyDescent="0.2">
      <c r="B3" s="1156" t="s">
        <v>496</v>
      </c>
      <c r="C3" s="1157"/>
      <c r="D3" s="1157"/>
      <c r="E3" s="1157"/>
      <c r="F3" s="1157"/>
    </row>
    <row r="4" spans="1:7" x14ac:dyDescent="0.2">
      <c r="B4" s="1157" t="s">
        <v>1002</v>
      </c>
      <c r="C4" s="1157"/>
      <c r="D4" s="1157"/>
      <c r="E4" s="1158"/>
      <c r="F4" s="1158"/>
    </row>
    <row r="5" spans="1:7" x14ac:dyDescent="0.2">
      <c r="B5" s="145"/>
      <c r="C5" s="145"/>
      <c r="D5" s="145"/>
      <c r="E5" s="302"/>
      <c r="F5" s="302"/>
    </row>
    <row r="6" spans="1:7" x14ac:dyDescent="0.2">
      <c r="B6" s="145"/>
      <c r="C6" s="145"/>
      <c r="D6" s="145"/>
      <c r="E6" s="302"/>
      <c r="F6" s="302"/>
    </row>
    <row r="7" spans="1:7" ht="12.75" x14ac:dyDescent="0.2">
      <c r="B7" s="145"/>
      <c r="C7" s="1151" t="s">
        <v>327</v>
      </c>
      <c r="D7" s="1152"/>
      <c r="E7" s="1152"/>
      <c r="F7" s="1152"/>
    </row>
    <row r="8" spans="1:7" ht="19.149999999999999" customHeight="1" x14ac:dyDescent="0.2">
      <c r="B8" s="1153" t="s">
        <v>77</v>
      </c>
      <c r="C8" s="1154" t="s">
        <v>86</v>
      </c>
      <c r="D8" s="1155" t="s">
        <v>994</v>
      </c>
      <c r="E8" s="1155"/>
      <c r="F8" s="1155"/>
    </row>
    <row r="9" spans="1:7" s="8" customFormat="1" ht="42.75" customHeight="1" x14ac:dyDescent="0.2">
      <c r="A9" s="150"/>
      <c r="B9" s="1153"/>
      <c r="C9" s="1154"/>
      <c r="D9" s="992" t="s">
        <v>62</v>
      </c>
      <c r="E9" s="992" t="s">
        <v>63</v>
      </c>
      <c r="F9" s="992" t="s">
        <v>64</v>
      </c>
    </row>
    <row r="10" spans="1:7" ht="14.25" customHeight="1" x14ac:dyDescent="0.2">
      <c r="B10" s="151" t="s">
        <v>516</v>
      </c>
      <c r="C10" s="993" t="s">
        <v>468</v>
      </c>
      <c r="D10" s="994"/>
      <c r="E10" s="148"/>
      <c r="F10" s="995"/>
      <c r="G10" s="626"/>
    </row>
    <row r="11" spans="1:7" ht="28.9" customHeight="1" x14ac:dyDescent="0.2">
      <c r="B11" s="1051" t="s">
        <v>524</v>
      </c>
      <c r="C11" s="1052" t="s">
        <v>488</v>
      </c>
      <c r="D11" s="1004"/>
      <c r="E11" s="1053"/>
      <c r="F11" s="1004"/>
      <c r="G11" s="626"/>
    </row>
    <row r="12" spans="1:7" x14ac:dyDescent="0.2">
      <c r="B12" s="151" t="s">
        <v>525</v>
      </c>
      <c r="C12" s="997" t="s">
        <v>469</v>
      </c>
      <c r="D12" s="667"/>
      <c r="E12" s="148"/>
      <c r="F12" s="667"/>
      <c r="G12" s="626"/>
    </row>
    <row r="13" spans="1:7" x14ac:dyDescent="0.2">
      <c r="B13" s="151" t="s">
        <v>526</v>
      </c>
      <c r="C13" s="997" t="s">
        <v>1016</v>
      </c>
      <c r="D13" s="667"/>
      <c r="E13" s="148">
        <v>24241</v>
      </c>
      <c r="F13" s="667">
        <f t="shared" ref="F13:F21" si="0">SUM(D13:E13)</f>
        <v>24241</v>
      </c>
      <c r="G13" s="626"/>
    </row>
    <row r="14" spans="1:7" x14ac:dyDescent="0.2">
      <c r="B14" s="151" t="s">
        <v>527</v>
      </c>
      <c r="C14" s="997" t="s">
        <v>1017</v>
      </c>
      <c r="D14" s="667"/>
      <c r="E14" s="148">
        <v>27321</v>
      </c>
      <c r="F14" s="667">
        <f t="shared" si="0"/>
        <v>27321</v>
      </c>
      <c r="G14" s="626"/>
    </row>
    <row r="15" spans="1:7" x14ac:dyDescent="0.2">
      <c r="B15" s="151" t="s">
        <v>528</v>
      </c>
      <c r="C15" s="997" t="s">
        <v>1018</v>
      </c>
      <c r="D15" s="667">
        <v>0</v>
      </c>
      <c r="E15" s="148"/>
      <c r="F15" s="667">
        <f t="shared" si="0"/>
        <v>0</v>
      </c>
      <c r="G15" s="626"/>
    </row>
    <row r="16" spans="1:7" x14ac:dyDescent="0.2">
      <c r="B16" s="151" t="s">
        <v>529</v>
      </c>
      <c r="C16" s="997" t="s">
        <v>470</v>
      </c>
      <c r="D16" s="667">
        <v>4500</v>
      </c>
      <c r="E16" s="148"/>
      <c r="F16" s="667">
        <f t="shared" si="0"/>
        <v>4500</v>
      </c>
      <c r="G16" s="626"/>
    </row>
    <row r="17" spans="1:7" x14ac:dyDescent="0.2">
      <c r="B17" s="151" t="s">
        <v>530</v>
      </c>
      <c r="C17" s="998" t="s">
        <v>471</v>
      </c>
      <c r="D17" s="667">
        <v>0</v>
      </c>
      <c r="E17" s="148">
        <v>2375</v>
      </c>
      <c r="F17" s="667">
        <f t="shared" si="0"/>
        <v>2375</v>
      </c>
      <c r="G17" s="626"/>
    </row>
    <row r="18" spans="1:7" ht="13.5" customHeight="1" x14ac:dyDescent="0.2">
      <c r="B18" s="151" t="s">
        <v>531</v>
      </c>
      <c r="C18" s="998" t="s">
        <v>504</v>
      </c>
      <c r="D18" s="667">
        <v>1250</v>
      </c>
      <c r="E18" s="667"/>
      <c r="F18" s="667">
        <f t="shared" si="0"/>
        <v>1250</v>
      </c>
      <c r="G18" s="626"/>
    </row>
    <row r="19" spans="1:7" ht="13.5" customHeight="1" x14ac:dyDescent="0.2">
      <c r="B19" s="151" t="s">
        <v>573</v>
      </c>
      <c r="C19" s="998" t="s">
        <v>334</v>
      </c>
      <c r="D19" s="667"/>
      <c r="E19" s="999">
        <v>50</v>
      </c>
      <c r="F19" s="667">
        <f t="shared" si="0"/>
        <v>50</v>
      </c>
      <c r="G19" s="626"/>
    </row>
    <row r="20" spans="1:7" ht="13.5" customHeight="1" x14ac:dyDescent="0.2">
      <c r="B20" s="151" t="s">
        <v>574</v>
      </c>
      <c r="C20" s="998" t="s">
        <v>1160</v>
      </c>
      <c r="D20" s="667"/>
      <c r="E20" s="999">
        <v>150</v>
      </c>
      <c r="F20" s="667">
        <f t="shared" si="0"/>
        <v>150</v>
      </c>
      <c r="G20" s="626"/>
    </row>
    <row r="21" spans="1:7" ht="13.5" customHeight="1" x14ac:dyDescent="0.2">
      <c r="B21" s="151" t="s">
        <v>575</v>
      </c>
      <c r="C21" s="998" t="s">
        <v>1161</v>
      </c>
      <c r="D21" s="667"/>
      <c r="E21" s="999">
        <v>1112</v>
      </c>
      <c r="F21" s="667">
        <f t="shared" si="0"/>
        <v>1112</v>
      </c>
      <c r="G21" s="626"/>
    </row>
    <row r="22" spans="1:7" ht="15" customHeight="1" x14ac:dyDescent="0.2">
      <c r="B22" s="151" t="s">
        <v>576</v>
      </c>
      <c r="C22" s="996" t="s">
        <v>489</v>
      </c>
      <c r="D22" s="1000">
        <f>SUM(D13:D21)</f>
        <v>5750</v>
      </c>
      <c r="E22" s="1000">
        <f t="shared" ref="E22:F22" si="1">SUM(E13:E21)</f>
        <v>55249</v>
      </c>
      <c r="F22" s="1000">
        <f t="shared" si="1"/>
        <v>60999</v>
      </c>
      <c r="G22" s="626"/>
    </row>
    <row r="23" spans="1:7" x14ac:dyDescent="0.2">
      <c r="B23" s="151" t="s">
        <v>577</v>
      </c>
      <c r="C23" s="1001"/>
      <c r="D23" s="667"/>
      <c r="E23" s="999"/>
      <c r="F23" s="667"/>
      <c r="G23" s="626"/>
    </row>
    <row r="24" spans="1:7" x14ac:dyDescent="0.2">
      <c r="B24" s="151" t="s">
        <v>578</v>
      </c>
      <c r="C24" s="1002" t="s">
        <v>490</v>
      </c>
      <c r="D24" s="667"/>
      <c r="E24" s="999"/>
      <c r="F24" s="667"/>
      <c r="G24" s="626"/>
    </row>
    <row r="25" spans="1:7" s="8" customFormat="1" ht="15.6" customHeight="1" x14ac:dyDescent="0.2">
      <c r="A25" s="150"/>
      <c r="B25" s="151" t="s">
        <v>579</v>
      </c>
      <c r="C25" s="1003" t="s">
        <v>505</v>
      </c>
      <c r="D25" s="667">
        <v>136295</v>
      </c>
      <c r="E25" s="999"/>
      <c r="F25" s="667">
        <f>D25</f>
        <v>136295</v>
      </c>
      <c r="G25" s="625"/>
    </row>
    <row r="26" spans="1:7" s="8" customFormat="1" ht="12" customHeight="1" x14ac:dyDescent="0.2">
      <c r="A26" s="150"/>
      <c r="B26" s="151" t="s">
        <v>580</v>
      </c>
      <c r="C26" s="1003" t="s">
        <v>340</v>
      </c>
      <c r="D26" s="667">
        <v>16854</v>
      </c>
      <c r="E26" s="999"/>
      <c r="F26" s="667">
        <f t="shared" ref="F26:F32" si="2">SUM(D26:E26)</f>
        <v>16854</v>
      </c>
      <c r="G26" s="625"/>
    </row>
    <row r="27" spans="1:7" s="8" customFormat="1" ht="12" customHeight="1" x14ac:dyDescent="0.2">
      <c r="A27" s="150"/>
      <c r="B27" s="151" t="s">
        <v>582</v>
      </c>
      <c r="C27" s="1003" t="s">
        <v>1286</v>
      </c>
      <c r="D27" s="667">
        <v>48878</v>
      </c>
      <c r="E27" s="999"/>
      <c r="F27" s="667">
        <f t="shared" si="2"/>
        <v>48878</v>
      </c>
      <c r="G27" s="625"/>
    </row>
    <row r="28" spans="1:7" s="8" customFormat="1" x14ac:dyDescent="0.2">
      <c r="A28" s="150"/>
      <c r="B28" s="151" t="s">
        <v>583</v>
      </c>
      <c r="C28" s="1001" t="s">
        <v>745</v>
      </c>
      <c r="D28" s="667">
        <v>0</v>
      </c>
      <c r="E28" s="999">
        <v>19500</v>
      </c>
      <c r="F28" s="667">
        <f t="shared" si="2"/>
        <v>19500</v>
      </c>
      <c r="G28" s="625"/>
    </row>
    <row r="29" spans="1:7" s="8" customFormat="1" x14ac:dyDescent="0.2">
      <c r="A29" s="150"/>
      <c r="B29" s="151" t="s">
        <v>584</v>
      </c>
      <c r="C29" s="1001" t="s">
        <v>337</v>
      </c>
      <c r="D29" s="667">
        <v>0</v>
      </c>
      <c r="E29" s="999">
        <v>71000</v>
      </c>
      <c r="F29" s="667">
        <f t="shared" si="2"/>
        <v>71000</v>
      </c>
      <c r="G29" s="625"/>
    </row>
    <row r="30" spans="1:7" s="8" customFormat="1" x14ac:dyDescent="0.2">
      <c r="A30" s="150"/>
      <c r="B30" s="151" t="s">
        <v>585</v>
      </c>
      <c r="C30" s="1001" t="s">
        <v>1165</v>
      </c>
      <c r="D30" s="667">
        <v>0</v>
      </c>
      <c r="E30" s="999">
        <v>5000</v>
      </c>
      <c r="F30" s="667">
        <f t="shared" si="2"/>
        <v>5000</v>
      </c>
      <c r="G30" s="625"/>
    </row>
    <row r="31" spans="1:7" s="8" customFormat="1" x14ac:dyDescent="0.2">
      <c r="A31" s="150"/>
      <c r="B31" s="151" t="s">
        <v>586</v>
      </c>
      <c r="C31" s="1001" t="s">
        <v>72</v>
      </c>
      <c r="D31" s="667">
        <v>0</v>
      </c>
      <c r="E31" s="999">
        <v>50000</v>
      </c>
      <c r="F31" s="667">
        <f t="shared" si="2"/>
        <v>50000</v>
      </c>
      <c r="G31" s="625"/>
    </row>
    <row r="32" spans="1:7" s="8" customFormat="1" x14ac:dyDescent="0.2">
      <c r="A32" s="150"/>
      <c r="B32" s="151" t="s">
        <v>587</v>
      </c>
      <c r="C32" s="1001" t="s">
        <v>1287</v>
      </c>
      <c r="D32" s="667"/>
      <c r="E32" s="999">
        <v>57498</v>
      </c>
      <c r="F32" s="667">
        <f t="shared" si="2"/>
        <v>57498</v>
      </c>
      <c r="G32" s="625"/>
    </row>
    <row r="33" spans="1:7" s="8" customFormat="1" x14ac:dyDescent="0.2">
      <c r="A33" s="150"/>
      <c r="B33" s="151" t="s">
        <v>588</v>
      </c>
      <c r="C33" s="898" t="s">
        <v>338</v>
      </c>
      <c r="D33" s="1004"/>
      <c r="E33" s="1005">
        <v>2000</v>
      </c>
      <c r="F33" s="1004">
        <f>D33+E33</f>
        <v>2000</v>
      </c>
      <c r="G33" s="625"/>
    </row>
    <row r="34" spans="1:7" s="8" customFormat="1" x14ac:dyDescent="0.2">
      <c r="A34" s="150"/>
      <c r="B34" s="151" t="s">
        <v>589</v>
      </c>
      <c r="C34" s="898" t="s">
        <v>195</v>
      </c>
      <c r="D34" s="1004"/>
      <c r="E34" s="1005">
        <v>3500</v>
      </c>
      <c r="F34" s="1004">
        <f>D34+E34</f>
        <v>3500</v>
      </c>
      <c r="G34" s="625"/>
    </row>
    <row r="35" spans="1:7" s="8" customFormat="1" x14ac:dyDescent="0.2">
      <c r="A35" s="150"/>
      <c r="B35" s="151" t="s">
        <v>611</v>
      </c>
      <c r="C35" s="898" t="s">
        <v>339</v>
      </c>
      <c r="D35" s="1004"/>
      <c r="E35" s="1005">
        <v>3500</v>
      </c>
      <c r="F35" s="1004">
        <f>D35+E35</f>
        <v>3500</v>
      </c>
      <c r="G35" s="625"/>
    </row>
    <row r="36" spans="1:7" s="8" customFormat="1" x14ac:dyDescent="0.2">
      <c r="A36" s="150"/>
      <c r="B36" s="151" t="s">
        <v>612</v>
      </c>
      <c r="C36" s="898" t="s">
        <v>341</v>
      </c>
      <c r="D36" s="1004"/>
      <c r="E36" s="1005">
        <v>310</v>
      </c>
      <c r="F36" s="1004">
        <f>D36+E36</f>
        <v>310</v>
      </c>
      <c r="G36" s="625"/>
    </row>
    <row r="37" spans="1:7" s="8" customFormat="1" x14ac:dyDescent="0.2">
      <c r="A37" s="150"/>
      <c r="B37" s="151" t="s">
        <v>613</v>
      </c>
      <c r="C37" s="1001" t="s">
        <v>342</v>
      </c>
      <c r="D37" s="1004"/>
      <c r="E37" s="1005">
        <v>1500</v>
      </c>
      <c r="F37" s="1004">
        <f>E37</f>
        <v>1500</v>
      </c>
      <c r="G37" s="625"/>
    </row>
    <row r="38" spans="1:7" s="8" customFormat="1" x14ac:dyDescent="0.2">
      <c r="A38" s="150"/>
      <c r="B38" s="151" t="s">
        <v>614</v>
      </c>
      <c r="C38" s="1001" t="s">
        <v>343</v>
      </c>
      <c r="D38" s="1004"/>
      <c r="E38" s="1005">
        <v>127</v>
      </c>
      <c r="F38" s="1004">
        <v>127</v>
      </c>
      <c r="G38" s="625"/>
    </row>
    <row r="39" spans="1:7" s="8" customFormat="1" x14ac:dyDescent="0.2">
      <c r="A39" s="150"/>
      <c r="B39" s="151" t="s">
        <v>615</v>
      </c>
      <c r="C39" s="1001" t="s">
        <v>183</v>
      </c>
      <c r="D39" s="1004"/>
      <c r="E39" s="1005">
        <v>1000</v>
      </c>
      <c r="F39" s="1004">
        <v>1000</v>
      </c>
      <c r="G39" s="625"/>
    </row>
    <row r="40" spans="1:7" s="8" customFormat="1" x14ac:dyDescent="0.2">
      <c r="A40" s="150"/>
      <c r="B40" s="151" t="s">
        <v>616</v>
      </c>
      <c r="C40" s="1001" t="s">
        <v>184</v>
      </c>
      <c r="D40" s="1004"/>
      <c r="E40" s="1005">
        <v>300</v>
      </c>
      <c r="F40" s="1004">
        <f t="shared" ref="F40:F54" si="3">D40+E40</f>
        <v>300</v>
      </c>
      <c r="G40" s="625"/>
    </row>
    <row r="41" spans="1:7" s="8" customFormat="1" x14ac:dyDescent="0.2">
      <c r="A41" s="150"/>
      <c r="B41" s="151" t="s">
        <v>617</v>
      </c>
      <c r="C41" s="1001" t="s">
        <v>185</v>
      </c>
      <c r="D41" s="1004"/>
      <c r="E41" s="1005">
        <v>2000</v>
      </c>
      <c r="F41" s="1004">
        <f t="shared" si="3"/>
        <v>2000</v>
      </c>
      <c r="G41" s="625"/>
    </row>
    <row r="42" spans="1:7" s="8" customFormat="1" x14ac:dyDescent="0.2">
      <c r="A42" s="150"/>
      <c r="B42" s="151" t="s">
        <v>618</v>
      </c>
      <c r="C42" s="1001" t="s">
        <v>307</v>
      </c>
      <c r="D42" s="1004"/>
      <c r="E42" s="1005">
        <v>1000</v>
      </c>
      <c r="F42" s="1004">
        <f t="shared" si="3"/>
        <v>1000</v>
      </c>
      <c r="G42" s="625"/>
    </row>
    <row r="43" spans="1:7" s="8" customFormat="1" x14ac:dyDescent="0.2">
      <c r="A43" s="150"/>
      <c r="B43" s="151" t="s">
        <v>619</v>
      </c>
      <c r="C43" s="1001" t="s">
        <v>308</v>
      </c>
      <c r="D43" s="1004"/>
      <c r="E43" s="1005">
        <v>2000</v>
      </c>
      <c r="F43" s="1004">
        <f t="shared" si="3"/>
        <v>2000</v>
      </c>
      <c r="G43" s="625"/>
    </row>
    <row r="44" spans="1:7" s="8" customFormat="1" x14ac:dyDescent="0.2">
      <c r="A44" s="150"/>
      <c r="B44" s="151" t="s">
        <v>674</v>
      </c>
      <c r="C44" s="1001" t="s">
        <v>1069</v>
      </c>
      <c r="D44" s="1004"/>
      <c r="E44" s="1005">
        <v>900</v>
      </c>
      <c r="F44" s="1004">
        <f t="shared" si="3"/>
        <v>900</v>
      </c>
      <c r="G44" s="625"/>
    </row>
    <row r="45" spans="1:7" s="8" customFormat="1" x14ac:dyDescent="0.2">
      <c r="A45" s="150"/>
      <c r="B45" s="151" t="s">
        <v>675</v>
      </c>
      <c r="C45" s="1001" t="s">
        <v>1070</v>
      </c>
      <c r="D45" s="1004"/>
      <c r="E45" s="1005">
        <v>400</v>
      </c>
      <c r="F45" s="1004">
        <f t="shared" si="3"/>
        <v>400</v>
      </c>
      <c r="G45" s="625"/>
    </row>
    <row r="46" spans="1:7" s="8" customFormat="1" x14ac:dyDescent="0.2">
      <c r="A46" s="150"/>
      <c r="B46" s="151" t="s">
        <v>676</v>
      </c>
      <c r="C46" s="1001" t="s">
        <v>1096</v>
      </c>
      <c r="D46" s="1004"/>
      <c r="E46" s="1005">
        <v>12395</v>
      </c>
      <c r="F46" s="1004">
        <f t="shared" si="3"/>
        <v>12395</v>
      </c>
      <c r="G46" s="625"/>
    </row>
    <row r="47" spans="1:7" s="8" customFormat="1" x14ac:dyDescent="0.2">
      <c r="A47" s="150"/>
      <c r="B47" s="151" t="s">
        <v>677</v>
      </c>
      <c r="C47" s="1001" t="s">
        <v>1162</v>
      </c>
      <c r="D47" s="1004"/>
      <c r="E47" s="1005">
        <v>100</v>
      </c>
      <c r="F47" s="1004">
        <f t="shared" si="3"/>
        <v>100</v>
      </c>
      <c r="G47" s="625"/>
    </row>
    <row r="48" spans="1:7" s="8" customFormat="1" ht="24" x14ac:dyDescent="0.2">
      <c r="A48" s="150"/>
      <c r="B48" s="151" t="s">
        <v>125</v>
      </c>
      <c r="C48" s="1001" t="s">
        <v>1196</v>
      </c>
      <c r="D48" s="1004"/>
      <c r="E48" s="1005">
        <v>900</v>
      </c>
      <c r="F48" s="1004">
        <f t="shared" si="3"/>
        <v>900</v>
      </c>
      <c r="G48" s="625"/>
    </row>
    <row r="49" spans="1:7" s="8" customFormat="1" x14ac:dyDescent="0.2">
      <c r="A49" s="150"/>
      <c r="B49" s="151" t="s">
        <v>703</v>
      </c>
      <c r="C49" s="1001" t="s">
        <v>1163</v>
      </c>
      <c r="D49" s="1004"/>
      <c r="E49" s="1005">
        <v>100</v>
      </c>
      <c r="F49" s="1004">
        <f t="shared" si="3"/>
        <v>100</v>
      </c>
      <c r="G49" s="625"/>
    </row>
    <row r="50" spans="1:7" s="8" customFormat="1" x14ac:dyDescent="0.2">
      <c r="A50" s="150"/>
      <c r="B50" s="151" t="s">
        <v>704</v>
      </c>
      <c r="C50" s="1001" t="s">
        <v>1164</v>
      </c>
      <c r="D50" s="1004"/>
      <c r="E50" s="1005">
        <v>73</v>
      </c>
      <c r="F50" s="1004">
        <f t="shared" si="3"/>
        <v>73</v>
      </c>
      <c r="G50" s="625"/>
    </row>
    <row r="51" spans="1:7" s="8" customFormat="1" x14ac:dyDescent="0.2">
      <c r="A51" s="150"/>
      <c r="B51" s="151" t="s">
        <v>128</v>
      </c>
      <c r="C51" s="1001" t="s">
        <v>1166</v>
      </c>
      <c r="D51" s="1004"/>
      <c r="E51" s="1005">
        <v>1200</v>
      </c>
      <c r="F51" s="1004">
        <f t="shared" si="3"/>
        <v>1200</v>
      </c>
      <c r="G51" s="625"/>
    </row>
    <row r="52" spans="1:7" s="8" customFormat="1" x14ac:dyDescent="0.2">
      <c r="A52" s="150"/>
      <c r="B52" s="151" t="s">
        <v>129</v>
      </c>
      <c r="C52" s="1001" t="s">
        <v>1167</v>
      </c>
      <c r="D52" s="1004"/>
      <c r="E52" s="1005">
        <v>100</v>
      </c>
      <c r="F52" s="1004">
        <f t="shared" si="3"/>
        <v>100</v>
      </c>
      <c r="G52" s="625"/>
    </row>
    <row r="53" spans="1:7" s="8" customFormat="1" x14ac:dyDescent="0.2">
      <c r="A53" s="150"/>
      <c r="B53" s="151" t="s">
        <v>130</v>
      </c>
      <c r="C53" s="1001" t="s">
        <v>1168</v>
      </c>
      <c r="D53" s="1004"/>
      <c r="E53" s="1005">
        <v>50</v>
      </c>
      <c r="F53" s="1004">
        <f t="shared" si="3"/>
        <v>50</v>
      </c>
      <c r="G53" s="625"/>
    </row>
    <row r="54" spans="1:7" s="8" customFormat="1" x14ac:dyDescent="0.2">
      <c r="A54" s="150"/>
      <c r="B54" s="151" t="s">
        <v>133</v>
      </c>
      <c r="C54" s="1001" t="s">
        <v>1169</v>
      </c>
      <c r="D54" s="1004"/>
      <c r="E54" s="1005">
        <v>821</v>
      </c>
      <c r="F54" s="1004">
        <f t="shared" si="3"/>
        <v>821</v>
      </c>
      <c r="G54" s="625"/>
    </row>
    <row r="55" spans="1:7" s="8" customFormat="1" x14ac:dyDescent="0.2">
      <c r="A55" s="150"/>
      <c r="B55" s="151" t="s">
        <v>136</v>
      </c>
      <c r="C55" s="1001" t="s">
        <v>1279</v>
      </c>
      <c r="D55" s="1004">
        <v>500</v>
      </c>
      <c r="E55" s="1005"/>
      <c r="F55" s="1004">
        <f>SUM(D55:E55)</f>
        <v>500</v>
      </c>
      <c r="G55" s="625"/>
    </row>
    <row r="56" spans="1:7" s="8" customFormat="1" x14ac:dyDescent="0.2">
      <c r="A56" s="150"/>
      <c r="B56" s="151" t="s">
        <v>137</v>
      </c>
      <c r="C56" s="1001" t="s">
        <v>1280</v>
      </c>
      <c r="D56" s="1004"/>
      <c r="E56" s="1005">
        <v>1500</v>
      </c>
      <c r="F56" s="1004">
        <f>SUM(D56:E56)</f>
        <v>1500</v>
      </c>
      <c r="G56" s="625"/>
    </row>
    <row r="57" spans="1:7" s="8" customFormat="1" x14ac:dyDescent="0.2">
      <c r="A57" s="150"/>
      <c r="B57" s="151" t="s">
        <v>138</v>
      </c>
      <c r="C57" s="1001" t="s">
        <v>1288</v>
      </c>
      <c r="D57" s="1004"/>
      <c r="E57" s="1005">
        <v>30</v>
      </c>
      <c r="F57" s="1004">
        <f t="shared" ref="F57:F59" si="4">SUM(D57:E57)</f>
        <v>30</v>
      </c>
      <c r="G57" s="625"/>
    </row>
    <row r="58" spans="1:7" s="8" customFormat="1" x14ac:dyDescent="0.2">
      <c r="A58" s="150"/>
      <c r="B58" s="151" t="s">
        <v>139</v>
      </c>
      <c r="C58" s="1001" t="s">
        <v>1289</v>
      </c>
      <c r="D58" s="1004"/>
      <c r="E58" s="1005">
        <v>50</v>
      </c>
      <c r="F58" s="1004">
        <f t="shared" si="4"/>
        <v>50</v>
      </c>
      <c r="G58" s="625"/>
    </row>
    <row r="59" spans="1:7" s="8" customFormat="1" x14ac:dyDescent="0.2">
      <c r="A59" s="150"/>
      <c r="B59" s="151" t="s">
        <v>142</v>
      </c>
      <c r="C59" s="1001" t="s">
        <v>1290</v>
      </c>
      <c r="D59" s="1004"/>
      <c r="E59" s="1005">
        <v>150</v>
      </c>
      <c r="F59" s="1004">
        <f t="shared" si="4"/>
        <v>150</v>
      </c>
      <c r="G59" s="625"/>
    </row>
    <row r="60" spans="1:7" s="8" customFormat="1" x14ac:dyDescent="0.2">
      <c r="A60" s="150"/>
      <c r="B60" s="151" t="s">
        <v>145</v>
      </c>
      <c r="C60" s="1002" t="s">
        <v>491</v>
      </c>
      <c r="D60" s="1000">
        <f>SUM(D24:D56)</f>
        <v>202527</v>
      </c>
      <c r="E60" s="1000">
        <f>SUM(E24:E59)</f>
        <v>239004</v>
      </c>
      <c r="F60" s="1000">
        <f>SUM(F24:F59)</f>
        <v>441531</v>
      </c>
      <c r="G60" s="625"/>
    </row>
    <row r="61" spans="1:7" x14ac:dyDescent="0.2">
      <c r="B61" s="151" t="s">
        <v>148</v>
      </c>
      <c r="C61" s="1006"/>
      <c r="D61" s="667"/>
      <c r="E61" s="999"/>
      <c r="F61" s="667"/>
      <c r="G61" s="626"/>
    </row>
    <row r="62" spans="1:7" ht="14.25" customHeight="1" x14ac:dyDescent="0.2">
      <c r="B62" s="151" t="s">
        <v>149</v>
      </c>
      <c r="C62" s="996" t="s">
        <v>492</v>
      </c>
      <c r="D62" s="667">
        <f>D22</f>
        <v>5750</v>
      </c>
      <c r="E62" s="999">
        <f>E22</f>
        <v>55249</v>
      </c>
      <c r="F62" s="667">
        <f>F22</f>
        <v>60999</v>
      </c>
      <c r="G62" s="626"/>
    </row>
    <row r="63" spans="1:7" ht="14.25" customHeight="1" x14ac:dyDescent="0.2">
      <c r="B63" s="151" t="s">
        <v>152</v>
      </c>
      <c r="C63" s="1002" t="s">
        <v>493</v>
      </c>
      <c r="D63" s="667">
        <f>D60</f>
        <v>202527</v>
      </c>
      <c r="E63" s="148">
        <f>E60</f>
        <v>239004</v>
      </c>
      <c r="F63" s="667">
        <f>F60</f>
        <v>441531</v>
      </c>
      <c r="G63" s="626"/>
    </row>
    <row r="64" spans="1:7" ht="12.75" thickBot="1" x14ac:dyDescent="0.25">
      <c r="B64" s="151" t="s">
        <v>153</v>
      </c>
      <c r="C64" s="997"/>
      <c r="D64" s="667"/>
      <c r="E64" s="148"/>
      <c r="F64" s="667"/>
      <c r="G64" s="626"/>
    </row>
    <row r="65" spans="2:6" ht="12.75" thickBot="1" x14ac:dyDescent="0.25">
      <c r="B65" s="151" t="s">
        <v>154</v>
      </c>
      <c r="C65" s="1007" t="s">
        <v>680</v>
      </c>
      <c r="D65" s="1008">
        <f>D62+D63</f>
        <v>208277</v>
      </c>
      <c r="E65" s="1008">
        <f>E62+E63</f>
        <v>294253</v>
      </c>
      <c r="F65" s="1009">
        <f>F62+F63</f>
        <v>502530</v>
      </c>
    </row>
    <row r="66" spans="2:6" x14ac:dyDescent="0.2">
      <c r="B66" s="151"/>
    </row>
    <row r="67" spans="2:6" x14ac:dyDescent="0.2">
      <c r="B67" s="151"/>
    </row>
    <row r="68" spans="2:6" x14ac:dyDescent="0.2">
      <c r="B68" s="151"/>
    </row>
    <row r="69" spans="2:6" x14ac:dyDescent="0.2">
      <c r="B69" s="151"/>
    </row>
    <row r="70" spans="2:6" x14ac:dyDescent="0.2">
      <c r="B70" s="151"/>
    </row>
  </sheetData>
  <sheetProtection selectLockedCells="1" selectUnlockedCells="1"/>
  <mergeCells count="7">
    <mergeCell ref="B1:F1"/>
    <mergeCell ref="C7:F7"/>
    <mergeCell ref="B8:B9"/>
    <mergeCell ref="C8:C9"/>
    <mergeCell ref="D8:F8"/>
    <mergeCell ref="B3:F3"/>
    <mergeCell ref="B4:F4"/>
  </mergeCells>
  <phoneticPr fontId="34" type="noConversion"/>
  <pageMargins left="0.55118110236220474" right="0.55118110236220474" top="0.98425196850393704" bottom="0.98425196850393704" header="0.51181102362204722" footer="0.51181102362204722"/>
  <pageSetup paperSize="9" scale="82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9</vt:i4>
      </vt:variant>
    </vt:vector>
  </HeadingPairs>
  <TitlesOfParts>
    <vt:vector size="37" baseType="lpstr">
      <vt:lpstr>Össz.önkor.mérleg.</vt:lpstr>
      <vt:lpstr>működ. mérleg </vt:lpstr>
      <vt:lpstr>felhalm. mérleg</vt:lpstr>
      <vt:lpstr>2017 állami tám</vt:lpstr>
      <vt:lpstr>2016 állami tám </vt:lpstr>
      <vt:lpstr>közhatalmi bevételek</vt:lpstr>
      <vt:lpstr>tám, végl. pe.átv  </vt:lpstr>
      <vt:lpstr>felh. bev.  </vt:lpstr>
      <vt:lpstr>mc.pe.átad</vt:lpstr>
      <vt:lpstr>felhalm. kiad.  </vt:lpstr>
      <vt:lpstr>tartalék</vt:lpstr>
      <vt:lpstr>pü.mérleg Önkorm.</vt:lpstr>
      <vt:lpstr>pü.mérleg Hivatal</vt:lpstr>
      <vt:lpstr>mük. bev.Önkor és Hivatal </vt:lpstr>
      <vt:lpstr>műk. kiad. szakf Önkorm. </vt:lpstr>
      <vt:lpstr>ellátottak önk.</vt:lpstr>
      <vt:lpstr>ellátottak hivatal</vt:lpstr>
      <vt:lpstr>püm. GAMESZ. </vt:lpstr>
      <vt:lpstr>püm.Brunszvik</vt:lpstr>
      <vt:lpstr>püm Festetics</vt:lpstr>
      <vt:lpstr>püm-TASZII.</vt:lpstr>
      <vt:lpstr>likvid</vt:lpstr>
      <vt:lpstr>létszám</vt:lpstr>
      <vt:lpstr>Kötváll Ph.</vt:lpstr>
      <vt:lpstr>Kötváll Önk</vt:lpstr>
      <vt:lpstr>kötváll. </vt:lpstr>
      <vt:lpstr>közvetett t.</vt:lpstr>
      <vt:lpstr>hitelállomány </vt:lpstr>
      <vt:lpstr>'ellátottak önk.'!Excel_BuiltIn_Print_Titles</vt:lpstr>
      <vt:lpstr>'ellátottak önk.'!Nyomtatási_cím</vt:lpstr>
      <vt:lpstr>'felh. bev.  '!Nyomtatási_cím</vt:lpstr>
      <vt:lpstr>'felhalm. kiad.  '!Nyomtatási_cím</vt:lpstr>
      <vt:lpstr>'kötváll. '!Nyomtatási_cím</vt:lpstr>
      <vt:lpstr>létszám!Nyomtatási_cím</vt:lpstr>
      <vt:lpstr>mc.pe.átad!Nyomtatási_cím</vt:lpstr>
      <vt:lpstr>'műk. kiad. szakf Önkorm. '!Nyomtatási_cím</vt:lpstr>
      <vt:lpstr>'tám, végl. pe.átv  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Szintén László</dc:creator>
  <cp:lastModifiedBy>Kondákorné Farkas Erika</cp:lastModifiedBy>
  <cp:lastPrinted>2018-02-15T13:13:08Z</cp:lastPrinted>
  <dcterms:created xsi:type="dcterms:W3CDTF">2013-12-16T15:47:29Z</dcterms:created>
  <dcterms:modified xsi:type="dcterms:W3CDTF">2018-02-16T07:52:43Z</dcterms:modified>
</cp:coreProperties>
</file>