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0" yWindow="15" windowWidth="11700" windowHeight="6540" tabRatio="727" firstSheet="1" activeTab="2"/>
  </bookViews>
  <sheets>
    <sheet name="ÖSSZEFÜGGÉSEK" sheetId="75" r:id="rId1"/>
    <sheet name="2. melléklet" sheetId="1" r:id="rId2"/>
    <sheet name="2.1 melléklet" sheetId="108" r:id="rId3"/>
    <sheet name="2.2 melléklet" sheetId="111" r:id="rId4"/>
    <sheet name="2.3 melléklet" sheetId="112" r:id="rId5"/>
    <sheet name="3. melléklet" sheetId="73" r:id="rId6"/>
    <sheet name="4. melléklet" sheetId="61" r:id="rId7"/>
    <sheet name="ELLENŐRZÉS-1.sz.2.1.sz.2.2.sz." sheetId="76" r:id="rId8"/>
    <sheet name="5. melléklet" sheetId="63" r:id="rId9"/>
    <sheet name="6. melléklet" sheetId="64" r:id="rId10"/>
    <sheet name="7. melléklet" sheetId="71" r:id="rId11"/>
    <sheet name="8. melléklet" sheetId="3" r:id="rId12"/>
    <sheet name="8.1 melléklet" sheetId="113" r:id="rId13"/>
    <sheet name="8.2 melléklet" sheetId="114" r:id="rId14"/>
    <sheet name="8.3 melléklet" sheetId="115" r:id="rId15"/>
    <sheet name="9. melléklet" sheetId="79" r:id="rId16"/>
    <sheet name="9.1 melléklet" sheetId="116" r:id="rId17"/>
    <sheet name="9.2 melléklet" sheetId="117" r:id="rId18"/>
    <sheet name="9.3 melléklet" sheetId="118" r:id="rId19"/>
    <sheet name="16. melléklet" sheetId="107" r:id="rId20"/>
    <sheet name="10. melléklet" sheetId="96" r:id="rId21"/>
    <sheet name="11. melléklet" sheetId="97" r:id="rId22"/>
    <sheet name="12. melléklet" sheetId="98" r:id="rId23"/>
    <sheet name="13. melléklet" sheetId="99" r:id="rId24"/>
    <sheet name="14. melléklet" sheetId="100" r:id="rId25"/>
    <sheet name="17. melléklet" sheetId="130" r:id="rId26"/>
    <sheet name="18. melléklet" sheetId="131" r:id="rId27"/>
    <sheet name="19. melléklet" sheetId="103" r:id="rId28"/>
    <sheet name="15. melléklet" sheetId="106" r:id="rId29"/>
    <sheet name="Munka1" sheetId="94" r:id="rId30"/>
  </sheets>
  <definedNames>
    <definedName name="_ftn1" localSheetId="27">'19. melléklet'!$A$27</definedName>
    <definedName name="_ftnref1" localSheetId="27">'19. melléklet'!$A$18</definedName>
    <definedName name="_xlnm.Print_Titles" localSheetId="25">'17. melléklet'!$2:$6</definedName>
    <definedName name="_xlnm.Print_Titles" localSheetId="11">'8. melléklet'!$1:$6</definedName>
    <definedName name="_xlnm.Print_Titles" localSheetId="12">'8.1 melléklet'!$1:$6</definedName>
    <definedName name="_xlnm.Print_Titles" localSheetId="13">'8.2 melléklet'!$1:$6</definedName>
    <definedName name="_xlnm.Print_Titles" localSheetId="14">'8.3 melléklet'!$1:$6</definedName>
    <definedName name="_xlnm.Print_Titles" localSheetId="15">'9. melléklet'!$1:$6</definedName>
    <definedName name="_xlnm.Print_Titles" localSheetId="16">'9.1 melléklet'!$1:$6</definedName>
    <definedName name="_xlnm.Print_Titles" localSheetId="17">'9.2 melléklet'!$1:$6</definedName>
    <definedName name="_xlnm.Print_Titles" localSheetId="18">'9.3 melléklet'!$1:$6</definedName>
    <definedName name="_xlnm.Print_Area" localSheetId="1">'2. melléklet'!$A$1:$E$146</definedName>
    <definedName name="_xlnm.Print_Area" localSheetId="2">'2.1 melléklet'!$A$1:$E$146</definedName>
    <definedName name="_xlnm.Print_Area" localSheetId="3">'2.2 melléklet'!$A$1:$E$146</definedName>
    <definedName name="_xlnm.Print_Area" localSheetId="4">'2.3 melléklet'!$A$1:$E$146</definedName>
    <definedName name="_xlnm.Print_Area" localSheetId="5">'3. melléklet'!$A$1:$J$32</definedName>
  </definedNames>
  <calcPr calcId="125725"/>
</workbook>
</file>

<file path=xl/calcChain.xml><?xml version="1.0" encoding="utf-8"?>
<calcChain xmlns="http://schemas.openxmlformats.org/spreadsheetml/2006/main">
  <c r="E78" i="108"/>
  <c r="D78"/>
  <c r="C78"/>
  <c r="E74"/>
  <c r="D74"/>
  <c r="C74"/>
  <c r="E71"/>
  <c r="D71"/>
  <c r="C71"/>
  <c r="E66"/>
  <c r="D66"/>
  <c r="C66"/>
  <c r="C84" s="1"/>
  <c r="C151" s="1"/>
  <c r="E62"/>
  <c r="D62"/>
  <c r="D84" s="1"/>
  <c r="C62"/>
  <c r="E56"/>
  <c r="D56"/>
  <c r="C56"/>
  <c r="E51"/>
  <c r="D51"/>
  <c r="C51"/>
  <c r="E45"/>
  <c r="D45"/>
  <c r="C45"/>
  <c r="E34"/>
  <c r="D34"/>
  <c r="C34"/>
  <c r="E27"/>
  <c r="D27"/>
  <c r="C27"/>
  <c r="E20"/>
  <c r="D20"/>
  <c r="C20"/>
  <c r="E13"/>
  <c r="D13"/>
  <c r="C13"/>
  <c r="E6"/>
  <c r="D6"/>
  <c r="C6"/>
  <c r="E140"/>
  <c r="D140"/>
  <c r="C140"/>
  <c r="E135"/>
  <c r="D135"/>
  <c r="C135"/>
  <c r="E130"/>
  <c r="D130"/>
  <c r="C130"/>
  <c r="E126"/>
  <c r="E145"/>
  <c r="D126"/>
  <c r="D145" s="1"/>
  <c r="C126"/>
  <c r="E122"/>
  <c r="D122"/>
  <c r="C122"/>
  <c r="E108"/>
  <c r="D108"/>
  <c r="C108"/>
  <c r="E92"/>
  <c r="D92"/>
  <c r="D125" s="1"/>
  <c r="C92"/>
  <c r="C125"/>
  <c r="E78" i="111"/>
  <c r="D78"/>
  <c r="C78"/>
  <c r="E74"/>
  <c r="D74"/>
  <c r="C74"/>
  <c r="E71"/>
  <c r="D71"/>
  <c r="C71"/>
  <c r="E66"/>
  <c r="D66"/>
  <c r="C66"/>
  <c r="E62"/>
  <c r="D62"/>
  <c r="D84" s="1"/>
  <c r="C62"/>
  <c r="C84" s="1"/>
  <c r="E56"/>
  <c r="D56"/>
  <c r="C56"/>
  <c r="E51"/>
  <c r="D51"/>
  <c r="C51"/>
  <c r="E45"/>
  <c r="D45"/>
  <c r="C45"/>
  <c r="E34"/>
  <c r="D34"/>
  <c r="C34"/>
  <c r="E27"/>
  <c r="D27"/>
  <c r="C27"/>
  <c r="E20"/>
  <c r="D20"/>
  <c r="C20"/>
  <c r="E13"/>
  <c r="D13"/>
  <c r="C13"/>
  <c r="E6"/>
  <c r="E61" s="1"/>
  <c r="D6"/>
  <c r="E50" i="116"/>
  <c r="E55"/>
  <c r="D50"/>
  <c r="C50"/>
  <c r="E44"/>
  <c r="D44"/>
  <c r="D55" s="1"/>
  <c r="C44"/>
  <c r="C55" s="1"/>
  <c r="E36"/>
  <c r="D36"/>
  <c r="C36"/>
  <c r="E29"/>
  <c r="D29"/>
  <c r="C29"/>
  <c r="E25"/>
  <c r="D25"/>
  <c r="C25"/>
  <c r="E19"/>
  <c r="D19"/>
  <c r="C19"/>
  <c r="E8"/>
  <c r="E35" s="1"/>
  <c r="E40" s="1"/>
  <c r="D8"/>
  <c r="D35" s="1"/>
  <c r="D40" s="1"/>
  <c r="C8"/>
  <c r="C35" s="1"/>
  <c r="C40" s="1"/>
  <c r="E140" i="113"/>
  <c r="D140"/>
  <c r="E134"/>
  <c r="D134"/>
  <c r="E129"/>
  <c r="D129"/>
  <c r="E125"/>
  <c r="E145" s="1"/>
  <c r="D125"/>
  <c r="D145" s="1"/>
  <c r="E121"/>
  <c r="D121"/>
  <c r="E107"/>
  <c r="D107"/>
  <c r="E91"/>
  <c r="D91"/>
  <c r="E80"/>
  <c r="D80"/>
  <c r="E76"/>
  <c r="D76"/>
  <c r="E73"/>
  <c r="D73"/>
  <c r="E68"/>
  <c r="D68"/>
  <c r="D86" s="1"/>
  <c r="E64"/>
  <c r="E86"/>
  <c r="D64"/>
  <c r="E58"/>
  <c r="D58"/>
  <c r="E53"/>
  <c r="D53"/>
  <c r="E47"/>
  <c r="D47"/>
  <c r="E36"/>
  <c r="D36"/>
  <c r="E29"/>
  <c r="D29"/>
  <c r="E22"/>
  <c r="D22"/>
  <c r="E15"/>
  <c r="D15"/>
  <c r="D63"/>
  <c r="D87" s="1"/>
  <c r="E8"/>
  <c r="D8"/>
  <c r="C140"/>
  <c r="C134"/>
  <c r="C129"/>
  <c r="C125"/>
  <c r="C145"/>
  <c r="C121"/>
  <c r="C107"/>
  <c r="C91"/>
  <c r="C80"/>
  <c r="C76"/>
  <c r="C73"/>
  <c r="C68"/>
  <c r="C86"/>
  <c r="C64"/>
  <c r="C58"/>
  <c r="C53"/>
  <c r="C47"/>
  <c r="C36"/>
  <c r="C29"/>
  <c r="C22"/>
  <c r="C15"/>
  <c r="C8"/>
  <c r="C63" s="1"/>
  <c r="C87" s="1"/>
  <c r="E6" i="1"/>
  <c r="H1" i="63"/>
  <c r="E2" i="108"/>
  <c r="E88"/>
  <c r="E149" s="1"/>
  <c r="E88" i="1"/>
  <c r="E149"/>
  <c r="E30" i="115"/>
  <c r="E29"/>
  <c r="D30"/>
  <c r="D29"/>
  <c r="C29"/>
  <c r="E29" i="114"/>
  <c r="D29"/>
  <c r="C29"/>
  <c r="E29" i="3"/>
  <c r="D29"/>
  <c r="C29"/>
  <c r="E28" i="112"/>
  <c r="E27" s="1"/>
  <c r="D28"/>
  <c r="D27" s="1"/>
  <c r="C27"/>
  <c r="C27" i="1"/>
  <c r="B12" i="106"/>
  <c r="B6"/>
  <c r="N1" i="71"/>
  <c r="A27"/>
  <c r="M6"/>
  <c r="F6"/>
  <c r="K6" s="1"/>
  <c r="D6"/>
  <c r="G3" i="63"/>
  <c r="E3"/>
  <c r="E3" i="64" s="1"/>
  <c r="D3" i="63"/>
  <c r="D3" i="64" s="1"/>
  <c r="D18" i="103"/>
  <c r="D14"/>
  <c r="D9"/>
  <c r="D38" s="1"/>
  <c r="A1" i="98"/>
  <c r="J1"/>
  <c r="I1" i="97"/>
  <c r="K1" i="96"/>
  <c r="E134" i="115"/>
  <c r="D134"/>
  <c r="C134"/>
  <c r="E134" i="114"/>
  <c r="D134"/>
  <c r="C134"/>
  <c r="E134" i="3"/>
  <c r="D134"/>
  <c r="C134"/>
  <c r="H1" i="64"/>
  <c r="A1" i="103"/>
  <c r="A2" i="131"/>
  <c r="C14"/>
  <c r="A1" i="130"/>
  <c r="E66"/>
  <c r="C66"/>
  <c r="E63"/>
  <c r="D63"/>
  <c r="C63"/>
  <c r="E59"/>
  <c r="D59"/>
  <c r="C59"/>
  <c r="E54"/>
  <c r="D54"/>
  <c r="C54"/>
  <c r="E45"/>
  <c r="D45"/>
  <c r="C45"/>
  <c r="E40"/>
  <c r="D40"/>
  <c r="C40"/>
  <c r="E35"/>
  <c r="E34" s="1"/>
  <c r="D35"/>
  <c r="C35"/>
  <c r="C34" s="1"/>
  <c r="C51" s="1"/>
  <c r="C68" s="1"/>
  <c r="E29"/>
  <c r="D29"/>
  <c r="C29"/>
  <c r="E24"/>
  <c r="D24"/>
  <c r="C24"/>
  <c r="E19"/>
  <c r="D19"/>
  <c r="C19"/>
  <c r="E14"/>
  <c r="D14"/>
  <c r="C14"/>
  <c r="E9"/>
  <c r="E8" s="1"/>
  <c r="D9"/>
  <c r="D8" s="1"/>
  <c r="D51" s="1"/>
  <c r="D68" s="1"/>
  <c r="C9"/>
  <c r="H2" i="97"/>
  <c r="G3"/>
  <c r="F3"/>
  <c r="E2"/>
  <c r="I3" i="96"/>
  <c r="H3"/>
  <c r="G3"/>
  <c r="F3"/>
  <c r="E2"/>
  <c r="E50" i="118"/>
  <c r="D50"/>
  <c r="C50"/>
  <c r="E44"/>
  <c r="E55"/>
  <c r="D44"/>
  <c r="D55"/>
  <c r="C44"/>
  <c r="C55"/>
  <c r="E36"/>
  <c r="D36"/>
  <c r="C36"/>
  <c r="E29"/>
  <c r="D29"/>
  <c r="C29"/>
  <c r="E25"/>
  <c r="D25"/>
  <c r="C25"/>
  <c r="E19"/>
  <c r="D19"/>
  <c r="C19"/>
  <c r="E8"/>
  <c r="E35" s="1"/>
  <c r="E40" s="1"/>
  <c r="D8"/>
  <c r="D35"/>
  <c r="D40" s="1"/>
  <c r="C8"/>
  <c r="E50" i="117"/>
  <c r="D50"/>
  <c r="C50"/>
  <c r="E44"/>
  <c r="E55" s="1"/>
  <c r="D44"/>
  <c r="D55" s="1"/>
  <c r="C44"/>
  <c r="C55" s="1"/>
  <c r="E36"/>
  <c r="D36"/>
  <c r="C36"/>
  <c r="E29"/>
  <c r="D29"/>
  <c r="C29"/>
  <c r="E25"/>
  <c r="D25"/>
  <c r="C25"/>
  <c r="E19"/>
  <c r="D19"/>
  <c r="C19"/>
  <c r="E8"/>
  <c r="E35" s="1"/>
  <c r="E40" s="1"/>
  <c r="D8"/>
  <c r="C8"/>
  <c r="C35" s="1"/>
  <c r="C40" s="1"/>
  <c r="D44" i="79"/>
  <c r="E44"/>
  <c r="D50"/>
  <c r="D55"/>
  <c r="E50"/>
  <c r="E55"/>
  <c r="C50"/>
  <c r="C44"/>
  <c r="D8"/>
  <c r="E8"/>
  <c r="D19"/>
  <c r="E19"/>
  <c r="D25"/>
  <c r="E25"/>
  <c r="E35" s="1"/>
  <c r="E40" s="1"/>
  <c r="D29"/>
  <c r="D35" s="1"/>
  <c r="D40" s="1"/>
  <c r="E29"/>
  <c r="D36"/>
  <c r="E36"/>
  <c r="C36"/>
  <c r="C29"/>
  <c r="C25"/>
  <c r="C19"/>
  <c r="C8"/>
  <c r="C35" s="1"/>
  <c r="C40" s="1"/>
  <c r="E140" i="115"/>
  <c r="D140"/>
  <c r="C140"/>
  <c r="E129"/>
  <c r="D129"/>
  <c r="C129"/>
  <c r="E125"/>
  <c r="E145" s="1"/>
  <c r="D125"/>
  <c r="D145" s="1"/>
  <c r="C125"/>
  <c r="C145" s="1"/>
  <c r="E121"/>
  <c r="D121"/>
  <c r="C121"/>
  <c r="E107"/>
  <c r="D107"/>
  <c r="C107"/>
  <c r="E91"/>
  <c r="E124" s="1"/>
  <c r="D91"/>
  <c r="D124" s="1"/>
  <c r="D146" s="1"/>
  <c r="C91"/>
  <c r="C124"/>
  <c r="C146" s="1"/>
  <c r="E80"/>
  <c r="D80"/>
  <c r="C80"/>
  <c r="E76"/>
  <c r="D76"/>
  <c r="C76"/>
  <c r="E73"/>
  <c r="D73"/>
  <c r="C73"/>
  <c r="E68"/>
  <c r="D68"/>
  <c r="C68"/>
  <c r="E64"/>
  <c r="E86"/>
  <c r="D64"/>
  <c r="C64"/>
  <c r="C86" s="1"/>
  <c r="E58"/>
  <c r="D58"/>
  <c r="C58"/>
  <c r="E53"/>
  <c r="D53"/>
  <c r="C53"/>
  <c r="E47"/>
  <c r="D47"/>
  <c r="C47"/>
  <c r="E36"/>
  <c r="D36"/>
  <c r="C36"/>
  <c r="E22"/>
  <c r="D22"/>
  <c r="C22"/>
  <c r="E15"/>
  <c r="D15"/>
  <c r="C15"/>
  <c r="E8"/>
  <c r="E63" s="1"/>
  <c r="E87" s="1"/>
  <c r="D8"/>
  <c r="D63" s="1"/>
  <c r="D87" s="1"/>
  <c r="C8"/>
  <c r="E140" i="114"/>
  <c r="D140"/>
  <c r="C140"/>
  <c r="E129"/>
  <c r="D129"/>
  <c r="C129"/>
  <c r="E125"/>
  <c r="E145" s="1"/>
  <c r="E146" s="1"/>
  <c r="D125"/>
  <c r="D145" s="1"/>
  <c r="D146" s="1"/>
  <c r="C125"/>
  <c r="E121"/>
  <c r="D121"/>
  <c r="C121"/>
  <c r="E107"/>
  <c r="D107"/>
  <c r="C107"/>
  <c r="E91"/>
  <c r="D91"/>
  <c r="C91"/>
  <c r="E80"/>
  <c r="D80"/>
  <c r="C80"/>
  <c r="E76"/>
  <c r="D76"/>
  <c r="C76"/>
  <c r="E73"/>
  <c r="D73"/>
  <c r="C73"/>
  <c r="E68"/>
  <c r="D68"/>
  <c r="C68"/>
  <c r="E64"/>
  <c r="E86" s="1"/>
  <c r="D64"/>
  <c r="D86"/>
  <c r="C64"/>
  <c r="E58"/>
  <c r="D58"/>
  <c r="C58"/>
  <c r="E53"/>
  <c r="D53"/>
  <c r="C53"/>
  <c r="E47"/>
  <c r="D47"/>
  <c r="C47"/>
  <c r="E36"/>
  <c r="D36"/>
  <c r="C36"/>
  <c r="E22"/>
  <c r="D22"/>
  <c r="C22"/>
  <c r="E15"/>
  <c r="D15"/>
  <c r="C15"/>
  <c r="E8"/>
  <c r="E63" s="1"/>
  <c r="E87" s="1"/>
  <c r="D8"/>
  <c r="D63"/>
  <c r="D87" s="1"/>
  <c r="C8"/>
  <c r="C63" s="1"/>
  <c r="C87" s="1"/>
  <c r="D91" i="3"/>
  <c r="E91"/>
  <c r="D107"/>
  <c r="E107"/>
  <c r="E124" s="1"/>
  <c r="D121"/>
  <c r="E121"/>
  <c r="D125"/>
  <c r="D145" s="1"/>
  <c r="E125"/>
  <c r="D129"/>
  <c r="E129"/>
  <c r="E145" s="1"/>
  <c r="D140"/>
  <c r="E140"/>
  <c r="C140"/>
  <c r="C129"/>
  <c r="C125"/>
  <c r="C121"/>
  <c r="C107"/>
  <c r="C91"/>
  <c r="D8"/>
  <c r="E8"/>
  <c r="D15"/>
  <c r="E15"/>
  <c r="D22"/>
  <c r="E22"/>
  <c r="D36"/>
  <c r="E36"/>
  <c r="D47"/>
  <c r="E47"/>
  <c r="D53"/>
  <c r="E53"/>
  <c r="D58"/>
  <c r="E58"/>
  <c r="D64"/>
  <c r="E64"/>
  <c r="D68"/>
  <c r="E68"/>
  <c r="D73"/>
  <c r="E73"/>
  <c r="D76"/>
  <c r="E76"/>
  <c r="D80"/>
  <c r="E80"/>
  <c r="C80"/>
  <c r="C76"/>
  <c r="C73"/>
  <c r="C68"/>
  <c r="C64"/>
  <c r="C86" s="1"/>
  <c r="C58"/>
  <c r="C53"/>
  <c r="C47"/>
  <c r="C36"/>
  <c r="C22"/>
  <c r="C15"/>
  <c r="C8"/>
  <c r="H6" i="71"/>
  <c r="J6"/>
  <c r="G3" i="64"/>
  <c r="F3" i="63"/>
  <c r="F3" i="64" s="1"/>
  <c r="C3" i="1"/>
  <c r="A34" i="75"/>
  <c r="A34" i="76"/>
  <c r="A28" i="75"/>
  <c r="A28" i="76"/>
  <c r="A22" i="75"/>
  <c r="A22" i="76"/>
  <c r="A16" i="75"/>
  <c r="A16" i="76"/>
  <c r="A10" i="75"/>
  <c r="A10" i="76"/>
  <c r="A4"/>
  <c r="H17" i="61"/>
  <c r="I17"/>
  <c r="H30"/>
  <c r="I30"/>
  <c r="I31"/>
  <c r="G30"/>
  <c r="G17"/>
  <c r="D17"/>
  <c r="D32" s="1"/>
  <c r="E17"/>
  <c r="D18"/>
  <c r="E18"/>
  <c r="E30" s="1"/>
  <c r="D24"/>
  <c r="E24"/>
  <c r="D30"/>
  <c r="C24"/>
  <c r="C18"/>
  <c r="C17"/>
  <c r="H18" i="73"/>
  <c r="D30" i="76"/>
  <c r="I18" i="73"/>
  <c r="D36" i="76"/>
  <c r="H27" i="73"/>
  <c r="D31" i="76" s="1"/>
  <c r="I27" i="73"/>
  <c r="D37" i="76" s="1"/>
  <c r="G27" i="73"/>
  <c r="D25" i="76" s="1"/>
  <c r="G18" i="73"/>
  <c r="G28" s="1"/>
  <c r="D18"/>
  <c r="H29" s="1"/>
  <c r="E18"/>
  <c r="D19"/>
  <c r="D27" s="1"/>
  <c r="E19"/>
  <c r="D24"/>
  <c r="E24"/>
  <c r="C24"/>
  <c r="C19"/>
  <c r="C18"/>
  <c r="E140" i="112"/>
  <c r="D140"/>
  <c r="C140"/>
  <c r="E135"/>
  <c r="D135"/>
  <c r="C135"/>
  <c r="E130"/>
  <c r="D130"/>
  <c r="C130"/>
  <c r="E126"/>
  <c r="E145" s="1"/>
  <c r="D126"/>
  <c r="D145" s="1"/>
  <c r="C126"/>
  <c r="C145" s="1"/>
  <c r="E122"/>
  <c r="D122"/>
  <c r="C122"/>
  <c r="E108"/>
  <c r="D108"/>
  <c r="C108"/>
  <c r="E92"/>
  <c r="E125" s="1"/>
  <c r="E146" s="1"/>
  <c r="D92"/>
  <c r="D125"/>
  <c r="D146" s="1"/>
  <c r="C92"/>
  <c r="C125" s="1"/>
  <c r="E78"/>
  <c r="D78"/>
  <c r="C78"/>
  <c r="E74"/>
  <c r="D74"/>
  <c r="C74"/>
  <c r="E71"/>
  <c r="D71"/>
  <c r="C71"/>
  <c r="E66"/>
  <c r="D66"/>
  <c r="C66"/>
  <c r="E62"/>
  <c r="E84" s="1"/>
  <c r="E151" s="1"/>
  <c r="D62"/>
  <c r="D84" s="1"/>
  <c r="C62"/>
  <c r="E56"/>
  <c r="D56"/>
  <c r="C56"/>
  <c r="E51"/>
  <c r="D51"/>
  <c r="C51"/>
  <c r="E45"/>
  <c r="D45"/>
  <c r="C45"/>
  <c r="E34"/>
  <c r="D34"/>
  <c r="C34"/>
  <c r="E20"/>
  <c r="D20"/>
  <c r="C20"/>
  <c r="E13"/>
  <c r="D13"/>
  <c r="C13"/>
  <c r="E6"/>
  <c r="D6"/>
  <c r="D61" s="1"/>
  <c r="C6"/>
  <c r="E140" i="111"/>
  <c r="D140"/>
  <c r="C140"/>
  <c r="E135"/>
  <c r="D135"/>
  <c r="C135"/>
  <c r="E130"/>
  <c r="D130"/>
  <c r="C130"/>
  <c r="E126"/>
  <c r="E145" s="1"/>
  <c r="D126"/>
  <c r="D145" s="1"/>
  <c r="C126"/>
  <c r="C145"/>
  <c r="E122"/>
  <c r="D122"/>
  <c r="C122"/>
  <c r="E108"/>
  <c r="D108"/>
  <c r="C108"/>
  <c r="E92"/>
  <c r="E125" s="1"/>
  <c r="E146" s="1"/>
  <c r="D92"/>
  <c r="D125"/>
  <c r="C92"/>
  <c r="D92" i="1"/>
  <c r="E92"/>
  <c r="D108"/>
  <c r="E108"/>
  <c r="D122"/>
  <c r="E122"/>
  <c r="D126"/>
  <c r="E126"/>
  <c r="D130"/>
  <c r="E130"/>
  <c r="D135"/>
  <c r="D145" s="1"/>
  <c r="E135"/>
  <c r="D140"/>
  <c r="E140"/>
  <c r="E145" s="1"/>
  <c r="C140"/>
  <c r="C135"/>
  <c r="C130"/>
  <c r="C145"/>
  <c r="C126"/>
  <c r="C122"/>
  <c r="C108"/>
  <c r="C125"/>
  <c r="C92"/>
  <c r="D27"/>
  <c r="E27"/>
  <c r="D6"/>
  <c r="D61" s="1"/>
  <c r="D13"/>
  <c r="E13"/>
  <c r="D20"/>
  <c r="E20"/>
  <c r="E61" s="1"/>
  <c r="D34"/>
  <c r="E34"/>
  <c r="D45"/>
  <c r="E45"/>
  <c r="D51"/>
  <c r="E51"/>
  <c r="D56"/>
  <c r="E56"/>
  <c r="D62"/>
  <c r="E62"/>
  <c r="D66"/>
  <c r="E66"/>
  <c r="D71"/>
  <c r="E71"/>
  <c r="D74"/>
  <c r="D84" s="1"/>
  <c r="E74"/>
  <c r="D78"/>
  <c r="E78"/>
  <c r="C78"/>
  <c r="C74"/>
  <c r="C71"/>
  <c r="C66"/>
  <c r="C62"/>
  <c r="C84" s="1"/>
  <c r="C56"/>
  <c r="C51"/>
  <c r="C45"/>
  <c r="C34"/>
  <c r="C20"/>
  <c r="C13"/>
  <c r="C6"/>
  <c r="G36" i="107"/>
  <c r="F36"/>
  <c r="D36"/>
  <c r="C36"/>
  <c r="E35"/>
  <c r="E34"/>
  <c r="E33"/>
  <c r="E32"/>
  <c r="E31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D29" i="99"/>
  <c r="C29"/>
  <c r="C6" i="106"/>
  <c r="C12" s="1"/>
  <c r="E36" i="100"/>
  <c r="D36"/>
  <c r="G18" i="98"/>
  <c r="F18"/>
  <c r="E18"/>
  <c r="D18"/>
  <c r="C18"/>
  <c r="H17"/>
  <c r="I17" s="1"/>
  <c r="I18" s="1"/>
  <c r="H16"/>
  <c r="H18" s="1"/>
  <c r="G14"/>
  <c r="G19"/>
  <c r="F14"/>
  <c r="F19"/>
  <c r="E14"/>
  <c r="E19"/>
  <c r="D14"/>
  <c r="D19"/>
  <c r="C14"/>
  <c r="C19"/>
  <c r="H13"/>
  <c r="I13"/>
  <c r="H12"/>
  <c r="I12"/>
  <c r="H11"/>
  <c r="I11" s="1"/>
  <c r="H10"/>
  <c r="I10"/>
  <c r="H9"/>
  <c r="I9"/>
  <c r="H8"/>
  <c r="I8"/>
  <c r="H7"/>
  <c r="H12" i="97"/>
  <c r="G12"/>
  <c r="F12"/>
  <c r="E12"/>
  <c r="H5"/>
  <c r="H19" s="1"/>
  <c r="G5"/>
  <c r="F5"/>
  <c r="F19"/>
  <c r="E5"/>
  <c r="E19"/>
  <c r="J17" i="96"/>
  <c r="J16"/>
  <c r="I15"/>
  <c r="H15"/>
  <c r="G15"/>
  <c r="F15"/>
  <c r="J15" s="1"/>
  <c r="J18" s="1"/>
  <c r="E15"/>
  <c r="D15"/>
  <c r="J14"/>
  <c r="I13"/>
  <c r="H13"/>
  <c r="G13"/>
  <c r="F13"/>
  <c r="J13"/>
  <c r="E13"/>
  <c r="D13"/>
  <c r="J12"/>
  <c r="I11"/>
  <c r="H11"/>
  <c r="G11"/>
  <c r="F11"/>
  <c r="J11"/>
  <c r="E11"/>
  <c r="D11"/>
  <c r="J10"/>
  <c r="J9"/>
  <c r="I8"/>
  <c r="H8"/>
  <c r="G8"/>
  <c r="J8"/>
  <c r="F8"/>
  <c r="E8"/>
  <c r="D8"/>
  <c r="J7"/>
  <c r="J6"/>
  <c r="I5"/>
  <c r="I18" s="1"/>
  <c r="H5"/>
  <c r="H18" s="1"/>
  <c r="G5"/>
  <c r="F5"/>
  <c r="E5"/>
  <c r="E18" s="1"/>
  <c r="D5"/>
  <c r="D18" s="1"/>
  <c r="L32" i="71"/>
  <c r="M32"/>
  <c r="K32"/>
  <c r="C24"/>
  <c r="M24"/>
  <c r="M23"/>
  <c r="M22"/>
  <c r="M21"/>
  <c r="M20"/>
  <c r="M19"/>
  <c r="M18"/>
  <c r="L20"/>
  <c r="L21"/>
  <c r="L22"/>
  <c r="L23"/>
  <c r="L19"/>
  <c r="L18"/>
  <c r="D24"/>
  <c r="E24"/>
  <c r="F24"/>
  <c r="G24"/>
  <c r="H24"/>
  <c r="I24"/>
  <c r="J24"/>
  <c r="K24"/>
  <c r="B24"/>
  <c r="M9"/>
  <c r="M10"/>
  <c r="M11"/>
  <c r="M12"/>
  <c r="M13"/>
  <c r="M14"/>
  <c r="L10"/>
  <c r="L11"/>
  <c r="L12"/>
  <c r="L13"/>
  <c r="L14"/>
  <c r="L9"/>
  <c r="L8"/>
  <c r="L15"/>
  <c r="C15"/>
  <c r="M15"/>
  <c r="B15"/>
  <c r="D15"/>
  <c r="E15"/>
  <c r="F15"/>
  <c r="G15"/>
  <c r="H15"/>
  <c r="I15"/>
  <c r="J15"/>
  <c r="K15"/>
  <c r="G5" i="64"/>
  <c r="G24" s="1"/>
  <c r="G6"/>
  <c r="G7"/>
  <c r="G8"/>
  <c r="G9"/>
  <c r="G10"/>
  <c r="G11"/>
  <c r="G12"/>
  <c r="G13"/>
  <c r="G14"/>
  <c r="G15"/>
  <c r="G16"/>
  <c r="G17"/>
  <c r="G18"/>
  <c r="G19"/>
  <c r="G20"/>
  <c r="G21"/>
  <c r="G22"/>
  <c r="G23"/>
  <c r="F24"/>
  <c r="E24"/>
  <c r="D24"/>
  <c r="B24"/>
  <c r="F24" i="63"/>
  <c r="G6"/>
  <c r="G7"/>
  <c r="G8"/>
  <c r="G9"/>
  <c r="G10"/>
  <c r="G11"/>
  <c r="G12"/>
  <c r="G13"/>
  <c r="G14"/>
  <c r="G15"/>
  <c r="G16"/>
  <c r="G17"/>
  <c r="G18"/>
  <c r="G19"/>
  <c r="G20"/>
  <c r="G21"/>
  <c r="G22"/>
  <c r="G23"/>
  <c r="G5"/>
  <c r="B24"/>
  <c r="D24"/>
  <c r="E24"/>
  <c r="I7" i="98"/>
  <c r="I14" s="1"/>
  <c r="I19" s="1"/>
  <c r="M8" i="71"/>
  <c r="E4" i="73"/>
  <c r="J1"/>
  <c r="G32" i="61"/>
  <c r="D6" i="76"/>
  <c r="I16" i="98"/>
  <c r="G31" i="61"/>
  <c r="C27" i="73"/>
  <c r="I28"/>
  <c r="J5" i="96"/>
  <c r="G19" i="97"/>
  <c r="I29" i="73"/>
  <c r="D18" i="76"/>
  <c r="E29" i="73"/>
  <c r="I32" i="61"/>
  <c r="D31"/>
  <c r="H33" s="1"/>
  <c r="D29" i="73"/>
  <c r="C86" i="114"/>
  <c r="C145"/>
  <c r="E2" i="111"/>
  <c r="E2" i="112"/>
  <c r="E88" s="1"/>
  <c r="E149" s="1"/>
  <c r="E88" i="111"/>
  <c r="E149" s="1"/>
  <c r="B25" i="76"/>
  <c r="E25" s="1"/>
  <c r="B24"/>
  <c r="C61" i="1"/>
  <c r="C150"/>
  <c r="E125"/>
  <c r="D125"/>
  <c r="B30" i="76"/>
  <c r="E30" s="1"/>
  <c r="H28" i="73"/>
  <c r="D38" i="76"/>
  <c r="H32" i="61"/>
  <c r="E27" i="73"/>
  <c r="E28"/>
  <c r="D12" i="76"/>
  <c r="I4" i="61"/>
  <c r="C21" i="131"/>
  <c r="H14" i="98"/>
  <c r="D61" i="111"/>
  <c r="D150" s="1"/>
  <c r="E125" i="108"/>
  <c r="E146" s="1"/>
  <c r="E61"/>
  <c r="D61"/>
  <c r="C61"/>
  <c r="C85" s="1"/>
  <c r="C125" i="111"/>
  <c r="C146" s="1"/>
  <c r="C55" i="79"/>
  <c r="E124" i="113"/>
  <c r="E146" s="1"/>
  <c r="D124"/>
  <c r="D146" s="1"/>
  <c r="C124"/>
  <c r="C146" s="1"/>
  <c r="E63"/>
  <c r="E87" s="1"/>
  <c r="E124" i="114"/>
  <c r="D124"/>
  <c r="C124"/>
  <c r="C146"/>
  <c r="D124" i="3"/>
  <c r="C124"/>
  <c r="E86"/>
  <c r="E63"/>
  <c r="E87" s="1"/>
  <c r="C63"/>
  <c r="D63"/>
  <c r="H31" i="61"/>
  <c r="D32" i="76"/>
  <c r="D33" i="61"/>
  <c r="G1" i="107"/>
  <c r="C146" i="1"/>
  <c r="B26" i="76"/>
  <c r="G24" i="63"/>
  <c r="C29" i="73"/>
  <c r="G29"/>
  <c r="C28"/>
  <c r="C30" i="61"/>
  <c r="D86" i="3"/>
  <c r="D87"/>
  <c r="C63" i="115"/>
  <c r="C87" s="1"/>
  <c r="B6" i="76"/>
  <c r="E6" s="1"/>
  <c r="C84" i="112"/>
  <c r="C151" s="1"/>
  <c r="E150" i="108"/>
  <c r="I30" i="73"/>
  <c r="E30"/>
  <c r="B36" i="76"/>
  <c r="E36" s="1"/>
  <c r="I4" i="73"/>
  <c r="E4" i="61"/>
  <c r="G18" i="96"/>
  <c r="C32" i="61"/>
  <c r="D24" i="76"/>
  <c r="E24" s="1"/>
  <c r="C3" i="112"/>
  <c r="C89" s="1"/>
  <c r="J1" i="61"/>
  <c r="C3" i="108"/>
  <c r="C89" s="1"/>
  <c r="C3" i="111"/>
  <c r="C89" s="1"/>
  <c r="C4" i="73"/>
  <c r="G4" s="1"/>
  <c r="D4"/>
  <c r="H4" i="61" s="1"/>
  <c r="C89" i="1"/>
  <c r="D35" i="117"/>
  <c r="D40"/>
  <c r="C8" i="130"/>
  <c r="E84" i="111"/>
  <c r="E151" s="1"/>
  <c r="E84" i="108"/>
  <c r="E84" i="1"/>
  <c r="B19" i="76" s="1"/>
  <c r="C61" i="112"/>
  <c r="C145" i="3"/>
  <c r="C146"/>
  <c r="D86" i="115"/>
  <c r="C35" i="118"/>
  <c r="C40"/>
  <c r="C145" i="108"/>
  <c r="C146"/>
  <c r="L24" i="71"/>
  <c r="F18" i="96"/>
  <c r="E36" i="107"/>
  <c r="E32" i="61"/>
  <c r="C61" i="111"/>
  <c r="C150" s="1"/>
  <c r="D7" i="76"/>
  <c r="C31" i="61"/>
  <c r="D8" i="76" s="1"/>
  <c r="J1" i="96"/>
  <c r="H1" i="97" s="1"/>
  <c r="C85" i="112"/>
  <c r="H4" i="73"/>
  <c r="D4" i="61"/>
  <c r="G4"/>
  <c r="C4"/>
  <c r="E151" i="108"/>
  <c r="E85"/>
  <c r="G33" i="61"/>
  <c r="B18" i="76" l="1"/>
  <c r="E18" s="1"/>
  <c r="E85" i="1"/>
  <c r="B20" i="76" s="1"/>
  <c r="E150" i="1"/>
  <c r="B37" i="76"/>
  <c r="E37" s="1"/>
  <c r="E146" i="1"/>
  <c r="B38" i="76" s="1"/>
  <c r="E38" s="1"/>
  <c r="E151" i="1"/>
  <c r="E31" i="61"/>
  <c r="D19" i="76"/>
  <c r="E19" s="1"/>
  <c r="C151" i="1"/>
  <c r="B7" i="76"/>
  <c r="E7" s="1"/>
  <c r="C85" i="1"/>
  <c r="B8" i="76" s="1"/>
  <c r="E8" s="1"/>
  <c r="D151" i="1"/>
  <c r="B13" i="76"/>
  <c r="B31"/>
  <c r="E31" s="1"/>
  <c r="D146" i="1"/>
  <c r="B32" i="76" s="1"/>
  <c r="E32" s="1"/>
  <c r="C146" i="112"/>
  <c r="C150"/>
  <c r="D13" i="76"/>
  <c r="D28" i="73"/>
  <c r="E150" i="111"/>
  <c r="E85"/>
  <c r="C151"/>
  <c r="C85"/>
  <c r="C87" i="3"/>
  <c r="D146"/>
  <c r="H19" i="98"/>
  <c r="D146" i="111"/>
  <c r="E61" i="112"/>
  <c r="D151"/>
  <c r="E146" i="3"/>
  <c r="E146" i="115"/>
  <c r="E51" i="130"/>
  <c r="E68" s="1"/>
  <c r="D85" i="1"/>
  <c r="B14" i="76" s="1"/>
  <c r="B12"/>
  <c r="E12" s="1"/>
  <c r="D150" i="1"/>
  <c r="D85" i="112"/>
  <c r="D150"/>
  <c r="C30" i="73"/>
  <c r="D26" i="76"/>
  <c r="E26" s="1"/>
  <c r="G30" i="73"/>
  <c r="D151" i="111"/>
  <c r="D85"/>
  <c r="D146" i="108"/>
  <c r="D150"/>
  <c r="D151"/>
  <c r="D85"/>
  <c r="C33" i="61"/>
  <c r="C150" i="108"/>
  <c r="I2" i="73"/>
  <c r="I2" i="61" s="1"/>
  <c r="G2" i="63" s="1"/>
  <c r="G2" i="64" s="1"/>
  <c r="M2" i="71" s="1"/>
  <c r="E4" i="3" s="1"/>
  <c r="E4" i="113" s="1"/>
  <c r="E4" i="114" s="1"/>
  <c r="E4" i="115" s="1"/>
  <c r="E4" i="79" s="1"/>
  <c r="E4" i="116" s="1"/>
  <c r="E4" i="117" s="1"/>
  <c r="E4" i="118" s="1"/>
  <c r="D1" i="99"/>
  <c r="E1" i="100" s="1"/>
  <c r="H2" i="98"/>
  <c r="L28" i="71" l="1"/>
  <c r="E85" i="112"/>
  <c r="E150"/>
  <c r="D14" i="76"/>
  <c r="H30" i="73"/>
  <c r="D30"/>
  <c r="E33" i="61"/>
  <c r="I33"/>
  <c r="D20" i="76"/>
  <c r="E20" s="1"/>
  <c r="E14"/>
  <c r="E13"/>
  <c r="C2" i="130"/>
  <c r="B4" i="131"/>
</calcChain>
</file>

<file path=xl/sharedStrings.xml><?xml version="1.0" encoding="utf-8"?>
<sst xmlns="http://schemas.openxmlformats.org/spreadsheetml/2006/main" count="3664" uniqueCount="737">
  <si>
    <r>
      <t>EU-s projekt neve, azonosítója:</t>
    </r>
    <r>
      <rPr>
        <sz val="12"/>
        <rFont val="Times New Roman"/>
        <family val="1"/>
        <charset val="238"/>
      </rPr>
      <t>*</t>
    </r>
  </si>
  <si>
    <t>Beruházási (felhalmozási) kiadások előirányzata beruházásonként</t>
  </si>
  <si>
    <t>Felújítási kiadások előirányzata felújításonként</t>
  </si>
  <si>
    <t>Vállalkozási maradvány igénybevétele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</si>
  <si>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</si>
  <si>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</si>
  <si>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</si>
  <si>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</si>
  <si>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</si>
  <si>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</si>
  <si>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</si>
  <si>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</si>
  <si>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</si>
  <si>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</si>
  <si>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</si>
  <si>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</si>
  <si>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</si>
  <si>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</si>
  <si>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</si>
  <si>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</si>
  <si>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</si>
  <si>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</si>
  <si>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</si>
  <si>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</si>
  <si>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</si>
  <si>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</si>
  <si>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</si>
  <si>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</si>
  <si>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</si>
  <si>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</si>
  <si>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</si>
  <si>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</si>
  <si>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</si>
  <si>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</si>
  <si>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</si>
  <si>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</si>
  <si>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</si>
  <si>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Személyi  juttatások</t>
  </si>
  <si>
    <t>Tartalékok</t>
  </si>
  <si>
    <t>Összesen</t>
  </si>
  <si>
    <t>Összesen:</t>
  </si>
  <si>
    <t>01</t>
  </si>
  <si>
    <t>Bevételek</t>
  </si>
  <si>
    <t>Kiadások</t>
  </si>
  <si>
    <t>Egyéb fejlesztési célú kiadások</t>
  </si>
  <si>
    <t>Általános tartalék</t>
  </si>
  <si>
    <t>Céltartalék</t>
  </si>
  <si>
    <t>02</t>
  </si>
  <si>
    <t>03</t>
  </si>
  <si>
    <t>04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</si>
  <si>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</si>
  <si>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</si>
  <si>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</si>
  <si>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</si>
  <si>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</si>
  <si>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</si>
  <si>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</si>
  <si>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</si>
  <si>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</si>
  <si>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</si>
  <si>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</si>
  <si>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</si>
  <si>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</si>
  <si>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</si>
  <si>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</si>
  <si>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</si>
  <si>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</si>
  <si>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</si>
  <si>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</si>
  <si>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</si>
  <si>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</si>
  <si>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</si>
  <si>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</si>
  <si>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</si>
  <si>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</si>
  <si>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</si>
  <si>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</si>
  <si>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</si>
  <si>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</si>
  <si>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</si>
  <si>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</si>
  <si>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</si>
  <si>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</si>
  <si>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</si>
  <si>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</si>
  <si>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</si>
  <si>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</si>
  <si>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</si>
  <si>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</si>
  <si>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</si>
  <si>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</si>
  <si>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</si>
  <si>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</si>
  <si>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</si>
  <si>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</si>
  <si>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</si>
  <si>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</si>
  <si>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</si>
  <si>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</si>
  <si>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</si>
  <si>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</si>
  <si>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</si>
  <si>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</si>
  <si>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</si>
  <si>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</si>
  <si>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</si>
  <si>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</si>
  <si>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</si>
  <si>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</si>
  <si>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</si>
  <si>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</si>
  <si>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</si>
  <si>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</si>
  <si>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</si>
  <si>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</si>
  <si>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</si>
  <si>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</si>
  <si>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</si>
  <si>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</si>
  <si>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</si>
  <si>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</si>
  <si>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</si>
  <si>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</si>
  <si>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</si>
  <si>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</si>
  <si>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</si>
  <si>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</si>
  <si>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</si>
  <si>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</si>
  <si>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</si>
  <si>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</si>
  <si>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</si>
  <si>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</si>
  <si>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</si>
  <si>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</si>
  <si>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</si>
  <si>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</si>
  <si>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</si>
  <si>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</si>
  <si>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</si>
  <si>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</si>
  <si>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</si>
  <si>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</si>
  <si>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</si>
  <si>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Költségvetési szerv megnevezése</t>
  </si>
  <si>
    <t>Száma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</si>
  <si>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</si>
  <si>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</si>
  <si>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</si>
  <si>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</si>
  <si>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</si>
  <si>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</si>
  <si>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</si>
  <si>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</si>
  <si>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</si>
  <si>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</si>
  <si>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</si>
  <si>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</si>
  <si>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</si>
  <si>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</si>
  <si>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</si>
  <si>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</si>
  <si>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</si>
  <si>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</si>
  <si>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</si>
  <si>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</si>
  <si>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</si>
  <si>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</si>
  <si>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</si>
  <si>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</si>
  <si>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</si>
  <si>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</si>
  <si>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Kiadási jogcím</t>
  </si>
  <si>
    <t>Eredeti előirányzat</t>
  </si>
  <si>
    <t>* Amennyiben több projekt megvalósítása történi egy időben akkor azokat külön-külön, projektenként be kell mutatni!</t>
  </si>
  <si>
    <t>Évenkénti üteme</t>
  </si>
  <si>
    <t>Összes bevétel,
kiadás</t>
  </si>
  <si>
    <t>Támogatási szerződés szerinti bevételek, kiadások</t>
  </si>
  <si>
    <t>Módosított előirányzat</t>
  </si>
  <si>
    <t>Teljesítés</t>
  </si>
  <si>
    <t>Eredeti</t>
  </si>
  <si>
    <t>Módosított</t>
  </si>
  <si>
    <t>31.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</si>
  <si>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</si>
  <si>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</si>
  <si>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</si>
  <si>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</si>
  <si>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</si>
  <si>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</si>
  <si>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</si>
  <si>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</si>
  <si>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</si>
  <si>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</si>
  <si>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</si>
  <si>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</si>
  <si>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</si>
  <si>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</si>
  <si>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</si>
  <si>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</si>
  <si>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</si>
  <si>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</si>
  <si>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</si>
  <si>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</si>
  <si>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</si>
  <si>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</si>
  <si>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</si>
  <si>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</si>
  <si>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</si>
  <si>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</si>
  <si>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</si>
  <si>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</si>
  <si>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</si>
  <si>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</si>
  <si>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</si>
  <si>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</si>
  <si>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</si>
  <si>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</si>
  <si>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</si>
  <si>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</si>
  <si>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</si>
  <si>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</si>
  <si>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</si>
  <si>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</si>
  <si>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</si>
  <si>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</si>
  <si>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</si>
  <si>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</si>
  <si>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</si>
  <si>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</si>
  <si>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</si>
  <si>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</si>
  <si>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</si>
  <si>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</si>
  <si>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</si>
  <si>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</si>
  <si>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</si>
  <si>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</si>
  <si>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</si>
  <si>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Támogatott szervezet neve</t>
  </si>
  <si>
    <t>Támogatás célja</t>
  </si>
  <si>
    <t>Tervezett 
(E Ft)</t>
  </si>
  <si>
    <t>Tényleges 
(E Ft)</t>
  </si>
  <si>
    <t>32.</t>
  </si>
  <si>
    <t>33.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</si>
  <si>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</si>
  <si>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</si>
  <si>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</si>
  <si>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</si>
  <si>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</si>
  <si>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</si>
  <si>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</si>
  <si>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</si>
  <si>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</si>
  <si>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</si>
  <si>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</si>
  <si>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</si>
  <si>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</si>
  <si>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</si>
  <si>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</si>
  <si>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</si>
  <si>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</si>
  <si>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</si>
  <si>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</si>
  <si>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</si>
  <si>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</si>
  <si>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</si>
  <si>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</si>
  <si>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</si>
  <si>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</si>
  <si>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</si>
  <si>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</si>
  <si>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</si>
  <si>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</si>
  <si>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</si>
  <si>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</si>
  <si>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</si>
  <si>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</si>
  <si>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</si>
  <si>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</si>
  <si>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</si>
  <si>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</si>
  <si>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</si>
  <si>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</si>
  <si>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</si>
  <si>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</si>
  <si>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</si>
  <si>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</si>
  <si>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</si>
  <si>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VAGYONKIMUTATÁS
a könyvviteli mérlegben értékkel szereplő forrásokról</t>
  </si>
  <si>
    <t>FORRÁSOK</t>
  </si>
  <si>
    <t>állományi 
érték</t>
  </si>
  <si>
    <t>Mennyiség
(db)</t>
  </si>
  <si>
    <t>PÉNZESZKÖZÖK VÁLTOZÁSÁNAK LEVEZETÉSE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</si>
  <si>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</si>
  <si>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</si>
  <si>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</si>
  <si>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</si>
  <si>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Költségvetési szerv neve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</si>
  <si>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</si>
  <si>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</si>
  <si>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</si>
  <si>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</si>
  <si>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</si>
  <si>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</si>
  <si>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</si>
  <si>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</si>
  <si>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</si>
  <si>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</si>
  <si>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</si>
  <si>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</si>
  <si>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</si>
  <si>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</si>
  <si>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</si>
  <si>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</si>
  <si>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</si>
  <si>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</si>
  <si>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</si>
  <si>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</si>
  <si>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</si>
  <si>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4.1.</t>
  </si>
  <si>
    <t>4.2.</t>
  </si>
  <si>
    <t>4.3.</t>
  </si>
  <si>
    <t>Egyéb áruhasználati és szolgáltatási adók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</si>
  <si>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</si>
  <si>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</si>
  <si>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</si>
  <si>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</si>
  <si>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</si>
  <si>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</si>
  <si>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</si>
  <si>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</si>
  <si>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</si>
  <si>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</si>
  <si>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</si>
  <si>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</si>
  <si>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</si>
  <si>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</si>
  <si>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</si>
  <si>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</si>
  <si>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</si>
  <si>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</si>
  <si>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</si>
  <si>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</si>
  <si>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</si>
  <si>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</si>
  <si>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</si>
  <si>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</si>
  <si>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</si>
  <si>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</si>
  <si>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</si>
  <si>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</si>
  <si>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</si>
  <si>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</si>
  <si>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</si>
  <si>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</si>
  <si>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</si>
  <si>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</si>
  <si>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</si>
  <si>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</si>
  <si>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</si>
  <si>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</si>
  <si>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</si>
  <si>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</si>
  <si>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</si>
  <si>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</si>
  <si>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</si>
  <si>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</si>
  <si>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</si>
  <si>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</si>
  <si>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</si>
  <si>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</si>
  <si>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11.3.</t>
  </si>
  <si>
    <t>Befektetési célú belföldi értékpapírok beváltása,  értékesítése</t>
  </si>
  <si>
    <t>11.4.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</si>
  <si>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</si>
  <si>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</si>
  <si>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</si>
  <si>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</si>
  <si>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</si>
  <si>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</si>
  <si>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</si>
  <si>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</si>
  <si>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</si>
  <si>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</si>
  <si>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</si>
  <si>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</si>
  <si>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</si>
  <si>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</si>
  <si>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</si>
  <si>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</si>
  <si>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</si>
  <si>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</si>
  <si>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</si>
  <si>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</si>
  <si>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</si>
  <si>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</si>
  <si>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</si>
  <si>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</si>
  <si>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</si>
  <si>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</si>
  <si>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</si>
  <si>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</si>
  <si>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</si>
  <si>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</si>
  <si>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</si>
  <si>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</si>
  <si>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</si>
  <si>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</si>
  <si>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</si>
  <si>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</si>
  <si>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</si>
  <si>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</si>
  <si>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</si>
  <si>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</si>
  <si>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</si>
  <si>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</si>
  <si>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</si>
  <si>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</si>
  <si>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</si>
  <si>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</si>
  <si>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</si>
  <si>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</si>
  <si>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</si>
  <si>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</si>
  <si>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</si>
  <si>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</si>
  <si>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</si>
  <si>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</si>
  <si>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</si>
  <si>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</si>
  <si>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</si>
  <si>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</si>
  <si>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</si>
  <si>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</si>
  <si>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</si>
  <si>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</si>
  <si>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</si>
  <si>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</si>
  <si>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</si>
  <si>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</si>
  <si>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</si>
  <si>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</si>
  <si>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</si>
  <si>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</si>
  <si>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</si>
  <si>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</si>
  <si>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</si>
  <si>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</si>
  <si>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</si>
  <si>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</si>
  <si>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</si>
  <si>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</si>
  <si>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</si>
  <si>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</si>
  <si>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</si>
  <si>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</si>
  <si>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</si>
  <si>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</si>
  <si>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</si>
  <si>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</si>
  <si>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</si>
  <si>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</si>
  <si>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</si>
  <si>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</si>
  <si>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</si>
  <si>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</si>
  <si>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</si>
  <si>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 xml:space="preserve">   Likviditási célú hitelek, kölcsönök felvétele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</si>
  <si>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</si>
  <si>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</si>
  <si>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</si>
  <si>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</si>
  <si>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</si>
  <si>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</si>
  <si>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</si>
  <si>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</si>
  <si>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</si>
  <si>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</si>
  <si>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</si>
  <si>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</si>
  <si>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</si>
  <si>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</si>
  <si>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</si>
  <si>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</si>
  <si>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</si>
  <si>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</si>
  <si>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</si>
  <si>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</si>
  <si>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</si>
  <si>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</si>
  <si>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</si>
  <si>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</si>
  <si>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</si>
  <si>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1. sz. melléklet Kiadások táblázat C. oszlop 9 sora =</t>
  </si>
  <si>
    <t>1. sz. melléklet Kiadások táblázat D. oszlop 9 sora =</t>
  </si>
  <si>
    <t>1. sz. melléklet Kiadások táblázat E. oszlop 9 sora =</t>
  </si>
  <si>
    <t>1. sz. melléklet Bevételek táblázat C. oszlop 9 sora =</t>
  </si>
  <si>
    <t>2.1. számú melléklet C. oszlop 13. sor + 2.2. számú melléklet C. oszlop 12. sor</t>
  </si>
  <si>
    <t>1. sz. melléklet Bevételek táblázat C. oszlop 16 sora =</t>
  </si>
  <si>
    <t>2.1. számú melléklet C. oszlop 22. sor + 2.2. számú melléklet C. oszlop 25. sor</t>
  </si>
  <si>
    <t>1. sz. melléklet Bevételek táblázat C. oszlop 17 sora =</t>
  </si>
  <si>
    <t>2.1. számú melléklet C. oszlop 23. sor + 2.2. számú melléklet C. oszlop 26. sor</t>
  </si>
  <si>
    <t>1. sz. melléklet Bevételek táblázat D. oszlop 9 sora =</t>
  </si>
  <si>
    <t>1. sz. melléklet Bevételek táblázat D. oszlop 16 sora =</t>
  </si>
  <si>
    <t>1. sz. melléklet Bevételek táblázat D. oszlop 17 sora =</t>
  </si>
  <si>
    <t>1. sz. melléklet Bevételek táblázat E. oszlop 9 sora =</t>
  </si>
  <si>
    <t>1. sz. melléklet Bevételek táblázat E. oszlop 16 sora =</t>
  </si>
  <si>
    <t>1. sz. melléklet Bevételek táblázat E. oszlop 17 sora =</t>
  </si>
  <si>
    <t>2.1. számú melléklet D. oszlop 13. sor + 2.2. számú melléklet D. oszlop 12. sor</t>
  </si>
  <si>
    <t>2.1. számú melléklet D. oszlop 22. sor + 2.2. számú melléklet D. oszlop 25. sor</t>
  </si>
  <si>
    <t>2.1. számú melléklet D. oszlop 23. sor + 2.2. számú melléklet D. oszlop 26. sor</t>
  </si>
  <si>
    <t>2.1. számú melléklet E. oszlop 13. sor + 2.2. számú melléklet E. oszlop 12. sor</t>
  </si>
  <si>
    <t>2.1. számú melléklet E. oszlop 22. sor + 2.2. számú melléklet E. oszlop 25. sor</t>
  </si>
  <si>
    <t>2.1. számú melléklet E. oszlop 23. sor + 2.2. számú melléklet E. oszlop 26. sor</t>
  </si>
  <si>
    <t>1. sz. melléklet Kiadások táblázat C. oszlop 4 sora =</t>
  </si>
  <si>
    <t>1. sz. melléklet Kiadások táblázat C. oszlop 10 sora =</t>
  </si>
  <si>
    <t>1. sz. melléklet Kiadások táblázat D. oszlop 4 sora =</t>
  </si>
  <si>
    <t>1. sz. melléklet Kiadások táblázat D. oszlop 10 sora =</t>
  </si>
  <si>
    <t>1. sz. melléklet Kiadások táblázat E. oszlop 4 sora =</t>
  </si>
  <si>
    <t>1. sz. melléklet Kiadások táblázat E. oszlop 10 sora =</t>
  </si>
  <si>
    <t>2.1. számú melléklet G. oszlop 13. sor + 2.2. számú melléklet G. oszlop 12. sor</t>
  </si>
  <si>
    <t>2.1. számú melléklet G. oszlop 22. sor + 2.2. számú melléklet G. oszlop 25. sor</t>
  </si>
  <si>
    <t>2.1. számú melléklet G. oszlop 23. sor + 2.2. számú melléklet G. oszlop 26. sor</t>
  </si>
  <si>
    <t>2.1. számú melléklet H. oszlop 23. sor + 2.2. számú melléklet H. oszlop 26. sor</t>
  </si>
  <si>
    <t>2.1. számú melléklet H. oszlop 22. sor + 2.2. számú melléklet H. oszlop 25. sor</t>
  </si>
  <si>
    <t>2.1. számú melléklet I. oszlop 23. sor + 2.2. számú melléklet I. oszlop 26. sor</t>
  </si>
  <si>
    <t>2.1. számú melléklet I. oszlop 22. sor + 2.2. számú melléklet I. oszlop 25. sor</t>
  </si>
  <si>
    <t>2.1. számú melléklet H. oszlop 13. sor + 2.2. számú melléklet H. oszlop 12. sor</t>
  </si>
  <si>
    <t>2.1. számú melléklet I. oszlop 13. sor + 2.2. számú melléklet I. oszlop 12. sor</t>
  </si>
  <si>
    <t>G=(D+F)</t>
  </si>
  <si>
    <t>J</t>
  </si>
  <si>
    <t>K</t>
  </si>
  <si>
    <t>L=(J+K)</t>
  </si>
  <si>
    <t>M=(L/C)</t>
  </si>
  <si>
    <t>Összes bevétel, kiadás</t>
  </si>
  <si>
    <t>Feladat
megnevezése</t>
  </si>
  <si>
    <t xml:space="preserve"> 10.</t>
  </si>
  <si>
    <t>BEVÉTELEK ÖSSZESEN: (9+16)</t>
  </si>
  <si>
    <t>Felhalm. célú visszatérítendő tám., kölcsönök visszatér. ÁH-n kívülről</t>
  </si>
  <si>
    <t>Hitel-, kölcsöntörlesztés államháztartáson kívülre (5.1.+…+5.3.)</t>
  </si>
  <si>
    <t>Külföldi finanszírozás kiadásai (8.1. + … + 8.4.)</t>
  </si>
  <si>
    <t>Feladat 
megnevezése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</si>
  <si>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</si>
  <si>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</si>
  <si>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</si>
  <si>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</si>
  <si>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</si>
  <si>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</si>
  <si>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</si>
  <si>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</si>
  <si>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</si>
  <si>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</si>
  <si>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</si>
  <si>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</si>
  <si>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</si>
  <si>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</si>
  <si>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</si>
  <si>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</si>
  <si>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</si>
  <si>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</si>
  <si>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</si>
  <si>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 xml:space="preserve">B </t>
  </si>
  <si>
    <t>H=(D+…+G)</t>
  </si>
  <si>
    <t>I=(C+H)</t>
  </si>
  <si>
    <t xml:space="preserve"> I. Immateriális javak </t>
  </si>
  <si>
    <t>II. Tárgyi eszközök (03+08+13+18+23)</t>
  </si>
  <si>
    <t>1. Ingatlanok és kapcsolódó vagyoni értékű jogok   (04+05+06+07)</t>
  </si>
  <si>
    <t>1.1. Forgalomképtelen ingatlanok és kapcsolódó vagyoni értékű jogok</t>
  </si>
  <si>
    <t>1.2. Nemzetgazdasági szempontból kiemelt jelentőségű ingatlanok és kapcsolódó 
       vagyoni értékű jogok</t>
  </si>
  <si>
    <t>1.3. Korlátozottan forgalomképes ingatlanok és kapcsolódó vagyoni értékű jogok</t>
  </si>
  <si>
    <t>1.4. Üzleti ingatlanok és kapcsolódó vagyoni értékű jogok</t>
  </si>
  <si>
    <t>2. Gépek, berendezések, felszerelések, járművek (09+10+11+12)</t>
  </si>
  <si>
    <t>2.1. Forgalomképtelen gépek, berendezések, felszerelések, járművek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</si>
  <si>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</si>
  <si>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</si>
  <si>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</si>
  <si>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</si>
  <si>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</si>
  <si>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</si>
  <si>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</si>
  <si>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</si>
  <si>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</si>
  <si>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</si>
  <si>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</si>
  <si>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</si>
  <si>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</si>
  <si>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</si>
  <si>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</si>
  <si>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</si>
  <si>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</si>
  <si>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</si>
  <si>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</si>
  <si>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</si>
  <si>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</si>
  <si>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</si>
  <si>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</si>
  <si>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</si>
  <si>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</si>
  <si>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2.1. Forgalomképtelen tartós hitelviszonyt megtestesítő értékpapírok</t>
  </si>
  <si>
    <t>2.2. Nemzetgazdasági szempontból kiemelt jelentőségű tartós hitelviszonyt 
       megtestesítő értékpapírok</t>
  </si>
  <si>
    <t>2.3. Korlátozottan forgalomképes tartós hitelviszonyt megtestesítő értékpapírok</t>
  </si>
  <si>
    <t>2.4. Üzleti tartós hitelviszonyt megtestesítő értékpapírok</t>
  </si>
  <si>
    <t>3. Befektetett pénzügyi eszközök értékhelyesbítése (40+41+42+43)</t>
  </si>
  <si>
    <t>3.1. Forgalomképtelen befektetett pénzügyi eszközök értékhelyesbítése</t>
  </si>
  <si>
    <t>3.2. Nemzetgazdasági szempontból kiemelt jelentőségű befektetett pénzügyi 
       eszközök értékhelyesbítése</t>
  </si>
  <si>
    <t>3.3. Korlátozottan forgalomképes befektetett pénzügyi eszközök értékhelyesbítése</t>
  </si>
  <si>
    <t>3.4. Üzleti befektetett pénzügyi eszközök értékhelyesbítése</t>
  </si>
  <si>
    <t>IV. Koncesszióba, vagyonkezelésbe adott eszközök</t>
  </si>
  <si>
    <t>A) NEMZETI VAGYONBA TARTOZÓ BEFEKTETETT ESZKÖZÖK 
     (01+02+28+44)</t>
  </si>
  <si>
    <t>I. Készletek</t>
  </si>
  <si>
    <t>II. Értékpapírok</t>
  </si>
  <si>
    <t>B) NEMZETI VAGYONBA TARTOZÓ FORGÓESZKÖZÖK (46+47)</t>
  </si>
  <si>
    <t>I. Lekötött bankbetétek</t>
  </si>
  <si>
    <t>II. Pénztárak, csekkek, betétkönyvek</t>
  </si>
  <si>
    <t>III. Forintszámlák</t>
  </si>
  <si>
    <t>IV. Devizaszámlák</t>
  </si>
  <si>
    <t>C) PÉNZESZKÖZÖK (49+50+51+52)</t>
  </si>
  <si>
    <t>I. Költségvetési évben esedékes követelések</t>
  </si>
  <si>
    <t>II. Költségvetési évet követően esedékes követelések</t>
  </si>
  <si>
    <t>III. Követelés jellegű sajátos elszámolások</t>
  </si>
  <si>
    <t>D) KÖVETELÉSEK (54+55+56)</t>
  </si>
  <si>
    <t>I. December havi illetmények, munkabérek elszámolása</t>
  </si>
  <si>
    <t>II. Utalványok, bérletek és más hasonló, készpénz-helyettesítő fizetési 
     eszköznek nem minősülő eszközök elszámolásai</t>
  </si>
  <si>
    <t>E) EGYÉB SAJÁTOS ESZKÖZOLDALI ELSZÁMOLÁSOK (58+59)</t>
  </si>
  <si>
    <t>F) AKTÍV IDŐBELI ELHATÁROLÁSOK</t>
  </si>
  <si>
    <t>ESZKÖZÖK ÖSSZESEN  (45+48+53+57+60+61)</t>
  </si>
  <si>
    <t xml:space="preserve">A 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</si>
  <si>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</si>
  <si>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</si>
  <si>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</si>
  <si>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</si>
  <si>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</si>
  <si>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</si>
  <si>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</si>
  <si>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</si>
  <si>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</si>
  <si>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</si>
  <si>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</si>
  <si>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</si>
  <si>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</si>
  <si>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5.-ből EU-s támogatás</t>
  </si>
  <si>
    <t>Módosított ei.</t>
  </si>
  <si>
    <t>Eredeti ei.</t>
  </si>
  <si>
    <t>7.5.</t>
  </si>
  <si>
    <t>Irányító szervi támogatás folyósítása (intézményfinanszírozás)</t>
  </si>
  <si>
    <t>Belföldi finanszírozás kiadásai (7.1. + … + 7.5.)</t>
  </si>
  <si>
    <t xml:space="preserve">Kötelező feladatok </t>
  </si>
  <si>
    <t xml:space="preserve">Önként vállalt feladatok </t>
  </si>
  <si>
    <t>Államigazgatási feladatok</t>
  </si>
  <si>
    <t xml:space="preserve"> - 2.3-ból EU-s támogatás</t>
  </si>
  <si>
    <t>- 4.2-ből EU-s támogatás</t>
  </si>
  <si>
    <t>KÖLTSÉGVETÉSI BEVÉTELEK ÖSSZESEN: (1.+…+7.)</t>
  </si>
  <si>
    <t xml:space="preserve"> - 2.3-ból EU-s forrásból tám. megvalósuló programok, projektek kiadásai</t>
  </si>
  <si>
    <t>Önként vállalt feladatok</t>
  </si>
  <si>
    <t>Költségvetési maradvány összege</t>
  </si>
  <si>
    <t>Intézményt megillető maradvány</t>
  </si>
  <si>
    <t>Jóváhagyott</t>
  </si>
  <si>
    <t>Jóváhagyott-ból működési</t>
  </si>
  <si>
    <t>Jóváhagyott-ból felhalmozási</t>
  </si>
  <si>
    <t>J=(F+…+I)</t>
  </si>
  <si>
    <t>Összesen (1+8)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</si>
  <si>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</si>
  <si>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</si>
  <si>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</si>
  <si>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</si>
  <si>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</si>
  <si>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</si>
  <si>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</si>
  <si>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</si>
  <si>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</si>
  <si>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</si>
  <si>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</si>
  <si>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</si>
  <si>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</si>
  <si>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</si>
  <si>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</si>
  <si>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</si>
  <si>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</si>
  <si>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</si>
  <si>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Gyűjtemény, régészeti lelet* (15+…+17)</t>
  </si>
  <si>
    <t>* Nvt. 1. § (2) bekezdés g) és h) pontja szerinti kulturális javak és régészeti eszközök</t>
  </si>
  <si>
    <t>I. Költségvetési évben esedékes kötelezettségek</t>
  </si>
  <si>
    <t>Elvonás
(-)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</si>
  <si>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</si>
  <si>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Közhatalmi bevételek (4.1.+...+4.7.)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</si>
  <si>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</si>
  <si>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</si>
  <si>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</si>
  <si>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</si>
  <si>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</si>
  <si>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</si>
  <si>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</si>
  <si>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Egyéb korrekciós tételek (+,-)</t>
  </si>
  <si>
    <t>Kiemelt előirányzat, előirányzat megnevezése</t>
  </si>
  <si>
    <t>Közfoglalkoztatottak tényleges állományi létszáma (fő)</t>
  </si>
  <si>
    <t>Éves tényleges állományi  létszám  (fő)</t>
  </si>
  <si>
    <t>Forintban!</t>
  </si>
  <si>
    <t>Értéke
(Ft)</t>
  </si>
  <si>
    <t>Összeg  (Ft )</t>
  </si>
  <si>
    <t>Bruttó  hiány:</t>
  </si>
  <si>
    <t>Bruttó  többlet:</t>
  </si>
  <si>
    <t>2017. évi eredeti előirányzat BEVÉTELEK</t>
  </si>
  <si>
    <t>Éven belüli lejáratú belföldi értékpapírok kibocsátása</t>
  </si>
  <si>
    <t>Éven túli lejáratú belföldi értékpapírok kibocsátása</t>
  </si>
  <si>
    <t>Lejötött betétek megszüntetése</t>
  </si>
  <si>
    <t>Gépjárműadó</t>
  </si>
  <si>
    <t>Kommunális adó</t>
  </si>
  <si>
    <t>Putnok és Térsége Társulás</t>
  </si>
  <si>
    <t>Észak Borsod Leader Unió</t>
  </si>
  <si>
    <t>Sajónémeti Polgárőr Egyesület</t>
  </si>
  <si>
    <t>Támogatás</t>
  </si>
  <si>
    <t>Tagdíj</t>
  </si>
  <si>
    <t>Putnok és Térsége Önk.Társulás</t>
  </si>
  <si>
    <t>Sajónémeti Község Önkormányzata</t>
  </si>
  <si>
    <t>Sajónémeti Napköziotthonos Óvoda</t>
  </si>
  <si>
    <t>Államháztartáson belüli megelőlegezés</t>
  </si>
  <si>
    <t>é</t>
  </si>
  <si>
    <t>3. melléklet</t>
  </si>
  <si>
    <t>3 db benzines fűkaszs beszerzése</t>
  </si>
  <si>
    <t>Fólia sátor</t>
  </si>
  <si>
    <t>Föld vásárlása</t>
  </si>
  <si>
    <t>Lakóház vásárlása</t>
  </si>
  <si>
    <t>Településarculati kézikönyv</t>
  </si>
  <si>
    <t>Önkormányzat kisértékű tárgyi eszköz</t>
  </si>
  <si>
    <t>Óvoda kisértékű tárgyi eszköz beszerzése</t>
  </si>
  <si>
    <t>Tardi ház felújítása: gázberuházás</t>
  </si>
  <si>
    <t>8. melléklet</t>
  </si>
  <si>
    <t>Kommunális a</t>
  </si>
  <si>
    <t>9. melléklet</t>
  </si>
  <si>
    <t>8.2 melléklet</t>
  </si>
  <si>
    <t>8.1. melléklet</t>
  </si>
  <si>
    <t>8.3. melléklet</t>
  </si>
  <si>
    <t>9.1 melléklet</t>
  </si>
  <si>
    <t>9.2 melléklet</t>
  </si>
  <si>
    <t>9.3 melléklet</t>
  </si>
  <si>
    <t>15. melléklet</t>
  </si>
  <si>
    <t>f</t>
  </si>
</sst>
</file>

<file path=xl/styles.xml><?xml version="1.0" encoding="utf-8"?>
<styleSheet xmlns="http://schemas.openxmlformats.org/spreadsheetml/2006/main">
  <numFmts count="8">
    <numFmt numFmtId="43" formatCode="_-* #,##0.00\ _F_t_-;\-* #,##0.00\ _F_t_-;_-* &quot;-&quot;??\ _F_t_-;_-@_-"/>
    <numFmt numFmtId="164" formatCode="#,###"/>
    <numFmt numFmtId="165" formatCode="#"/>
    <numFmt numFmtId="166" formatCode="#,##0.0"/>
    <numFmt numFmtId="167" formatCode="#,###__;\-#,###__"/>
    <numFmt numFmtId="168" formatCode="00"/>
    <numFmt numFmtId="169" formatCode="#,###\ _F_t;\-#,###\ _F_t"/>
    <numFmt numFmtId="170" formatCode="#,###__"/>
  </numFmts>
  <fonts count="61"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sz val="12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12"/>
      <color indexed="10"/>
      <name val="Times New Roman"/>
      <family val="1"/>
      <charset val="238"/>
    </font>
    <font>
      <b/>
      <i/>
      <sz val="11"/>
      <name val="Times New Roman CE"/>
      <family val="1"/>
      <charset val="238"/>
    </font>
    <font>
      <sz val="10"/>
      <name val="Wingdings"/>
      <charset val="2"/>
    </font>
    <font>
      <b/>
      <sz val="8"/>
      <name val="Arial"/>
      <family val="2"/>
      <charset val="238"/>
    </font>
    <font>
      <sz val="12"/>
      <color indexed="10"/>
      <name val="Times New Roman"/>
      <family val="1"/>
      <charset val="238"/>
    </font>
    <font>
      <i/>
      <sz val="9"/>
      <name val="Times New Roman"/>
      <family val="1"/>
      <charset val="238"/>
    </font>
    <font>
      <sz val="6"/>
      <name val="Times New Roman CE"/>
      <charset val="238"/>
    </font>
    <font>
      <b/>
      <sz val="6"/>
      <name val="Times New Roman CE"/>
      <charset val="238"/>
    </font>
    <font>
      <i/>
      <sz val="6"/>
      <name val="Times New Roman CE"/>
      <charset val="238"/>
    </font>
    <font>
      <b/>
      <sz val="7"/>
      <name val="Times New Roman"/>
      <family val="1"/>
    </font>
    <font>
      <b/>
      <i/>
      <sz val="7"/>
      <name val="Times New Roman"/>
      <family val="1"/>
    </font>
    <font>
      <sz val="7"/>
      <name val="Times New Roman"/>
      <family val="1"/>
    </font>
    <font>
      <sz val="7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3" fillId="0" borderId="0"/>
    <xf numFmtId="0" fontId="40" fillId="0" borderId="0"/>
  </cellStyleXfs>
  <cellXfs count="762">
    <xf numFmtId="0" fontId="0" fillId="0" borderId="0" xfId="0"/>
    <xf numFmtId="0" fontId="0" fillId="0" borderId="0" xfId="0" applyFill="1" applyAlignment="1">
      <alignment vertical="center" wrapText="1"/>
    </xf>
    <xf numFmtId="164" fontId="17" fillId="0" borderId="1" xfId="0" applyNumberFormat="1" applyFont="1" applyFill="1" applyBorder="1" applyAlignment="1" applyProtection="1">
      <alignment vertical="center" wrapText="1"/>
      <protection locked="0"/>
    </xf>
    <xf numFmtId="164" fontId="17" fillId="0" borderId="2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17" fillId="0" borderId="3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164" fontId="0" fillId="0" borderId="0" xfId="0" applyNumberFormat="1" applyFill="1" applyAlignment="1" applyProtection="1">
      <alignment vertical="center" wrapText="1"/>
    </xf>
    <xf numFmtId="1" fontId="17" fillId="0" borderId="1" xfId="0" applyNumberFormat="1" applyFont="1" applyFill="1" applyBorder="1" applyAlignment="1" applyProtection="1">
      <alignment vertical="center" wrapText="1"/>
      <protection locked="0"/>
    </xf>
    <xf numFmtId="164" fontId="17" fillId="0" borderId="4" xfId="0" applyNumberFormat="1" applyFont="1" applyFill="1" applyBorder="1" applyAlignment="1" applyProtection="1">
      <alignment horizontal="left" vertical="center" wrapText="1" indent="1"/>
      <protection locked="0"/>
    </xf>
    <xf numFmtId="1" fontId="17" fillId="0" borderId="2" xfId="0" applyNumberFormat="1" applyFont="1" applyFill="1" applyBorder="1" applyAlignment="1" applyProtection="1">
      <alignment vertical="center" wrapText="1"/>
      <protection locked="0"/>
    </xf>
    <xf numFmtId="164" fontId="16" fillId="0" borderId="5" xfId="0" applyNumberFormat="1" applyFont="1" applyFill="1" applyBorder="1" applyAlignment="1" applyProtection="1">
      <alignment vertical="center" wrapText="1"/>
    </xf>
    <xf numFmtId="164" fontId="16" fillId="0" borderId="6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164" fontId="15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4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64" fontId="16" fillId="2" borderId="5" xfId="0" applyNumberFormat="1" applyFont="1" applyFill="1" applyBorder="1" applyAlignment="1" applyProtection="1">
      <alignment vertical="center" wrapText="1"/>
    </xf>
    <xf numFmtId="0" fontId="0" fillId="0" borderId="0" xfId="0" applyFill="1" applyProtection="1">
      <protection locked="0"/>
    </xf>
    <xf numFmtId="164" fontId="25" fillId="0" borderId="1" xfId="0" applyNumberFormat="1" applyFont="1" applyFill="1" applyBorder="1" applyAlignment="1" applyProtection="1">
      <alignment vertical="center"/>
      <protection locked="0"/>
    </xf>
    <xf numFmtId="164" fontId="25" fillId="0" borderId="2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/>
    <xf numFmtId="164" fontId="0" fillId="0" borderId="0" xfId="0" applyNumberFormat="1" applyFill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center" vertical="center" wrapText="1"/>
    </xf>
    <xf numFmtId="164" fontId="6" fillId="0" borderId="5" xfId="0" applyNumberFormat="1" applyFont="1" applyFill="1" applyBorder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25" fillId="0" borderId="1" xfId="0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25" fillId="0" borderId="3" xfId="0" applyFont="1" applyFill="1" applyBorder="1" applyAlignment="1" applyProtection="1">
      <alignment horizontal="center" vertical="center"/>
    </xf>
    <xf numFmtId="164" fontId="24" fillId="0" borderId="8" xfId="0" applyNumberFormat="1" applyFont="1" applyFill="1" applyBorder="1" applyAlignment="1" applyProtection="1">
      <alignment vertical="center"/>
    </xf>
    <xf numFmtId="0" fontId="25" fillId="0" borderId="4" xfId="0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 applyProtection="1">
      <alignment vertical="center" wrapText="1"/>
    </xf>
    <xf numFmtId="164" fontId="24" fillId="0" borderId="5" xfId="0" applyNumberFormat="1" applyFont="1" applyFill="1" applyBorder="1" applyAlignment="1" applyProtection="1">
      <alignment vertical="center"/>
    </xf>
    <xf numFmtId="164" fontId="24" fillId="0" borderId="6" xfId="0" applyNumberFormat="1" applyFont="1" applyFill="1" applyBorder="1" applyAlignment="1" applyProtection="1">
      <alignment vertical="center"/>
    </xf>
    <xf numFmtId="164" fontId="4" fillId="0" borderId="0" xfId="0" applyNumberFormat="1" applyFont="1" applyFill="1" applyAlignment="1" applyProtection="1">
      <alignment horizontal="right" vertical="center"/>
    </xf>
    <xf numFmtId="164" fontId="28" fillId="0" borderId="9" xfId="0" applyNumberFormat="1" applyFont="1" applyFill="1" applyBorder="1" applyAlignment="1" applyProtection="1">
      <alignment horizontal="right" vertical="center" wrapText="1" indent="1"/>
    </xf>
    <xf numFmtId="164" fontId="24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9" fillId="0" borderId="0" xfId="0" applyFont="1" applyFill="1" applyAlignment="1" applyProtection="1">
      <alignment horizontal="left" vertical="center" wrapText="1"/>
    </xf>
    <xf numFmtId="0" fontId="39" fillId="0" borderId="0" xfId="0" applyFont="1" applyFill="1" applyAlignment="1" applyProtection="1">
      <alignment vertical="center" wrapText="1"/>
    </xf>
    <xf numFmtId="0" fontId="39" fillId="0" borderId="0" xfId="0" applyFont="1" applyFill="1" applyAlignment="1" applyProtection="1">
      <alignment horizontal="right" vertical="center" wrapText="1" indent="1"/>
    </xf>
    <xf numFmtId="164" fontId="30" fillId="0" borderId="10" xfId="5" applyNumberFormat="1" applyFont="1" applyFill="1" applyBorder="1" applyAlignment="1" applyProtection="1">
      <alignment vertical="center"/>
    </xf>
    <xf numFmtId="164" fontId="30" fillId="0" borderId="10" xfId="5" applyNumberFormat="1" applyFont="1" applyFill="1" applyBorder="1" applyAlignment="1" applyProtection="1"/>
    <xf numFmtId="0" fontId="6" fillId="0" borderId="11" xfId="5" applyFont="1" applyFill="1" applyBorder="1" applyAlignment="1" applyProtection="1">
      <alignment horizontal="center" vertical="center" wrapText="1"/>
    </xf>
    <xf numFmtId="0" fontId="6" fillId="0" borderId="12" xfId="5" applyFont="1" applyFill="1" applyBorder="1" applyAlignment="1" applyProtection="1">
      <alignment horizontal="center" vertical="center" wrapText="1"/>
    </xf>
    <xf numFmtId="164" fontId="16" fillId="0" borderId="13" xfId="0" applyNumberFormat="1" applyFont="1" applyFill="1" applyBorder="1" applyAlignment="1" applyProtection="1">
      <alignment horizontal="center" vertical="center" wrapText="1"/>
    </xf>
    <xf numFmtId="164" fontId="17" fillId="0" borderId="14" xfId="0" applyNumberFormat="1" applyFont="1" applyFill="1" applyBorder="1" applyAlignment="1" applyProtection="1">
      <alignment vertical="center" wrapText="1"/>
      <protection locked="0"/>
    </xf>
    <xf numFmtId="164" fontId="24" fillId="0" borderId="8" xfId="0" applyNumberFormat="1" applyFont="1" applyFill="1" applyBorder="1" applyAlignment="1" applyProtection="1">
      <alignment vertical="center" wrapText="1"/>
    </xf>
    <xf numFmtId="164" fontId="17" fillId="0" borderId="15" xfId="0" applyNumberFormat="1" applyFont="1" applyFill="1" applyBorder="1" applyAlignment="1" applyProtection="1">
      <alignment vertical="center" wrapText="1"/>
      <protection locked="0"/>
    </xf>
    <xf numFmtId="164" fontId="16" fillId="0" borderId="16" xfId="0" applyNumberFormat="1" applyFont="1" applyFill="1" applyBorder="1" applyAlignment="1">
      <alignment horizontal="center" vertical="center"/>
    </xf>
    <xf numFmtId="164" fontId="16" fillId="0" borderId="16" xfId="0" applyNumberFormat="1" applyFont="1" applyFill="1" applyBorder="1" applyAlignment="1">
      <alignment horizontal="center" vertical="center" wrapText="1"/>
    </xf>
    <xf numFmtId="164" fontId="16" fillId="0" borderId="17" xfId="0" applyNumberFormat="1" applyFont="1" applyFill="1" applyBorder="1" applyAlignment="1">
      <alignment horizontal="center" vertical="center"/>
    </xf>
    <xf numFmtId="164" fontId="16" fillId="0" borderId="18" xfId="0" applyNumberFormat="1" applyFont="1" applyFill="1" applyBorder="1" applyAlignment="1">
      <alignment horizontal="center" vertical="center"/>
    </xf>
    <xf numFmtId="164" fontId="16" fillId="0" borderId="18" xfId="0" applyNumberFormat="1" applyFont="1" applyFill="1" applyBorder="1" applyAlignment="1">
      <alignment horizontal="center" vertical="center" wrapText="1"/>
    </xf>
    <xf numFmtId="49" fontId="25" fillId="0" borderId="19" xfId="0" applyNumberFormat="1" applyFont="1" applyFill="1" applyBorder="1" applyAlignment="1">
      <alignment horizontal="left" vertical="center"/>
    </xf>
    <xf numFmtId="49" fontId="28" fillId="0" borderId="20" xfId="0" quotePrefix="1" applyNumberFormat="1" applyFont="1" applyFill="1" applyBorder="1" applyAlignment="1">
      <alignment horizontal="left" vertical="center" indent="1"/>
    </xf>
    <xf numFmtId="49" fontId="25" fillId="0" borderId="20" xfId="0" applyNumberFormat="1" applyFont="1" applyFill="1" applyBorder="1" applyAlignment="1">
      <alignment horizontal="left" vertical="center"/>
    </xf>
    <xf numFmtId="49" fontId="25" fillId="0" borderId="21" xfId="0" applyNumberFormat="1" applyFont="1" applyFill="1" applyBorder="1" applyAlignment="1" applyProtection="1">
      <alignment horizontal="left" vertical="center"/>
      <protection locked="0"/>
    </xf>
    <xf numFmtId="49" fontId="24" fillId="0" borderId="22" xfId="0" applyNumberFormat="1" applyFont="1" applyFill="1" applyBorder="1" applyAlignment="1" applyProtection="1">
      <alignment horizontal="left" vertical="center" indent="1"/>
      <protection locked="0"/>
    </xf>
    <xf numFmtId="49" fontId="24" fillId="0" borderId="23" xfId="0" applyNumberFormat="1" applyFont="1" applyFill="1" applyBorder="1" applyAlignment="1" applyProtection="1">
      <alignment vertical="center"/>
      <protection locked="0"/>
    </xf>
    <xf numFmtId="49" fontId="24" fillId="0" borderId="23" xfId="0" applyNumberFormat="1" applyFont="1" applyFill="1" applyBorder="1" applyAlignment="1" applyProtection="1">
      <alignment horizontal="right" vertical="center"/>
      <protection locked="0"/>
    </xf>
    <xf numFmtId="3" fontId="17" fillId="0" borderId="23" xfId="0" applyNumberFormat="1" applyFont="1" applyFill="1" applyBorder="1" applyAlignment="1" applyProtection="1">
      <alignment horizontal="right" vertical="center" wrapText="1"/>
      <protection locked="0"/>
    </xf>
    <xf numFmtId="49" fontId="24" fillId="0" borderId="10" xfId="0" applyNumberFormat="1" applyFont="1" applyFill="1" applyBorder="1" applyAlignment="1" applyProtection="1">
      <alignment vertical="center"/>
      <protection locked="0"/>
    </xf>
    <xf numFmtId="49" fontId="24" fillId="0" borderId="10" xfId="0" applyNumberFormat="1" applyFont="1" applyFill="1" applyBorder="1" applyAlignment="1" applyProtection="1">
      <alignment horizontal="right" vertical="center"/>
      <protection locked="0"/>
    </xf>
    <xf numFmtId="3" fontId="17" fillId="0" borderId="10" xfId="0" applyNumberFormat="1" applyFont="1" applyFill="1" applyBorder="1" applyAlignment="1" applyProtection="1">
      <alignment horizontal="right" vertical="center" wrapText="1"/>
      <protection locked="0"/>
    </xf>
    <xf numFmtId="49" fontId="25" fillId="0" borderId="24" xfId="0" applyNumberFormat="1" applyFont="1" applyFill="1" applyBorder="1" applyAlignment="1">
      <alignment horizontal="left" vertical="center"/>
    </xf>
    <xf numFmtId="49" fontId="25" fillId="0" borderId="3" xfId="0" applyNumberFormat="1" applyFont="1" applyFill="1" applyBorder="1" applyAlignment="1">
      <alignment horizontal="left" vertical="center"/>
    </xf>
    <xf numFmtId="49" fontId="25" fillId="0" borderId="3" xfId="0" applyNumberFormat="1" applyFont="1" applyFill="1" applyBorder="1" applyAlignment="1" applyProtection="1">
      <alignment horizontal="left" vertical="center"/>
      <protection locked="0"/>
    </xf>
    <xf numFmtId="49" fontId="25" fillId="0" borderId="4" xfId="0" applyNumberFormat="1" applyFont="1" applyFill="1" applyBorder="1" applyAlignment="1" applyProtection="1">
      <alignment horizontal="left" vertical="center"/>
      <protection locked="0"/>
    </xf>
    <xf numFmtId="166" fontId="16" fillId="0" borderId="16" xfId="0" applyNumberFormat="1" applyFont="1" applyFill="1" applyBorder="1" applyAlignment="1">
      <alignment horizontal="left" vertical="center" wrapText="1" indent="1"/>
    </xf>
    <xf numFmtId="166" fontId="38" fillId="0" borderId="0" xfId="0" applyNumberFormat="1" applyFont="1" applyFill="1" applyBorder="1" applyAlignment="1">
      <alignment horizontal="left" vertical="center" wrapText="1"/>
    </xf>
    <xf numFmtId="164" fontId="24" fillId="0" borderId="16" xfId="0" applyNumberFormat="1" applyFont="1" applyFill="1" applyBorder="1" applyAlignment="1">
      <alignment horizontal="center" vertical="center" wrapText="1"/>
    </xf>
    <xf numFmtId="0" fontId="6" fillId="0" borderId="25" xfId="0" applyFont="1" applyFill="1" applyBorder="1" applyAlignment="1" applyProtection="1">
      <alignment horizontal="center" vertical="center" wrapText="1"/>
    </xf>
    <xf numFmtId="164" fontId="17" fillId="0" borderId="26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1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5" xfId="0" applyNumberFormat="1" applyFont="1" applyBorder="1" applyAlignment="1" applyProtection="1">
      <alignment horizontal="right" vertical="center" wrapText="1" indent="1"/>
    </xf>
    <xf numFmtId="164" fontId="2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8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1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5" xfId="0" applyNumberFormat="1" applyFont="1" applyFill="1" applyBorder="1" applyAlignment="1" applyProtection="1">
      <alignment horizontal="right" vertical="center" wrapText="1" indent="1"/>
    </xf>
    <xf numFmtId="0" fontId="16" fillId="0" borderId="28" xfId="0" applyFont="1" applyFill="1" applyBorder="1" applyAlignment="1" applyProtection="1">
      <alignment horizontal="center" vertical="center" wrapText="1"/>
    </xf>
    <xf numFmtId="3" fontId="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9" xfId="0" applyFont="1" applyFill="1" applyBorder="1" applyAlignment="1" applyProtection="1">
      <alignment horizontal="center" vertical="center" wrapText="1"/>
    </xf>
    <xf numFmtId="3" fontId="3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6" xfId="0" applyNumberFormat="1" applyFont="1" applyFill="1" applyBorder="1" applyAlignment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4" fillId="0" borderId="0" xfId="0" applyNumberFormat="1" applyFont="1" applyFill="1" applyAlignment="1" applyProtection="1">
      <alignment horizontal="right" vertical="center"/>
      <protection locked="0"/>
    </xf>
    <xf numFmtId="164" fontId="6" fillId="0" borderId="31" xfId="0" applyNumberFormat="1" applyFont="1" applyFill="1" applyBorder="1" applyAlignment="1" applyProtection="1">
      <alignment horizontal="centerContinuous" vertical="center"/>
    </xf>
    <xf numFmtId="164" fontId="6" fillId="0" borderId="32" xfId="0" applyNumberFormat="1" applyFont="1" applyFill="1" applyBorder="1" applyAlignment="1" applyProtection="1">
      <alignment horizontal="centerContinuous" vertical="center"/>
    </xf>
    <xf numFmtId="164" fontId="6" fillId="0" borderId="33" xfId="0" applyNumberFormat="1" applyFont="1" applyFill="1" applyBorder="1" applyAlignment="1" applyProtection="1">
      <alignment horizontal="centerContinuous" vertical="center"/>
    </xf>
    <xf numFmtId="164" fontId="41" fillId="0" borderId="0" xfId="0" applyNumberFormat="1" applyFont="1" applyFill="1" applyAlignment="1">
      <alignment vertical="center"/>
    </xf>
    <xf numFmtId="164" fontId="6" fillId="0" borderId="13" xfId="0" applyNumberFormat="1" applyFont="1" applyFill="1" applyBorder="1" applyAlignment="1" applyProtection="1">
      <alignment horizontal="center" vertical="center"/>
    </xf>
    <xf numFmtId="164" fontId="6" fillId="0" borderId="34" xfId="0" applyNumberFormat="1" applyFont="1" applyFill="1" applyBorder="1" applyAlignment="1" applyProtection="1">
      <alignment horizontal="center" vertical="center"/>
    </xf>
    <xf numFmtId="164" fontId="6" fillId="0" borderId="12" xfId="0" applyNumberFormat="1" applyFont="1" applyFill="1" applyBorder="1" applyAlignment="1" applyProtection="1">
      <alignment horizontal="center" vertical="center" wrapText="1"/>
    </xf>
    <xf numFmtId="164" fontId="41" fillId="0" borderId="0" xfId="0" applyNumberFormat="1" applyFont="1" applyFill="1" applyAlignment="1">
      <alignment horizontal="center" vertical="center"/>
    </xf>
    <xf numFmtId="164" fontId="16" fillId="0" borderId="5" xfId="0" applyNumberFormat="1" applyFont="1" applyFill="1" applyBorder="1" applyAlignment="1" applyProtection="1">
      <alignment horizontal="center" vertical="center" wrapText="1"/>
    </xf>
    <xf numFmtId="164" fontId="16" fillId="0" borderId="0" xfId="0" applyNumberFormat="1" applyFont="1" applyFill="1" applyAlignment="1">
      <alignment horizontal="center" vertical="center" wrapText="1"/>
    </xf>
    <xf numFmtId="164" fontId="16" fillId="0" borderId="35" xfId="0" applyNumberFormat="1" applyFont="1" applyFill="1" applyBorder="1" applyAlignment="1" applyProtection="1">
      <alignment horizontal="right" vertical="center" wrapText="1" indent="1"/>
    </xf>
    <xf numFmtId="164" fontId="24" fillId="0" borderId="26" xfId="0" applyNumberFormat="1" applyFont="1" applyFill="1" applyBorder="1" applyAlignment="1" applyProtection="1">
      <alignment horizontal="left" vertical="center" wrapText="1" indent="1"/>
    </xf>
    <xf numFmtId="1" fontId="27" fillId="2" borderId="26" xfId="0" applyNumberFormat="1" applyFont="1" applyFill="1" applyBorder="1" applyAlignment="1" applyProtection="1">
      <alignment horizontal="center" vertical="center" wrapText="1"/>
    </xf>
    <xf numFmtId="164" fontId="24" fillId="0" borderId="26" xfId="0" applyNumberFormat="1" applyFont="1" applyFill="1" applyBorder="1" applyAlignment="1" applyProtection="1">
      <alignment vertical="center" wrapText="1"/>
    </xf>
    <xf numFmtId="164" fontId="24" fillId="0" borderId="31" xfId="0" applyNumberFormat="1" applyFont="1" applyFill="1" applyBorder="1" applyAlignment="1" applyProtection="1">
      <alignment vertical="center" wrapText="1"/>
    </xf>
    <xf numFmtId="164" fontId="24" fillId="0" borderId="36" xfId="0" applyNumberFormat="1" applyFont="1" applyFill="1" applyBorder="1" applyAlignment="1" applyProtection="1">
      <alignment vertical="center" wrapText="1"/>
    </xf>
    <xf numFmtId="164" fontId="16" fillId="0" borderId="3" xfId="0" applyNumberFormat="1" applyFont="1" applyFill="1" applyBorder="1" applyAlignment="1" applyProtection="1">
      <alignment horizontal="right" vertical="center" wrapText="1" indent="1"/>
    </xf>
    <xf numFmtId="164" fontId="17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37" xfId="0" applyNumberFormat="1" applyFont="1" applyFill="1" applyBorder="1" applyAlignment="1" applyProtection="1">
      <alignment vertical="center" wrapText="1"/>
    </xf>
    <xf numFmtId="164" fontId="24" fillId="0" borderId="1" xfId="0" applyNumberFormat="1" applyFont="1" applyFill="1" applyBorder="1" applyAlignment="1" applyProtection="1">
      <alignment horizontal="left" vertical="center" wrapText="1" indent="1"/>
    </xf>
    <xf numFmtId="1" fontId="27" fillId="2" borderId="1" xfId="0" applyNumberFormat="1" applyFont="1" applyFill="1" applyBorder="1" applyAlignment="1" applyProtection="1">
      <alignment horizontal="center" vertical="center" wrapText="1"/>
    </xf>
    <xf numFmtId="164" fontId="24" fillId="0" borderId="1" xfId="0" applyNumberFormat="1" applyFont="1" applyFill="1" applyBorder="1" applyAlignment="1" applyProtection="1">
      <alignment vertical="center" wrapText="1"/>
    </xf>
    <xf numFmtId="164" fontId="24" fillId="0" borderId="14" xfId="0" applyNumberFormat="1" applyFont="1" applyFill="1" applyBorder="1" applyAlignment="1" applyProtection="1">
      <alignment vertical="center" wrapText="1"/>
    </xf>
    <xf numFmtId="164" fontId="24" fillId="0" borderId="37" xfId="0" applyNumberFormat="1" applyFont="1" applyFill="1" applyBorder="1" applyAlignment="1" applyProtection="1">
      <alignment vertical="center" wrapText="1"/>
    </xf>
    <xf numFmtId="164" fontId="16" fillId="0" borderId="1" xfId="0" applyNumberFormat="1" applyFont="1" applyFill="1" applyBorder="1" applyAlignment="1" applyProtection="1">
      <alignment horizontal="left" vertical="center" wrapText="1" indent="1"/>
    </xf>
    <xf numFmtId="164" fontId="16" fillId="0" borderId="38" xfId="0" applyNumberFormat="1" applyFont="1" applyFill="1" applyBorder="1" applyAlignment="1" applyProtection="1">
      <alignment horizontal="right" vertical="center" wrapText="1" indent="1"/>
    </xf>
    <xf numFmtId="164" fontId="24" fillId="0" borderId="9" xfId="0" applyNumberFormat="1" applyFont="1" applyFill="1" applyBorder="1" applyAlignment="1" applyProtection="1">
      <alignment horizontal="left" vertical="center" wrapText="1" indent="1"/>
    </xf>
    <xf numFmtId="1" fontId="27" fillId="2" borderId="2" xfId="0" applyNumberFormat="1" applyFont="1" applyFill="1" applyBorder="1" applyAlignment="1" applyProtection="1">
      <alignment horizontal="center" vertical="center" wrapText="1"/>
    </xf>
    <xf numFmtId="164" fontId="24" fillId="0" borderId="9" xfId="0" applyNumberFormat="1" applyFont="1" applyFill="1" applyBorder="1" applyAlignment="1" applyProtection="1">
      <alignment vertical="center" wrapText="1"/>
    </xf>
    <xf numFmtId="164" fontId="24" fillId="0" borderId="39" xfId="0" applyNumberFormat="1" applyFont="1" applyFill="1" applyBorder="1" applyAlignment="1" applyProtection="1">
      <alignment vertical="center" wrapText="1"/>
    </xf>
    <xf numFmtId="1" fontId="12" fillId="0" borderId="39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9" xfId="0" applyNumberFormat="1" applyFont="1" applyFill="1" applyBorder="1" applyAlignment="1" applyProtection="1">
      <alignment vertical="center" wrapText="1"/>
      <protection locked="0"/>
    </xf>
    <xf numFmtId="164" fontId="17" fillId="0" borderId="39" xfId="0" applyNumberFormat="1" applyFont="1" applyFill="1" applyBorder="1" applyAlignment="1" applyProtection="1">
      <alignment vertical="center" wrapText="1"/>
      <protection locked="0"/>
    </xf>
    <xf numFmtId="164" fontId="16" fillId="0" borderId="7" xfId="0" applyNumberFormat="1" applyFont="1" applyFill="1" applyBorder="1" applyAlignment="1" applyProtection="1">
      <alignment horizontal="right" vertical="center" wrapText="1" indent="1"/>
    </xf>
    <xf numFmtId="164" fontId="16" fillId="0" borderId="5" xfId="0" applyNumberFormat="1" applyFont="1" applyFill="1" applyBorder="1" applyAlignment="1" applyProtection="1">
      <alignment horizontal="left" vertical="center" wrapText="1" indent="1"/>
    </xf>
    <xf numFmtId="1" fontId="17" fillId="2" borderId="40" xfId="0" applyNumberFormat="1" applyFont="1" applyFill="1" applyBorder="1" applyAlignment="1" applyProtection="1">
      <alignment vertical="center" wrapText="1"/>
    </xf>
    <xf numFmtId="164" fontId="24" fillId="0" borderId="5" xfId="0" applyNumberFormat="1" applyFont="1" applyFill="1" applyBorder="1" applyAlignment="1" applyProtection="1">
      <alignment vertical="center" wrapText="1"/>
    </xf>
    <xf numFmtId="164" fontId="24" fillId="0" borderId="40" xfId="0" applyNumberFormat="1" applyFont="1" applyFill="1" applyBorder="1" applyAlignment="1" applyProtection="1">
      <alignment vertical="center" wrapText="1"/>
    </xf>
    <xf numFmtId="164" fontId="24" fillId="0" borderId="16" xfId="0" applyNumberFormat="1" applyFont="1" applyFill="1" applyBorder="1" applyAlignment="1" applyProtection="1">
      <alignment vertical="center" wrapText="1"/>
    </xf>
    <xf numFmtId="164" fontId="8" fillId="0" borderId="0" xfId="0" applyNumberFormat="1" applyFon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right" vertical="center"/>
    </xf>
    <xf numFmtId="164" fontId="6" fillId="0" borderId="34" xfId="0" applyNumberFormat="1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center" vertical="center"/>
    </xf>
    <xf numFmtId="164" fontId="6" fillId="0" borderId="22" xfId="0" applyNumberFormat="1" applyFont="1" applyFill="1" applyBorder="1" applyAlignment="1">
      <alignment horizontal="center" vertical="center" wrapText="1"/>
    </xf>
    <xf numFmtId="164" fontId="6" fillId="0" borderId="40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164" fontId="41" fillId="0" borderId="0" xfId="0" applyNumberFormat="1" applyFont="1" applyFill="1" applyAlignment="1">
      <alignment horizontal="center" vertical="center" wrapText="1"/>
    </xf>
    <xf numFmtId="164" fontId="16" fillId="0" borderId="7" xfId="0" applyNumberFormat="1" applyFont="1" applyFill="1" applyBorder="1" applyAlignment="1">
      <alignment horizontal="right" vertical="center" wrapText="1" indent="1"/>
    </xf>
    <xf numFmtId="164" fontId="16" fillId="0" borderId="16" xfId="0" applyNumberFormat="1" applyFont="1" applyFill="1" applyBorder="1" applyAlignment="1">
      <alignment horizontal="left" vertical="center" wrapText="1" indent="1"/>
    </xf>
    <xf numFmtId="164" fontId="12" fillId="2" borderId="16" xfId="0" applyNumberFormat="1" applyFont="1" applyFill="1" applyBorder="1" applyAlignment="1">
      <alignment horizontal="left" vertical="center" wrapText="1" indent="2"/>
    </xf>
    <xf numFmtId="164" fontId="12" fillId="2" borderId="29" xfId="0" applyNumberFormat="1" applyFont="1" applyFill="1" applyBorder="1" applyAlignment="1">
      <alignment horizontal="left" vertical="center" wrapText="1" indent="2"/>
    </xf>
    <xf numFmtId="164" fontId="16" fillId="0" borderId="7" xfId="0" applyNumberFormat="1" applyFont="1" applyFill="1" applyBorder="1" applyAlignment="1">
      <alignment vertical="center" wrapText="1"/>
    </xf>
    <xf numFmtId="164" fontId="16" fillId="0" borderId="5" xfId="0" applyNumberFormat="1" applyFont="1" applyFill="1" applyBorder="1" applyAlignment="1">
      <alignment vertical="center" wrapText="1"/>
    </xf>
    <xf numFmtId="164" fontId="16" fillId="0" borderId="6" xfId="0" applyNumberFormat="1" applyFont="1" applyFill="1" applyBorder="1" applyAlignment="1">
      <alignment vertical="center" wrapText="1"/>
    </xf>
    <xf numFmtId="164" fontId="16" fillId="0" borderId="3" xfId="0" applyNumberFormat="1" applyFont="1" applyFill="1" applyBorder="1" applyAlignment="1">
      <alignment horizontal="right" vertical="center" wrapText="1" indent="1"/>
    </xf>
    <xf numFmtId="164" fontId="17" fillId="0" borderId="37" xfId="0" applyNumberFormat="1" applyFont="1" applyFill="1" applyBorder="1" applyAlignment="1" applyProtection="1">
      <alignment horizontal="left" vertical="center" wrapText="1" indent="1"/>
      <protection locked="0"/>
    </xf>
    <xf numFmtId="165" fontId="12" fillId="0" borderId="37" xfId="0" applyNumberFormat="1" applyFont="1" applyFill="1" applyBorder="1" applyAlignment="1" applyProtection="1">
      <alignment horizontal="right" vertical="center" wrapText="1" indent="2"/>
      <protection locked="0"/>
    </xf>
    <xf numFmtId="165" fontId="12" fillId="0" borderId="1" xfId="0" applyNumberFormat="1" applyFont="1" applyFill="1" applyBorder="1" applyAlignment="1" applyProtection="1">
      <alignment horizontal="right" vertical="center" wrapText="1" indent="2"/>
      <protection locked="0"/>
    </xf>
    <xf numFmtId="164" fontId="17" fillId="0" borderId="3" xfId="0" applyNumberFormat="1" applyFont="1" applyFill="1" applyBorder="1" applyAlignment="1" applyProtection="1">
      <alignment vertical="center" wrapText="1"/>
      <protection locked="0"/>
    </xf>
    <xf numFmtId="164" fontId="17" fillId="0" borderId="8" xfId="0" applyNumberFormat="1" applyFont="1" applyFill="1" applyBorder="1" applyAlignment="1" applyProtection="1">
      <alignment vertical="center" wrapText="1"/>
      <protection locked="0"/>
    </xf>
    <xf numFmtId="164" fontId="12" fillId="2" borderId="16" xfId="0" applyNumberFormat="1" applyFont="1" applyFill="1" applyBorder="1" applyAlignment="1">
      <alignment horizontal="right" vertical="center" wrapText="1" indent="2"/>
    </xf>
    <xf numFmtId="164" fontId="12" fillId="2" borderId="29" xfId="0" applyNumberFormat="1" applyFont="1" applyFill="1" applyBorder="1" applyAlignment="1">
      <alignment horizontal="right" vertical="center" wrapText="1" indent="2"/>
    </xf>
    <xf numFmtId="0" fontId="6" fillId="0" borderId="5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 applyProtection="1">
      <alignment vertical="center" wrapText="1"/>
      <protection locked="0"/>
    </xf>
    <xf numFmtId="164" fontId="25" fillId="0" borderId="14" xfId="0" applyNumberFormat="1" applyFont="1" applyFill="1" applyBorder="1" applyAlignment="1" applyProtection="1">
      <alignment vertical="center"/>
      <protection locked="0"/>
    </xf>
    <xf numFmtId="164" fontId="24" fillId="0" borderId="14" xfId="0" applyNumberFormat="1" applyFont="1" applyFill="1" applyBorder="1" applyAlignment="1" applyProtection="1">
      <alignment vertical="center"/>
    </xf>
    <xf numFmtId="164" fontId="25" fillId="0" borderId="15" xfId="0" applyNumberFormat="1" applyFont="1" applyFill="1" applyBorder="1" applyAlignment="1" applyProtection="1">
      <alignment vertical="center"/>
      <protection locked="0"/>
    </xf>
    <xf numFmtId="0" fontId="25" fillId="0" borderId="41" xfId="0" applyFont="1" applyFill="1" applyBorder="1" applyAlignment="1" applyProtection="1">
      <alignment horizontal="center" vertical="center"/>
    </xf>
    <xf numFmtId="0" fontId="25" fillId="0" borderId="11" xfId="0" applyFont="1" applyFill="1" applyBorder="1" applyAlignment="1" applyProtection="1">
      <alignment vertical="center" wrapText="1"/>
    </xf>
    <xf numFmtId="0" fontId="25" fillId="0" borderId="11" xfId="0" applyFont="1" applyFill="1" applyBorder="1" applyAlignment="1" applyProtection="1">
      <alignment vertical="center" wrapText="1"/>
      <protection locked="0"/>
    </xf>
    <xf numFmtId="164" fontId="25" fillId="0" borderId="11" xfId="0" applyNumberFormat="1" applyFont="1" applyFill="1" applyBorder="1" applyAlignment="1" applyProtection="1">
      <alignment vertical="center"/>
      <protection locked="0"/>
    </xf>
    <xf numFmtId="164" fontId="25" fillId="0" borderId="34" xfId="0" applyNumberFormat="1" applyFont="1" applyFill="1" applyBorder="1" applyAlignment="1" applyProtection="1">
      <alignment vertical="center"/>
      <protection locked="0"/>
    </xf>
    <xf numFmtId="164" fontId="24" fillId="0" borderId="40" xfId="0" applyNumberFormat="1" applyFont="1" applyFill="1" applyBorder="1" applyAlignment="1" applyProtection="1">
      <alignment vertical="center"/>
    </xf>
    <xf numFmtId="164" fontId="24" fillId="0" borderId="12" xfId="0" applyNumberFormat="1" applyFont="1" applyFill="1" applyBorder="1" applyAlignment="1" applyProtection="1">
      <alignment vertical="center"/>
    </xf>
    <xf numFmtId="164" fontId="26" fillId="0" borderId="5" xfId="0" applyNumberFormat="1" applyFont="1" applyFill="1" applyBorder="1" applyAlignment="1" applyProtection="1">
      <alignment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3" fillId="0" borderId="7" xfId="0" applyFont="1" applyFill="1" applyBorder="1" applyAlignment="1">
      <alignment horizontal="center" vertical="center" wrapText="1"/>
    </xf>
    <xf numFmtId="0" fontId="43" fillId="0" borderId="5" xfId="0" applyFont="1" applyFill="1" applyBorder="1" applyAlignment="1">
      <alignment horizontal="center" vertical="center" wrapText="1"/>
    </xf>
    <xf numFmtId="0" fontId="43" fillId="0" borderId="6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 applyProtection="1">
      <alignment horizontal="right" vertical="center" wrapText="1" indent="1"/>
    </xf>
    <xf numFmtId="0" fontId="22" fillId="0" borderId="42" xfId="0" applyFont="1" applyFill="1" applyBorder="1" applyAlignment="1" applyProtection="1">
      <alignment horizontal="left" vertical="center" wrapText="1" indent="1"/>
      <protection locked="0"/>
    </xf>
    <xf numFmtId="0" fontId="25" fillId="0" borderId="3" xfId="0" applyFont="1" applyFill="1" applyBorder="1" applyAlignment="1" applyProtection="1">
      <alignment horizontal="right" vertical="center" wrapText="1" indent="1"/>
    </xf>
    <xf numFmtId="0" fontId="22" fillId="0" borderId="43" xfId="0" applyFont="1" applyFill="1" applyBorder="1" applyAlignment="1" applyProtection="1">
      <alignment horizontal="left" vertical="center" wrapText="1" indent="1"/>
      <protection locked="0"/>
    </xf>
    <xf numFmtId="0" fontId="25" fillId="0" borderId="3" xfId="0" applyFont="1" applyFill="1" applyBorder="1" applyAlignment="1">
      <alignment horizontal="right" vertical="center" wrapText="1" indent="1"/>
    </xf>
    <xf numFmtId="0" fontId="22" fillId="0" borderId="43" xfId="0" applyFont="1" applyFill="1" applyBorder="1" applyAlignment="1" applyProtection="1">
      <alignment horizontal="left" vertical="center" wrapText="1" indent="8"/>
      <protection locked="0"/>
    </xf>
    <xf numFmtId="0" fontId="25" fillId="0" borderId="41" xfId="0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42" fillId="0" borderId="0" xfId="0" applyFont="1" applyFill="1" applyAlignment="1">
      <alignment horizontal="right"/>
    </xf>
    <xf numFmtId="0" fontId="26" fillId="0" borderId="44" xfId="0" applyFont="1" applyFill="1" applyBorder="1" applyAlignment="1">
      <alignment horizontal="center" vertical="center" wrapText="1"/>
    </xf>
    <xf numFmtId="0" fontId="26" fillId="0" borderId="45" xfId="0" applyFont="1" applyFill="1" applyBorder="1" applyAlignment="1">
      <alignment horizontal="center" vertical="center"/>
    </xf>
    <xf numFmtId="0" fontId="26" fillId="0" borderId="25" xfId="0" applyFont="1" applyFill="1" applyBorder="1" applyAlignment="1">
      <alignment horizontal="center" vertical="center" wrapText="1"/>
    </xf>
    <xf numFmtId="0" fontId="26" fillId="0" borderId="46" xfId="0" applyFont="1" applyFill="1" applyBorder="1" applyAlignment="1">
      <alignment horizontal="center" vertical="center" wrapText="1"/>
    </xf>
    <xf numFmtId="0" fontId="25" fillId="0" borderId="35" xfId="0" applyFont="1" applyFill="1" applyBorder="1" applyAlignment="1">
      <alignment horizontal="right" vertical="center" indent="1"/>
    </xf>
    <xf numFmtId="0" fontId="25" fillId="0" borderId="26" xfId="0" applyFont="1" applyFill="1" applyBorder="1" applyAlignment="1" applyProtection="1">
      <alignment horizontal="left" vertical="center" indent="1"/>
      <protection locked="0"/>
    </xf>
    <xf numFmtId="3" fontId="25" fillId="0" borderId="47" xfId="0" applyNumberFormat="1" applyFont="1" applyFill="1" applyBorder="1" applyAlignment="1" applyProtection="1">
      <alignment horizontal="right" vertical="center"/>
      <protection locked="0"/>
    </xf>
    <xf numFmtId="0" fontId="25" fillId="0" borderId="3" xfId="0" applyFont="1" applyFill="1" applyBorder="1" applyAlignment="1">
      <alignment horizontal="right" vertical="center" indent="1"/>
    </xf>
    <xf numFmtId="0" fontId="25" fillId="0" borderId="1" xfId="0" applyFont="1" applyFill="1" applyBorder="1" applyAlignment="1" applyProtection="1">
      <alignment horizontal="left" vertical="center" indent="1"/>
      <protection locked="0"/>
    </xf>
    <xf numFmtId="3" fontId="25" fillId="0" borderId="14" xfId="0" applyNumberFormat="1" applyFont="1" applyFill="1" applyBorder="1" applyAlignment="1" applyProtection="1">
      <alignment horizontal="right" vertical="center"/>
      <protection locked="0"/>
    </xf>
    <xf numFmtId="3" fontId="25" fillId="0" borderId="8" xfId="0" applyNumberFormat="1" applyFont="1" applyFill="1" applyBorder="1" applyAlignment="1" applyProtection="1">
      <alignment horizontal="right" vertical="center"/>
      <protection locked="0"/>
    </xf>
    <xf numFmtId="0" fontId="25" fillId="0" borderId="4" xfId="0" applyFont="1" applyFill="1" applyBorder="1" applyAlignment="1">
      <alignment horizontal="right" vertical="center" indent="1"/>
    </xf>
    <xf numFmtId="0" fontId="25" fillId="0" borderId="2" xfId="0" applyFont="1" applyFill="1" applyBorder="1" applyAlignment="1" applyProtection="1">
      <alignment horizontal="left" vertical="center" indent="1"/>
      <protection locked="0"/>
    </xf>
    <xf numFmtId="3" fontId="25" fillId="0" borderId="15" xfId="0" applyNumberFormat="1" applyFont="1" applyFill="1" applyBorder="1" applyAlignment="1" applyProtection="1">
      <alignment horizontal="right" vertical="center"/>
      <protection locked="0"/>
    </xf>
    <xf numFmtId="3" fontId="25" fillId="0" borderId="48" xfId="0" applyNumberFormat="1" applyFont="1" applyFill="1" applyBorder="1" applyAlignment="1" applyProtection="1">
      <alignment horizontal="right" vertical="center"/>
      <protection locked="0"/>
    </xf>
    <xf numFmtId="0" fontId="0" fillId="0" borderId="5" xfId="0" applyFill="1" applyBorder="1" applyAlignment="1">
      <alignment vertical="center"/>
    </xf>
    <xf numFmtId="164" fontId="24" fillId="0" borderId="5" xfId="0" applyNumberFormat="1" applyFont="1" applyFill="1" applyBorder="1" applyAlignment="1">
      <alignment vertical="center" wrapText="1"/>
    </xf>
    <xf numFmtId="164" fontId="24" fillId="0" borderId="6" xfId="0" applyNumberFormat="1" applyFont="1" applyFill="1" applyBorder="1" applyAlignment="1">
      <alignment vertical="center" wrapText="1"/>
    </xf>
    <xf numFmtId="0" fontId="40" fillId="0" borderId="0" xfId="7" applyFill="1"/>
    <xf numFmtId="0" fontId="22" fillId="0" borderId="0" xfId="7" applyFont="1" applyFill="1"/>
    <xf numFmtId="0" fontId="40" fillId="0" borderId="0" xfId="7" applyFont="1" applyFill="1"/>
    <xf numFmtId="3" fontId="40" fillId="0" borderId="0" xfId="7" applyNumberFormat="1" applyFont="1" applyFill="1" applyAlignment="1">
      <alignment horizontal="center"/>
    </xf>
    <xf numFmtId="0" fontId="13" fillId="0" borderId="0" xfId="6" applyFill="1" applyAlignment="1" applyProtection="1">
      <alignment vertical="center" wrapText="1"/>
    </xf>
    <xf numFmtId="0" fontId="13" fillId="0" borderId="0" xfId="6" applyFill="1" applyAlignment="1" applyProtection="1">
      <alignment horizontal="center" vertical="center"/>
    </xf>
    <xf numFmtId="49" fontId="16" fillId="0" borderId="41" xfId="6" applyNumberFormat="1" applyFont="1" applyFill="1" applyBorder="1" applyAlignment="1" applyProtection="1">
      <alignment horizontal="center" vertical="center" wrapText="1"/>
    </xf>
    <xf numFmtId="49" fontId="16" fillId="0" borderId="11" xfId="6" applyNumberFormat="1" applyFont="1" applyFill="1" applyBorder="1" applyAlignment="1" applyProtection="1">
      <alignment horizontal="center" vertical="center"/>
    </xf>
    <xf numFmtId="49" fontId="16" fillId="0" borderId="12" xfId="6" applyNumberFormat="1" applyFont="1" applyFill="1" applyBorder="1" applyAlignment="1" applyProtection="1">
      <alignment horizontal="center" vertical="center"/>
    </xf>
    <xf numFmtId="49" fontId="12" fillId="0" borderId="0" xfId="6" applyNumberFormat="1" applyFont="1" applyFill="1" applyAlignment="1" applyProtection="1">
      <alignment horizontal="center" vertical="center"/>
    </xf>
    <xf numFmtId="168" fontId="17" fillId="0" borderId="27" xfId="6" applyNumberFormat="1" applyFont="1" applyFill="1" applyBorder="1" applyAlignment="1" applyProtection="1">
      <alignment horizontal="center" vertical="center"/>
    </xf>
    <xf numFmtId="169" fontId="17" fillId="0" borderId="49" xfId="6" applyNumberFormat="1" applyFont="1" applyFill="1" applyBorder="1" applyAlignment="1" applyProtection="1">
      <alignment vertical="center"/>
      <protection locked="0"/>
    </xf>
    <xf numFmtId="168" fontId="17" fillId="0" borderId="1" xfId="6" applyNumberFormat="1" applyFont="1" applyFill="1" applyBorder="1" applyAlignment="1" applyProtection="1">
      <alignment horizontal="center" vertical="center"/>
    </xf>
    <xf numFmtId="169" fontId="17" fillId="0" borderId="8" xfId="6" applyNumberFormat="1" applyFont="1" applyFill="1" applyBorder="1" applyAlignment="1" applyProtection="1">
      <alignment vertical="center"/>
      <protection locked="0"/>
    </xf>
    <xf numFmtId="169" fontId="16" fillId="0" borderId="8" xfId="6" applyNumberFormat="1" applyFont="1" applyFill="1" applyBorder="1" applyAlignment="1" applyProtection="1">
      <alignment vertical="center"/>
    </xf>
    <xf numFmtId="0" fontId="16" fillId="0" borderId="41" xfId="6" applyFont="1" applyFill="1" applyBorder="1" applyAlignment="1" applyProtection="1">
      <alignment horizontal="left" vertical="center" wrapText="1"/>
    </xf>
    <xf numFmtId="168" fontId="17" fillId="0" borderId="11" xfId="6" applyNumberFormat="1" applyFont="1" applyFill="1" applyBorder="1" applyAlignment="1" applyProtection="1">
      <alignment horizontal="center" vertical="center"/>
    </xf>
    <xf numFmtId="169" fontId="16" fillId="0" borderId="12" xfId="6" applyNumberFormat="1" applyFont="1" applyFill="1" applyBorder="1" applyAlignment="1" applyProtection="1">
      <alignment vertical="center"/>
    </xf>
    <xf numFmtId="0" fontId="40" fillId="0" borderId="0" xfId="7" applyFont="1" applyFill="1" applyAlignment="1"/>
    <xf numFmtId="0" fontId="15" fillId="0" borderId="0" xfId="6" applyFont="1" applyFill="1" applyAlignment="1" applyProtection="1">
      <alignment horizontal="center" vertical="center"/>
    </xf>
    <xf numFmtId="0" fontId="21" fillId="0" borderId="7" xfId="7" applyFont="1" applyFill="1" applyBorder="1" applyAlignment="1">
      <alignment horizontal="center" vertical="center"/>
    </xf>
    <xf numFmtId="0" fontId="21" fillId="0" borderId="5" xfId="7" applyFont="1" applyFill="1" applyBorder="1" applyAlignment="1">
      <alignment horizontal="center" vertical="center" wrapText="1"/>
    </xf>
    <xf numFmtId="0" fontId="21" fillId="0" borderId="6" xfId="7" applyFont="1" applyFill="1" applyBorder="1" applyAlignment="1">
      <alignment horizontal="center" vertical="center" wrapText="1"/>
    </xf>
    <xf numFmtId="0" fontId="22" fillId="0" borderId="27" xfId="7" applyFont="1" applyFill="1" applyBorder="1" applyAlignment="1">
      <alignment horizontal="right" indent="1"/>
    </xf>
    <xf numFmtId="3" fontId="22" fillId="0" borderId="27" xfId="7" applyNumberFormat="1" applyFont="1" applyFill="1" applyBorder="1" applyProtection="1">
      <protection locked="0"/>
    </xf>
    <xf numFmtId="3" fontId="22" fillId="0" borderId="49" xfId="7" applyNumberFormat="1" applyFont="1" applyFill="1" applyBorder="1" applyProtection="1">
      <protection locked="0"/>
    </xf>
    <xf numFmtId="0" fontId="22" fillId="0" borderId="1" xfId="7" applyFont="1" applyFill="1" applyBorder="1" applyAlignment="1">
      <alignment horizontal="right" indent="1"/>
    </xf>
    <xf numFmtId="3" fontId="22" fillId="0" borderId="1" xfId="7" applyNumberFormat="1" applyFont="1" applyFill="1" applyBorder="1" applyProtection="1">
      <protection locked="0"/>
    </xf>
    <xf numFmtId="3" fontId="22" fillId="0" borderId="8" xfId="7" applyNumberFormat="1" applyFont="1" applyFill="1" applyBorder="1" applyProtection="1">
      <protection locked="0"/>
    </xf>
    <xf numFmtId="0" fontId="22" fillId="0" borderId="3" xfId="7" applyFont="1" applyFill="1" applyBorder="1" applyProtection="1">
      <protection locked="0"/>
    </xf>
    <xf numFmtId="0" fontId="22" fillId="0" borderId="4" xfId="7" applyFont="1" applyFill="1" applyBorder="1" applyProtection="1">
      <protection locked="0"/>
    </xf>
    <xf numFmtId="0" fontId="22" fillId="0" borderId="2" xfId="7" applyFont="1" applyFill="1" applyBorder="1" applyAlignment="1">
      <alignment horizontal="right" indent="1"/>
    </xf>
    <xf numFmtId="3" fontId="22" fillId="0" borderId="2" xfId="7" applyNumberFormat="1" applyFont="1" applyFill="1" applyBorder="1" applyProtection="1">
      <protection locked="0"/>
    </xf>
    <xf numFmtId="3" fontId="22" fillId="0" borderId="48" xfId="7" applyNumberFormat="1" applyFont="1" applyFill="1" applyBorder="1" applyProtection="1">
      <protection locked="0"/>
    </xf>
    <xf numFmtId="3" fontId="22" fillId="0" borderId="50" xfId="7" applyNumberFormat="1" applyFont="1" applyFill="1" applyBorder="1"/>
    <xf numFmtId="0" fontId="48" fillId="0" borderId="0" xfId="7" applyFont="1" applyFill="1"/>
    <xf numFmtId="0" fontId="41" fillId="0" borderId="0" xfId="0" applyFont="1" applyFill="1" applyAlignment="1">
      <alignment horizontal="center"/>
    </xf>
    <xf numFmtId="0" fontId="18" fillId="0" borderId="0" xfId="0" applyFont="1" applyFill="1" applyAlignment="1">
      <alignment horizontal="right"/>
    </xf>
    <xf numFmtId="0" fontId="3" fillId="0" borderId="7" xfId="0" applyFont="1" applyFill="1" applyBorder="1" applyAlignment="1">
      <alignment horizontal="center" vertical="center" wrapText="1"/>
    </xf>
    <xf numFmtId="0" fontId="41" fillId="0" borderId="5" xfId="0" applyFont="1" applyFill="1" applyBorder="1" applyAlignment="1">
      <alignment horizontal="center" vertical="center"/>
    </xf>
    <xf numFmtId="0" fontId="41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24" xfId="0" applyFill="1" applyBorder="1" applyAlignment="1">
      <alignment horizontal="center" vertical="center"/>
    </xf>
    <xf numFmtId="0" fontId="0" fillId="0" borderId="27" xfId="0" applyFill="1" applyBorder="1" applyAlignment="1" applyProtection="1">
      <alignment horizontal="left" vertical="center" wrapText="1" indent="1"/>
      <protection locked="0"/>
    </xf>
    <xf numFmtId="170" fontId="26" fillId="0" borderId="49" xfId="0" applyNumberFormat="1" applyFont="1" applyFill="1" applyBorder="1" applyAlignment="1" applyProtection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50" fillId="0" borderId="1" xfId="0" applyFont="1" applyFill="1" applyBorder="1" applyAlignment="1">
      <alignment horizontal="left" vertical="center" indent="5"/>
    </xf>
    <xf numFmtId="170" fontId="32" fillId="0" borderId="8" xfId="0" applyNumberFormat="1" applyFont="1" applyFill="1" applyBorder="1" applyAlignment="1" applyProtection="1">
      <alignment horizontal="right" vertical="center"/>
      <protection locked="0"/>
    </xf>
    <xf numFmtId="0" fontId="13" fillId="0" borderId="1" xfId="0" applyFont="1" applyFill="1" applyBorder="1" applyAlignment="1">
      <alignment horizontal="left" vertical="center" indent="1"/>
    </xf>
    <xf numFmtId="0" fontId="0" fillId="0" borderId="4" xfId="0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 indent="1"/>
    </xf>
    <xf numFmtId="170" fontId="32" fillId="0" borderId="48" xfId="0" applyNumberFormat="1" applyFont="1" applyFill="1" applyBorder="1" applyAlignment="1" applyProtection="1">
      <alignment horizontal="right" vertical="center"/>
      <protection locked="0"/>
    </xf>
    <xf numFmtId="0" fontId="0" fillId="0" borderId="35" xfId="0" applyFill="1" applyBorder="1" applyAlignment="1">
      <alignment horizontal="center" vertical="center"/>
    </xf>
    <xf numFmtId="0" fontId="0" fillId="0" borderId="26" xfId="0" applyFill="1" applyBorder="1" applyAlignment="1" applyProtection="1">
      <alignment horizontal="left" vertical="center" wrapText="1" indent="1"/>
      <protection locked="0"/>
    </xf>
    <xf numFmtId="170" fontId="26" fillId="0" borderId="47" xfId="0" applyNumberFormat="1" applyFont="1" applyFill="1" applyBorder="1" applyAlignment="1" applyProtection="1">
      <alignment horizontal="right" vertical="center"/>
    </xf>
    <xf numFmtId="0" fontId="0" fillId="0" borderId="41" xfId="0" applyFill="1" applyBorder="1" applyAlignment="1">
      <alignment horizontal="center" vertical="center"/>
    </xf>
    <xf numFmtId="0" fontId="50" fillId="0" borderId="11" xfId="0" applyFont="1" applyFill="1" applyBorder="1" applyAlignment="1">
      <alignment horizontal="left" vertical="center" indent="5"/>
    </xf>
    <xf numFmtId="170" fontId="32" fillId="0" borderId="12" xfId="0" applyNumberFormat="1" applyFont="1" applyFill="1" applyBorder="1" applyAlignment="1" applyProtection="1">
      <alignment horizontal="right" vertical="center"/>
      <protection locked="0"/>
    </xf>
    <xf numFmtId="0" fontId="24" fillId="0" borderId="7" xfId="0" applyFont="1" applyFill="1" applyBorder="1" applyAlignment="1">
      <alignment horizontal="right" vertical="center" wrapText="1" indent="1"/>
    </xf>
    <xf numFmtId="0" fontId="24" fillId="0" borderId="5" xfId="0" applyFont="1" applyFill="1" applyBorder="1" applyAlignment="1">
      <alignment vertical="center" wrapText="1"/>
    </xf>
    <xf numFmtId="0" fontId="0" fillId="0" borderId="0" xfId="0" applyProtection="1"/>
    <xf numFmtId="1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 applyProtection="1">
      <alignment vertical="center" wrapText="1"/>
    </xf>
    <xf numFmtId="0" fontId="17" fillId="0" borderId="24" xfId="0" applyFont="1" applyFill="1" applyBorder="1" applyAlignment="1" applyProtection="1">
      <alignment horizontal="right" vertical="center" wrapText="1" indent="1"/>
    </xf>
    <xf numFmtId="0" fontId="17" fillId="0" borderId="27" xfId="0" applyFont="1" applyFill="1" applyBorder="1" applyAlignment="1" applyProtection="1">
      <alignment horizontal="left" vertical="center" wrapText="1"/>
      <protection locked="0"/>
    </xf>
    <xf numFmtId="164" fontId="17" fillId="0" borderId="27" xfId="0" applyNumberFormat="1" applyFont="1" applyFill="1" applyBorder="1" applyAlignment="1" applyProtection="1">
      <alignment vertical="center" wrapText="1"/>
      <protection locked="0"/>
    </xf>
    <xf numFmtId="164" fontId="17" fillId="0" borderId="27" xfId="0" applyNumberFormat="1" applyFont="1" applyFill="1" applyBorder="1" applyAlignment="1" applyProtection="1">
      <alignment vertical="center" wrapText="1"/>
    </xf>
    <xf numFmtId="164" fontId="17" fillId="0" borderId="49" xfId="0" applyNumberFormat="1" applyFont="1" applyFill="1" applyBorder="1" applyAlignment="1" applyProtection="1">
      <alignment vertical="center" wrapText="1"/>
      <protection locked="0"/>
    </xf>
    <xf numFmtId="0" fontId="17" fillId="0" borderId="3" xfId="0" applyFont="1" applyFill="1" applyBorder="1" applyAlignment="1" applyProtection="1">
      <alignment horizontal="right" vertical="center" wrapText="1" indent="1"/>
    </xf>
    <xf numFmtId="0" fontId="17" fillId="0" borderId="1" xfId="0" applyFont="1" applyFill="1" applyBorder="1" applyAlignment="1" applyProtection="1">
      <alignment horizontal="left" vertical="center" wrapText="1"/>
      <protection locked="0"/>
    </xf>
    <xf numFmtId="0" fontId="17" fillId="0" borderId="2" xfId="0" applyFont="1" applyFill="1" applyBorder="1" applyAlignment="1" applyProtection="1">
      <alignment horizontal="left" vertical="center" wrapText="1"/>
      <protection locked="0"/>
    </xf>
    <xf numFmtId="164" fontId="17" fillId="0" borderId="48" xfId="0" applyNumberFormat="1" applyFont="1" applyFill="1" applyBorder="1" applyAlignment="1" applyProtection="1">
      <alignment vertical="center" wrapText="1"/>
      <protection locked="0"/>
    </xf>
    <xf numFmtId="0" fontId="6" fillId="0" borderId="22" xfId="0" applyFont="1" applyFill="1" applyBorder="1" applyAlignment="1" applyProtection="1">
      <alignment horizontal="center" vertical="center" wrapText="1"/>
    </xf>
    <xf numFmtId="0" fontId="6" fillId="0" borderId="45" xfId="0" applyFont="1" applyFill="1" applyBorder="1" applyAlignment="1" applyProtection="1">
      <alignment horizontal="center" vertical="center" wrapText="1"/>
    </xf>
    <xf numFmtId="0" fontId="47" fillId="0" borderId="45" xfId="6" applyFont="1" applyFill="1" applyBorder="1" applyAlignment="1" applyProtection="1">
      <alignment horizontal="center" vertical="center" textRotation="90"/>
    </xf>
    <xf numFmtId="0" fontId="21" fillId="0" borderId="0" xfId="0" applyFont="1" applyBorder="1" applyAlignment="1" applyProtection="1">
      <alignment horizontal="left" vertical="center" wrapText="1" indent="1"/>
    </xf>
    <xf numFmtId="164" fontId="26" fillId="0" borderId="0" xfId="5" applyNumberFormat="1" applyFont="1" applyFill="1" applyBorder="1" applyAlignment="1" applyProtection="1">
      <alignment horizontal="right" vertical="center" wrapText="1" indent="1"/>
    </xf>
    <xf numFmtId="0" fontId="23" fillId="0" borderId="5" xfId="0" applyFont="1" applyBorder="1" applyAlignment="1" applyProtection="1">
      <alignment vertical="center" wrapText="1"/>
    </xf>
    <xf numFmtId="164" fontId="17" fillId="0" borderId="51" xfId="5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2" xfId="0" applyFont="1" applyBorder="1" applyAlignment="1" applyProtection="1">
      <alignment vertical="center" wrapText="1"/>
    </xf>
    <xf numFmtId="0" fontId="23" fillId="0" borderId="52" xfId="0" applyFont="1" applyBorder="1" applyAlignment="1" applyProtection="1">
      <alignment vertical="center" wrapText="1"/>
    </xf>
    <xf numFmtId="164" fontId="21" fillId="0" borderId="5" xfId="0" quotePrefix="1" applyNumberFormat="1" applyFont="1" applyBorder="1" applyAlignment="1" applyProtection="1">
      <alignment horizontal="right" vertical="center" wrapText="1" indent="1"/>
    </xf>
    <xf numFmtId="164" fontId="21" fillId="0" borderId="28" xfId="0" quotePrefix="1" applyNumberFormat="1" applyFont="1" applyBorder="1" applyAlignment="1" applyProtection="1">
      <alignment horizontal="right" vertical="center" wrapText="1" indent="1"/>
    </xf>
    <xf numFmtId="164" fontId="23" fillId="0" borderId="28" xfId="0" applyNumberFormat="1" applyFont="1" applyBorder="1" applyAlignment="1" applyProtection="1">
      <alignment horizontal="right" vertical="center" wrapText="1" indent="1"/>
    </xf>
    <xf numFmtId="164" fontId="17" fillId="0" borderId="33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53" xfId="5" applyNumberFormat="1" applyFont="1" applyFill="1" applyBorder="1" applyAlignment="1" applyProtection="1">
      <alignment horizontal="right" vertical="center" wrapText="1" indent="1"/>
    </xf>
    <xf numFmtId="0" fontId="17" fillId="0" borderId="9" xfId="5" applyFont="1" applyFill="1" applyBorder="1" applyAlignment="1" applyProtection="1">
      <alignment horizontal="left" vertical="center" wrapText="1" indent="1"/>
    </xf>
    <xf numFmtId="0" fontId="17" fillId="0" borderId="1" xfId="5" applyFont="1" applyFill="1" applyBorder="1" applyAlignment="1" applyProtection="1">
      <alignment horizontal="left" vertical="center" wrapText="1" indent="1"/>
    </xf>
    <xf numFmtId="0" fontId="17" fillId="0" borderId="27" xfId="5" applyFont="1" applyFill="1" applyBorder="1" applyAlignment="1" applyProtection="1">
      <alignment horizontal="left" vertical="center" wrapText="1" indent="1"/>
    </xf>
    <xf numFmtId="0" fontId="17" fillId="0" borderId="26" xfId="5" applyFont="1" applyFill="1" applyBorder="1" applyAlignment="1" applyProtection="1">
      <alignment horizontal="left" vertical="center" wrapText="1" indent="1"/>
    </xf>
    <xf numFmtId="0" fontId="17" fillId="0" borderId="43" xfId="5" applyFont="1" applyFill="1" applyBorder="1" applyAlignment="1" applyProtection="1">
      <alignment horizontal="left" vertical="center" wrapText="1" indent="1"/>
    </xf>
    <xf numFmtId="0" fontId="17" fillId="0" borderId="2" xfId="5" applyFont="1" applyFill="1" applyBorder="1" applyAlignment="1" applyProtection="1">
      <alignment horizontal="left" vertical="center" wrapText="1" indent="1"/>
    </xf>
    <xf numFmtId="49" fontId="17" fillId="0" borderId="38" xfId="5" applyNumberFormat="1" applyFont="1" applyFill="1" applyBorder="1" applyAlignment="1" applyProtection="1">
      <alignment horizontal="left" vertical="center" wrapText="1" indent="1"/>
    </xf>
    <xf numFmtId="49" fontId="17" fillId="0" borderId="3" xfId="5" applyNumberFormat="1" applyFont="1" applyFill="1" applyBorder="1" applyAlignment="1" applyProtection="1">
      <alignment horizontal="left" vertical="center" wrapText="1" indent="1"/>
    </xf>
    <xf numFmtId="49" fontId="17" fillId="0" borderId="24" xfId="5" applyNumberFormat="1" applyFont="1" applyFill="1" applyBorder="1" applyAlignment="1" applyProtection="1">
      <alignment horizontal="left" vertical="center" wrapText="1" indent="1"/>
    </xf>
    <xf numFmtId="49" fontId="17" fillId="0" borderId="4" xfId="5" applyNumberFormat="1" applyFont="1" applyFill="1" applyBorder="1" applyAlignment="1" applyProtection="1">
      <alignment horizontal="left" vertical="center" wrapText="1" indent="1"/>
    </xf>
    <xf numFmtId="49" fontId="17" fillId="0" borderId="35" xfId="5" applyNumberFormat="1" applyFont="1" applyFill="1" applyBorder="1" applyAlignment="1" applyProtection="1">
      <alignment horizontal="left" vertical="center" wrapText="1" indent="1"/>
    </xf>
    <xf numFmtId="49" fontId="17" fillId="0" borderId="41" xfId="5" applyNumberFormat="1" applyFont="1" applyFill="1" applyBorder="1" applyAlignment="1" applyProtection="1">
      <alignment horizontal="left" vertical="center" wrapText="1" indent="1"/>
    </xf>
    <xf numFmtId="0" fontId="17" fillId="0" borderId="0" xfId="5" applyFont="1" applyFill="1" applyBorder="1" applyAlignment="1" applyProtection="1">
      <alignment horizontal="left" vertical="center" wrapText="1" indent="1"/>
    </xf>
    <xf numFmtId="0" fontId="16" fillId="0" borderId="7" xfId="5" applyFont="1" applyFill="1" applyBorder="1" applyAlignment="1" applyProtection="1">
      <alignment horizontal="left" vertical="center" wrapText="1" indent="1"/>
    </xf>
    <xf numFmtId="0" fontId="16" fillId="0" borderId="5" xfId="5" applyFont="1" applyFill="1" applyBorder="1" applyAlignment="1" applyProtection="1">
      <alignment horizontal="left" vertical="center" wrapText="1" indent="1"/>
    </xf>
    <xf numFmtId="0" fontId="16" fillId="0" borderId="44" xfId="5" applyFont="1" applyFill="1" applyBorder="1" applyAlignment="1" applyProtection="1">
      <alignment horizontal="left" vertical="center" wrapText="1" indent="1"/>
    </xf>
    <xf numFmtId="0" fontId="16" fillId="0" borderId="5" xfId="5" applyFont="1" applyFill="1" applyBorder="1" applyAlignment="1" applyProtection="1">
      <alignment vertical="center" wrapText="1"/>
    </xf>
    <xf numFmtId="0" fontId="16" fillId="0" borderId="45" xfId="5" applyFont="1" applyFill="1" applyBorder="1" applyAlignment="1" applyProtection="1">
      <alignment vertical="center" wrapText="1"/>
    </xf>
    <xf numFmtId="0" fontId="16" fillId="0" borderId="7" xfId="5" applyFont="1" applyFill="1" applyBorder="1" applyAlignment="1" applyProtection="1">
      <alignment horizontal="center" vertical="center" wrapText="1"/>
    </xf>
    <xf numFmtId="0" fontId="16" fillId="0" borderId="5" xfId="5" applyFont="1" applyFill="1" applyBorder="1" applyAlignment="1" applyProtection="1">
      <alignment horizontal="center" vertical="center" wrapText="1"/>
    </xf>
    <xf numFmtId="0" fontId="16" fillId="0" borderId="6" xfId="5" applyFont="1" applyFill="1" applyBorder="1" applyAlignment="1" applyProtection="1">
      <alignment horizontal="center" vertical="center" wrapText="1"/>
    </xf>
    <xf numFmtId="0" fontId="24" fillId="0" borderId="5" xfId="5" applyFont="1" applyFill="1" applyBorder="1" applyAlignment="1" applyProtection="1">
      <alignment horizontal="left" vertical="center" wrapText="1" indent="1"/>
    </xf>
    <xf numFmtId="0" fontId="4" fillId="0" borderId="10" xfId="0" applyFont="1" applyFill="1" applyBorder="1" applyAlignment="1" applyProtection="1">
      <alignment horizontal="right"/>
    </xf>
    <xf numFmtId="164" fontId="30" fillId="0" borderId="10" xfId="5" applyNumberFormat="1" applyFont="1" applyFill="1" applyBorder="1" applyAlignment="1" applyProtection="1">
      <alignment horizontal="left" vertical="center"/>
    </xf>
    <xf numFmtId="0" fontId="17" fillId="0" borderId="1" xfId="5" applyFont="1" applyFill="1" applyBorder="1" applyAlignment="1" applyProtection="1">
      <alignment horizontal="left" indent="6"/>
    </xf>
    <xf numFmtId="0" fontId="17" fillId="0" borderId="1" xfId="5" applyFont="1" applyFill="1" applyBorder="1" applyAlignment="1" applyProtection="1">
      <alignment horizontal="left" vertical="center" wrapText="1" indent="6"/>
    </xf>
    <xf numFmtId="0" fontId="17" fillId="0" borderId="2" xfId="5" applyFont="1" applyFill="1" applyBorder="1" applyAlignment="1" applyProtection="1">
      <alignment horizontal="left" vertical="center" wrapText="1" indent="6"/>
    </xf>
    <xf numFmtId="0" fontId="17" fillId="0" borderId="11" xfId="5" applyFont="1" applyFill="1" applyBorder="1" applyAlignment="1" applyProtection="1">
      <alignment horizontal="left" vertical="center" wrapText="1" indent="6"/>
    </xf>
    <xf numFmtId="164" fontId="16" fillId="0" borderId="28" xfId="5" applyNumberFormat="1" applyFont="1" applyFill="1" applyBorder="1" applyAlignment="1" applyProtection="1">
      <alignment horizontal="right" vertical="center" wrapText="1" indent="1"/>
    </xf>
    <xf numFmtId="164" fontId="17" fillId="0" borderId="30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4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5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0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5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4" xfId="5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5" xfId="0" applyFont="1" applyBorder="1" applyAlignment="1" applyProtection="1">
      <alignment horizontal="left" vertical="center" wrapText="1" indent="1"/>
    </xf>
    <xf numFmtId="0" fontId="22" fillId="0" borderId="1" xfId="0" applyFont="1" applyBorder="1" applyAlignment="1" applyProtection="1">
      <alignment horizontal="left" vertical="center" wrapText="1" indent="1"/>
    </xf>
    <xf numFmtId="0" fontId="22" fillId="0" borderId="2" xfId="0" applyFont="1" applyBorder="1" applyAlignment="1" applyProtection="1">
      <alignment horizontal="left" vertical="center" wrapText="1" indent="1"/>
    </xf>
    <xf numFmtId="0" fontId="23" fillId="0" borderId="56" xfId="0" applyFont="1" applyBorder="1" applyAlignment="1" applyProtection="1">
      <alignment horizontal="left" vertical="center" wrapText="1" indent="1"/>
    </xf>
    <xf numFmtId="164" fontId="16" fillId="0" borderId="6" xfId="5" applyNumberFormat="1" applyFont="1" applyFill="1" applyBorder="1" applyAlignment="1" applyProtection="1">
      <alignment horizontal="right" vertical="center" wrapText="1" indent="1"/>
    </xf>
    <xf numFmtId="0" fontId="4" fillId="0" borderId="10" xfId="0" applyFont="1" applyFill="1" applyBorder="1" applyAlignment="1" applyProtection="1">
      <alignment horizontal="right" vertical="center"/>
    </xf>
    <xf numFmtId="0" fontId="21" fillId="0" borderId="52" xfId="0" applyFont="1" applyBorder="1" applyAlignment="1" applyProtection="1">
      <alignment horizontal="left" vertical="center" wrapText="1" indent="1"/>
    </xf>
    <xf numFmtId="0" fontId="9" fillId="0" borderId="0" xfId="5" applyFont="1" applyFill="1" applyProtection="1"/>
    <xf numFmtId="0" fontId="9" fillId="0" borderId="0" xfId="5" applyFont="1" applyFill="1" applyAlignment="1" applyProtection="1">
      <alignment horizontal="right" vertical="center" indent="1"/>
    </xf>
    <xf numFmtId="164" fontId="16" fillId="0" borderId="45" xfId="5" applyNumberFormat="1" applyFont="1" applyFill="1" applyBorder="1" applyAlignment="1" applyProtection="1">
      <alignment horizontal="right" vertical="center" wrapText="1" indent="1"/>
    </xf>
    <xf numFmtId="164" fontId="16" fillId="0" borderId="5" xfId="5" applyNumberFormat="1" applyFont="1" applyFill="1" applyBorder="1" applyAlignment="1" applyProtection="1">
      <alignment horizontal="right" vertical="center" wrapText="1" indent="1"/>
    </xf>
    <xf numFmtId="164" fontId="17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7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5" xfId="5" applyNumberFormat="1" applyFont="1" applyFill="1" applyBorder="1" applyAlignment="1" applyProtection="1">
      <alignment horizontal="right" vertical="center" wrapText="1" indent="1"/>
    </xf>
    <xf numFmtId="0" fontId="17" fillId="0" borderId="27" xfId="5" applyFont="1" applyFill="1" applyBorder="1" applyAlignment="1" applyProtection="1">
      <alignment horizontal="left" vertical="center" wrapText="1" indent="6"/>
    </xf>
    <xf numFmtId="0" fontId="9" fillId="0" borderId="0" xfId="5" applyFill="1" applyProtection="1"/>
    <xf numFmtId="0" fontId="17" fillId="0" borderId="0" xfId="5" applyFont="1" applyFill="1" applyProtection="1"/>
    <xf numFmtId="0" fontId="12" fillId="0" borderId="0" xfId="5" applyFont="1" applyFill="1" applyProtection="1"/>
    <xf numFmtId="0" fontId="22" fillId="0" borderId="27" xfId="0" applyFont="1" applyBorder="1" applyAlignment="1" applyProtection="1">
      <alignment horizontal="left" wrapText="1" indent="1"/>
    </xf>
    <xf numFmtId="0" fontId="22" fillId="0" borderId="1" xfId="0" applyFont="1" applyBorder="1" applyAlignment="1" applyProtection="1">
      <alignment horizontal="left" wrapText="1" indent="1"/>
    </xf>
    <xf numFmtId="0" fontId="22" fillId="0" borderId="2" xfId="0" applyFont="1" applyBorder="1" applyAlignment="1" applyProtection="1">
      <alignment horizontal="left" wrapText="1" indent="1"/>
    </xf>
    <xf numFmtId="0" fontId="22" fillId="0" borderId="24" xfId="0" applyFont="1" applyBorder="1" applyAlignment="1" applyProtection="1">
      <alignment wrapText="1"/>
    </xf>
    <xf numFmtId="0" fontId="22" fillId="0" borderId="3" xfId="0" applyFont="1" applyBorder="1" applyAlignment="1" applyProtection="1">
      <alignment wrapText="1"/>
    </xf>
    <xf numFmtId="0" fontId="9" fillId="0" borderId="0" xfId="5" applyFill="1" applyAlignment="1" applyProtection="1"/>
    <xf numFmtId="0" fontId="20" fillId="0" borderId="0" xfId="5" applyFont="1" applyFill="1" applyProtection="1"/>
    <xf numFmtId="0" fontId="19" fillId="0" borderId="0" xfId="5" applyFont="1" applyFill="1" applyProtection="1"/>
    <xf numFmtId="164" fontId="24" fillId="0" borderId="28" xfId="5" applyNumberFormat="1" applyFont="1" applyFill="1" applyBorder="1" applyAlignment="1" applyProtection="1">
      <alignment horizontal="right" vertical="center" wrapText="1" indent="1"/>
    </xf>
    <xf numFmtId="0" fontId="16" fillId="0" borderId="28" xfId="5" applyFont="1" applyFill="1" applyBorder="1" applyAlignment="1" applyProtection="1">
      <alignment horizontal="center" vertical="center" wrapText="1"/>
    </xf>
    <xf numFmtId="164" fontId="25" fillId="0" borderId="27" xfId="5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7" xfId="0" applyFont="1" applyBorder="1" applyAlignment="1" applyProtection="1">
      <alignment vertical="center" wrapText="1"/>
    </xf>
    <xf numFmtId="0" fontId="22" fillId="0" borderId="4" xfId="0" applyFont="1" applyBorder="1" applyAlignment="1" applyProtection="1">
      <alignment vertical="center" wrapText="1"/>
    </xf>
    <xf numFmtId="0" fontId="23" fillId="0" borderId="56" xfId="0" applyFont="1" applyBorder="1" applyAlignment="1" applyProtection="1">
      <alignment vertical="center" wrapText="1"/>
    </xf>
    <xf numFmtId="164" fontId="16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8" xfId="5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0" xfId="5" applyFill="1" applyAlignment="1" applyProtection="1">
      <alignment horizontal="left" vertical="center" indent="1"/>
    </xf>
    <xf numFmtId="164" fontId="6" fillId="0" borderId="29" xfId="0" applyNumberFormat="1" applyFont="1" applyFill="1" applyBorder="1" applyAlignment="1" applyProtection="1">
      <alignment horizontal="center" vertical="center" wrapText="1"/>
    </xf>
    <xf numFmtId="164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7" xfId="0" applyNumberFormat="1" applyFont="1" applyFill="1" applyBorder="1" applyAlignment="1" applyProtection="1">
      <alignment horizontal="left" vertical="center" wrapText="1" indent="1"/>
    </xf>
    <xf numFmtId="164" fontId="1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5" xfId="0" applyNumberFormat="1" applyFont="1" applyFill="1" applyBorder="1" applyAlignment="1" applyProtection="1">
      <alignment horizontal="right" vertical="center" wrapText="1" indent="1"/>
    </xf>
    <xf numFmtId="164" fontId="25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0" fillId="0" borderId="57" xfId="0" applyNumberFormat="1" applyFill="1" applyBorder="1" applyAlignment="1" applyProtection="1">
      <alignment horizontal="left" vertical="center" wrapText="1" indent="1"/>
    </xf>
    <xf numFmtId="164" fontId="17" fillId="0" borderId="24" xfId="0" applyNumberFormat="1" applyFont="1" applyFill="1" applyBorder="1" applyAlignment="1" applyProtection="1">
      <alignment horizontal="left" vertical="center" wrapText="1" indent="1"/>
    </xf>
    <xf numFmtId="164" fontId="0" fillId="0" borderId="37" xfId="0" applyNumberFormat="1" applyFill="1" applyBorder="1" applyAlignment="1" applyProtection="1">
      <alignment horizontal="left" vertical="center" wrapText="1" indent="1"/>
    </xf>
    <xf numFmtId="164" fontId="17" fillId="0" borderId="3" xfId="0" applyNumberFormat="1" applyFont="1" applyFill="1" applyBorder="1" applyAlignment="1" applyProtection="1">
      <alignment horizontal="left" vertical="center" wrapText="1" indent="1"/>
    </xf>
    <xf numFmtId="164" fontId="17" fillId="0" borderId="58" xfId="0" applyNumberFormat="1" applyFont="1" applyFill="1" applyBorder="1" applyAlignment="1" applyProtection="1">
      <alignment horizontal="left" vertical="center" wrapText="1" indent="1"/>
    </xf>
    <xf numFmtId="164" fontId="27" fillId="0" borderId="16" xfId="0" applyNumberFormat="1" applyFont="1" applyFill="1" applyBorder="1" applyAlignment="1" applyProtection="1">
      <alignment horizontal="left" vertical="center" wrapText="1" indent="1"/>
    </xf>
    <xf numFmtId="164" fontId="13" fillId="0" borderId="59" xfId="0" applyNumberFormat="1" applyFont="1" applyFill="1" applyBorder="1" applyAlignment="1" applyProtection="1">
      <alignment horizontal="left" vertical="center" wrapText="1" indent="1"/>
    </xf>
    <xf numFmtId="164" fontId="25" fillId="0" borderId="38" xfId="0" applyNumberFormat="1" applyFont="1" applyFill="1" applyBorder="1" applyAlignment="1" applyProtection="1">
      <alignment horizontal="left" vertical="center" wrapText="1" indent="1"/>
    </xf>
    <xf numFmtId="164" fontId="25" fillId="0" borderId="3" xfId="0" applyNumberFormat="1" applyFont="1" applyFill="1" applyBorder="1" applyAlignment="1" applyProtection="1">
      <alignment horizontal="left" vertical="center" wrapText="1" indent="1"/>
    </xf>
    <xf numFmtId="164" fontId="13" fillId="0" borderId="37" xfId="0" applyNumberFormat="1" applyFont="1" applyFill="1" applyBorder="1" applyAlignment="1" applyProtection="1">
      <alignment horizontal="left" vertical="center" wrapText="1" indent="1"/>
    </xf>
    <xf numFmtId="164" fontId="28" fillId="0" borderId="1" xfId="0" applyNumberFormat="1" applyFont="1" applyFill="1" applyBorder="1" applyAlignment="1" applyProtection="1">
      <alignment horizontal="right" vertical="center" wrapText="1" indent="1"/>
    </xf>
    <xf numFmtId="164" fontId="27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164" fontId="16" fillId="0" borderId="56" xfId="0" applyNumberFormat="1" applyFont="1" applyFill="1" applyBorder="1" applyAlignment="1" applyProtection="1">
      <alignment horizontal="center" vertical="center" wrapText="1"/>
    </xf>
    <xf numFmtId="164" fontId="16" fillId="0" borderId="52" xfId="0" applyNumberFormat="1" applyFont="1" applyFill="1" applyBorder="1" applyAlignment="1" applyProtection="1">
      <alignment horizontal="center" vertical="center" wrapText="1"/>
    </xf>
    <xf numFmtId="164" fontId="16" fillId="0" borderId="60" xfId="0" applyNumberFormat="1" applyFont="1" applyFill="1" applyBorder="1" applyAlignment="1" applyProtection="1">
      <alignment horizontal="center" vertical="center" wrapText="1"/>
    </xf>
    <xf numFmtId="164" fontId="25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4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Protection="1"/>
    <xf numFmtId="0" fontId="19" fillId="0" borderId="0" xfId="0" applyFont="1" applyFill="1" applyProtection="1"/>
    <xf numFmtId="164" fontId="24" fillId="0" borderId="6" xfId="0" applyNumberFormat="1" applyFont="1" applyFill="1" applyBorder="1" applyAlignment="1" applyProtection="1">
      <alignment horizontal="right" vertical="center" wrapText="1" indent="1"/>
    </xf>
    <xf numFmtId="164" fontId="6" fillId="0" borderId="7" xfId="0" applyNumberFormat="1" applyFont="1" applyFill="1" applyBorder="1" applyAlignment="1" applyProtection="1">
      <alignment horizontal="centerContinuous" vertical="center" wrapText="1"/>
    </xf>
    <xf numFmtId="164" fontId="6" fillId="0" borderId="5" xfId="0" applyNumberFormat="1" applyFont="1" applyFill="1" applyBorder="1" applyAlignment="1" applyProtection="1">
      <alignment horizontal="centerContinuous" vertical="center" wrapText="1"/>
    </xf>
    <xf numFmtId="164" fontId="6" fillId="0" borderId="6" xfId="0" applyNumberFormat="1" applyFont="1" applyFill="1" applyBorder="1" applyAlignment="1" applyProtection="1">
      <alignment horizontal="centerContinuous" vertical="center" wrapText="1"/>
    </xf>
    <xf numFmtId="164" fontId="24" fillId="0" borderId="16" xfId="0" applyNumberFormat="1" applyFont="1" applyFill="1" applyBorder="1" applyAlignment="1" applyProtection="1">
      <alignment horizontal="center" vertical="center" wrapText="1"/>
    </xf>
    <xf numFmtId="164" fontId="24" fillId="0" borderId="7" xfId="0" applyNumberFormat="1" applyFont="1" applyFill="1" applyBorder="1" applyAlignment="1" applyProtection="1">
      <alignment horizontal="center" vertical="center" wrapText="1"/>
    </xf>
    <xf numFmtId="164" fontId="24" fillId="0" borderId="5" xfId="0" applyNumberFormat="1" applyFont="1" applyFill="1" applyBorder="1" applyAlignment="1" applyProtection="1">
      <alignment horizontal="center" vertical="center" wrapText="1"/>
    </xf>
    <xf numFmtId="164" fontId="24" fillId="0" borderId="6" xfId="0" applyNumberFormat="1" applyFont="1" applyFill="1" applyBorder="1" applyAlignment="1" applyProtection="1">
      <alignment horizontal="center" vertical="center" wrapText="1"/>
    </xf>
    <xf numFmtId="164" fontId="25" fillId="0" borderId="24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38" xfId="0" applyNumberFormat="1" applyFont="1" applyFill="1" applyBorder="1" applyAlignment="1" applyProtection="1">
      <alignment horizontal="left" vertical="center" wrapText="1" indent="1"/>
    </xf>
    <xf numFmtId="164" fontId="25" fillId="0" borderId="3" xfId="0" applyNumberFormat="1" applyFont="1" applyFill="1" applyBorder="1" applyAlignment="1" applyProtection="1">
      <alignment horizontal="left" vertical="center" wrapText="1" indent="2"/>
    </xf>
    <xf numFmtId="164" fontId="25" fillId="0" borderId="1" xfId="0" applyNumberFormat="1" applyFont="1" applyFill="1" applyBorder="1" applyAlignment="1" applyProtection="1">
      <alignment horizontal="left" vertical="center" wrapText="1" indent="2"/>
    </xf>
    <xf numFmtId="164" fontId="28" fillId="0" borderId="1" xfId="0" applyNumberFormat="1" applyFont="1" applyFill="1" applyBorder="1" applyAlignment="1" applyProtection="1">
      <alignment horizontal="left" vertical="center" wrapText="1" indent="1"/>
    </xf>
    <xf numFmtId="164" fontId="25" fillId="0" borderId="24" xfId="0" applyNumberFormat="1" applyFont="1" applyFill="1" applyBorder="1" applyAlignment="1" applyProtection="1">
      <alignment horizontal="left" vertical="center" wrapText="1" indent="1"/>
    </xf>
    <xf numFmtId="164" fontId="17" fillId="0" borderId="24" xfId="0" applyNumberFormat="1" applyFont="1" applyFill="1" applyBorder="1" applyAlignment="1" applyProtection="1">
      <alignment horizontal="left" vertical="center" wrapText="1" indent="2"/>
    </xf>
    <xf numFmtId="164" fontId="17" fillId="0" borderId="4" xfId="0" applyNumberFormat="1" applyFont="1" applyFill="1" applyBorder="1" applyAlignment="1" applyProtection="1">
      <alignment horizontal="left" vertical="center" wrapText="1" indent="2"/>
    </xf>
    <xf numFmtId="164" fontId="28" fillId="0" borderId="27" xfId="0" applyNumberFormat="1" applyFont="1" applyFill="1" applyBorder="1" applyAlignment="1" applyProtection="1">
      <alignment horizontal="right" vertical="center" wrapText="1" indent="1"/>
    </xf>
    <xf numFmtId="164" fontId="0" fillId="0" borderId="59" xfId="0" applyNumberFormat="1" applyFill="1" applyBorder="1" applyAlignment="1" applyProtection="1">
      <alignment horizontal="left" vertical="center" wrapText="1" indent="1"/>
    </xf>
    <xf numFmtId="164" fontId="17" fillId="0" borderId="38" xfId="0" applyNumberFormat="1" applyFont="1" applyFill="1" applyBorder="1" applyAlignment="1" applyProtection="1">
      <alignment horizontal="left" vertical="center" wrapText="1" indent="1"/>
    </xf>
    <xf numFmtId="164" fontId="17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7" fillId="0" borderId="38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3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5" fillId="0" borderId="3" xfId="0" quotePrefix="1" applyNumberFormat="1" applyFont="1" applyFill="1" applyBorder="1" applyAlignment="1" applyProtection="1">
      <alignment horizontal="left" vertical="center" wrapText="1" indent="6"/>
      <protection locked="0"/>
    </xf>
    <xf numFmtId="0" fontId="31" fillId="0" borderId="0" xfId="0" applyFont="1" applyProtection="1"/>
    <xf numFmtId="0" fontId="32" fillId="0" borderId="0" xfId="0" applyFont="1" applyFill="1" applyProtection="1"/>
    <xf numFmtId="0" fontId="35" fillId="0" borderId="0" xfId="0" applyFont="1" applyFill="1" applyProtection="1"/>
    <xf numFmtId="0" fontId="36" fillId="0" borderId="0" xfId="0" applyFont="1" applyProtection="1"/>
    <xf numFmtId="0" fontId="29" fillId="0" borderId="0" xfId="0" applyFont="1" applyProtection="1"/>
    <xf numFmtId="0" fontId="19" fillId="0" borderId="0" xfId="0" applyFont="1" applyProtection="1"/>
    <xf numFmtId="0" fontId="20" fillId="0" borderId="0" xfId="0" applyFont="1" applyAlignment="1" applyProtection="1">
      <alignment horizontal="center"/>
    </xf>
    <xf numFmtId="3" fontId="32" fillId="0" borderId="0" xfId="0" applyNumberFormat="1" applyFont="1" applyFill="1" applyAlignment="1" applyProtection="1">
      <alignment horizontal="right" indent="1"/>
    </xf>
    <xf numFmtId="0" fontId="32" fillId="0" borderId="0" xfId="0" applyFont="1" applyFill="1" applyAlignment="1" applyProtection="1">
      <alignment horizontal="right" indent="1"/>
    </xf>
    <xf numFmtId="3" fontId="26" fillId="0" borderId="0" xfId="0" applyNumberFormat="1" applyFont="1" applyFill="1" applyAlignment="1" applyProtection="1">
      <alignment horizontal="right" indent="1"/>
    </xf>
    <xf numFmtId="0" fontId="29" fillId="0" borderId="0" xfId="0" applyFont="1" applyFill="1" applyProtection="1"/>
    <xf numFmtId="49" fontId="6" fillId="0" borderId="61" xfId="0" applyNumberFormat="1" applyFont="1" applyFill="1" applyBorder="1" applyAlignment="1" applyProtection="1">
      <alignment horizontal="right" vertical="center" indent="1"/>
    </xf>
    <xf numFmtId="16" fontId="0" fillId="0" borderId="0" xfId="0" applyNumberFormat="1" applyFill="1" applyAlignment="1" applyProtection="1">
      <alignment vertical="center" wrapText="1"/>
    </xf>
    <xf numFmtId="0" fontId="16" fillId="0" borderId="7" xfId="0" applyFont="1" applyFill="1" applyBorder="1" applyAlignment="1" applyProtection="1">
      <alignment horizontal="center" vertical="center" wrapText="1"/>
    </xf>
    <xf numFmtId="0" fontId="16" fillId="0" borderId="5" xfId="0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164" fontId="15" fillId="0" borderId="0" xfId="0" applyNumberFormat="1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6" fillId="0" borderId="46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3" fillId="0" borderId="7" xfId="0" applyFont="1" applyFill="1" applyBorder="1" applyAlignment="1" applyProtection="1">
      <alignment horizontal="left" vertical="center"/>
    </xf>
    <xf numFmtId="0" fontId="3" fillId="0" borderId="29" xfId="0" applyFont="1" applyFill="1" applyBorder="1" applyAlignment="1" applyProtection="1">
      <alignment vertical="center" wrapText="1"/>
    </xf>
    <xf numFmtId="0" fontId="34" fillId="0" borderId="0" xfId="0" applyFont="1" applyAlignment="1" applyProtection="1">
      <alignment horizontal="right" vertical="top"/>
      <protection locked="0"/>
    </xf>
    <xf numFmtId="164" fontId="16" fillId="0" borderId="46" xfId="5" applyNumberFormat="1" applyFont="1" applyFill="1" applyBorder="1" applyAlignment="1" applyProtection="1">
      <alignment horizontal="right" vertical="center" wrapText="1" indent="1"/>
    </xf>
    <xf numFmtId="164" fontId="17" fillId="0" borderId="47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8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9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8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6" xfId="5" applyNumberFormat="1" applyFont="1" applyFill="1" applyBorder="1" applyAlignment="1" applyProtection="1">
      <alignment horizontal="right" vertical="center" wrapText="1" indent="1"/>
    </xf>
    <xf numFmtId="164" fontId="17" fillId="0" borderId="12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6" xfId="0" applyNumberFormat="1" applyFont="1" applyBorder="1" applyAlignment="1" applyProtection="1">
      <alignment horizontal="right" vertical="center" wrapText="1" indent="1"/>
    </xf>
    <xf numFmtId="0" fontId="6" fillId="0" borderId="47" xfId="0" quotePrefix="1" applyFont="1" applyFill="1" applyBorder="1" applyAlignment="1" applyProtection="1">
      <alignment horizontal="right" vertical="center" indent="1"/>
    </xf>
    <xf numFmtId="164" fontId="16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0" fontId="8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6" fillId="0" borderId="19" xfId="0" applyFont="1" applyFill="1" applyBorder="1" applyAlignment="1" applyProtection="1">
      <alignment horizontal="center" vertical="center" wrapText="1"/>
    </xf>
    <xf numFmtId="0" fontId="16" fillId="0" borderId="44" xfId="5" applyFont="1" applyFill="1" applyBorder="1" applyAlignment="1" applyProtection="1">
      <alignment horizontal="center" vertical="center" wrapText="1"/>
    </xf>
    <xf numFmtId="0" fontId="22" fillId="0" borderId="2" xfId="0" applyFont="1" applyBorder="1" applyAlignment="1" applyProtection="1">
      <alignment wrapText="1"/>
    </xf>
    <xf numFmtId="0" fontId="23" fillId="0" borderId="5" xfId="0" applyFont="1" applyBorder="1" applyAlignment="1" applyProtection="1">
      <alignment wrapText="1"/>
    </xf>
    <xf numFmtId="0" fontId="23" fillId="0" borderId="52" xfId="0" applyFont="1" applyBorder="1" applyAlignment="1" applyProtection="1">
      <alignment wrapText="1"/>
    </xf>
    <xf numFmtId="164" fontId="21" fillId="0" borderId="6" xfId="0" quotePrefix="1" applyNumberFormat="1" applyFont="1" applyBorder="1" applyAlignment="1" applyProtection="1">
      <alignment horizontal="right" vertical="center" wrapText="1" indent="1"/>
    </xf>
    <xf numFmtId="49" fontId="17" fillId="0" borderId="24" xfId="5" applyNumberFormat="1" applyFont="1" applyFill="1" applyBorder="1" applyAlignment="1" applyProtection="1">
      <alignment horizontal="center" vertical="center" wrapText="1"/>
    </xf>
    <xf numFmtId="49" fontId="17" fillId="0" borderId="3" xfId="5" applyNumberFormat="1" applyFont="1" applyFill="1" applyBorder="1" applyAlignment="1" applyProtection="1">
      <alignment horizontal="center" vertical="center" wrapText="1"/>
    </xf>
    <xf numFmtId="49" fontId="17" fillId="0" borderId="4" xfId="5" applyNumberFormat="1" applyFont="1" applyFill="1" applyBorder="1" applyAlignment="1" applyProtection="1">
      <alignment horizontal="center" vertical="center" wrapText="1"/>
    </xf>
    <xf numFmtId="0" fontId="23" fillId="0" borderId="7" xfId="0" applyFont="1" applyBorder="1" applyAlignment="1" applyProtection="1">
      <alignment horizontal="center" wrapText="1"/>
    </xf>
    <xf numFmtId="0" fontId="22" fillId="0" borderId="24" xfId="0" applyFont="1" applyBorder="1" applyAlignment="1" applyProtection="1">
      <alignment horizontal="center" wrapText="1"/>
    </xf>
    <xf numFmtId="0" fontId="22" fillId="0" borderId="3" xfId="0" applyFont="1" applyBorder="1" applyAlignment="1" applyProtection="1">
      <alignment horizontal="center" wrapText="1"/>
    </xf>
    <xf numFmtId="0" fontId="22" fillId="0" borderId="4" xfId="0" applyFont="1" applyBorder="1" applyAlignment="1" applyProtection="1">
      <alignment horizontal="center" wrapText="1"/>
    </xf>
    <xf numFmtId="0" fontId="23" fillId="0" borderId="56" xfId="0" applyFont="1" applyBorder="1" applyAlignment="1" applyProtection="1">
      <alignment horizontal="center" wrapText="1"/>
    </xf>
    <xf numFmtId="49" fontId="17" fillId="0" borderId="35" xfId="5" applyNumberFormat="1" applyFont="1" applyFill="1" applyBorder="1" applyAlignment="1" applyProtection="1">
      <alignment horizontal="center" vertical="center" wrapText="1"/>
    </xf>
    <xf numFmtId="49" fontId="17" fillId="0" borderId="38" xfId="5" applyNumberFormat="1" applyFont="1" applyFill="1" applyBorder="1" applyAlignment="1" applyProtection="1">
      <alignment horizontal="center" vertical="center" wrapText="1"/>
    </xf>
    <xf numFmtId="49" fontId="17" fillId="0" borderId="41" xfId="5" applyNumberFormat="1" applyFont="1" applyFill="1" applyBorder="1" applyAlignment="1" applyProtection="1">
      <alignment horizontal="center" vertical="center" wrapText="1"/>
    </xf>
    <xf numFmtId="0" fontId="23" fillId="0" borderId="56" xfId="0" applyFont="1" applyBorder="1" applyAlignment="1" applyProtection="1">
      <alignment horizontal="center" vertical="center" wrapText="1"/>
    </xf>
    <xf numFmtId="0" fontId="6" fillId="0" borderId="62" xfId="0" applyFont="1" applyFill="1" applyBorder="1" applyAlignment="1" applyProtection="1">
      <alignment horizontal="center" vertical="center" wrapText="1"/>
    </xf>
    <xf numFmtId="0" fontId="34" fillId="0" borderId="0" xfId="0" applyFont="1" applyAlignment="1" applyProtection="1">
      <alignment horizontal="right" vertical="top"/>
    </xf>
    <xf numFmtId="0" fontId="5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 wrapText="1"/>
    </xf>
    <xf numFmtId="164" fontId="17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52" xfId="5" applyFont="1" applyFill="1" applyBorder="1" applyAlignment="1" applyProtection="1">
      <alignment horizontal="left" vertical="center" wrapText="1" indent="1"/>
    </xf>
    <xf numFmtId="0" fontId="24" fillId="0" borderId="7" xfId="0" applyFont="1" applyFill="1" applyBorder="1" applyAlignment="1" applyProtection="1">
      <alignment horizontal="center" vertical="center" wrapText="1"/>
    </xf>
    <xf numFmtId="0" fontId="24" fillId="0" borderId="5" xfId="0" applyFont="1" applyFill="1" applyBorder="1" applyAlignment="1" applyProtection="1">
      <alignment horizontal="left" vertical="center" wrapText="1" indent="1"/>
    </xf>
    <xf numFmtId="0" fontId="23" fillId="0" borderId="7" xfId="0" applyFont="1" applyBorder="1" applyAlignment="1" applyProtection="1">
      <alignment horizontal="center" vertical="center" wrapText="1"/>
    </xf>
    <xf numFmtId="0" fontId="33" fillId="0" borderId="29" xfId="0" applyFont="1" applyBorder="1" applyAlignment="1" applyProtection="1">
      <alignment horizontal="left" wrapText="1" indent="1"/>
    </xf>
    <xf numFmtId="0" fontId="6" fillId="0" borderId="5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164" fontId="2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8" xfId="0" applyNumberFormat="1" applyFont="1" applyFill="1" applyBorder="1" applyAlignment="1" applyProtection="1">
      <alignment horizontal="right" vertical="center" wrapText="1" indent="1"/>
    </xf>
    <xf numFmtId="164" fontId="16" fillId="0" borderId="28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6" fillId="0" borderId="47" xfId="0" applyNumberFormat="1" applyFont="1" applyFill="1" applyBorder="1" applyAlignment="1" applyProtection="1">
      <alignment horizontal="right" vertical="center"/>
    </xf>
    <xf numFmtId="49" fontId="6" fillId="0" borderId="61" xfId="0" applyNumberFormat="1" applyFont="1" applyFill="1" applyBorder="1" applyAlignment="1" applyProtection="1">
      <alignment horizontal="right" vertical="center"/>
    </xf>
    <xf numFmtId="49" fontId="25" fillId="0" borderId="35" xfId="0" applyNumberFormat="1" applyFont="1" applyFill="1" applyBorder="1" applyAlignment="1" applyProtection="1">
      <alignment horizontal="center" vertical="center" wrapText="1"/>
    </xf>
    <xf numFmtId="49" fontId="25" fillId="0" borderId="3" xfId="0" applyNumberFormat="1" applyFont="1" applyFill="1" applyBorder="1" applyAlignment="1" applyProtection="1">
      <alignment horizontal="center" vertical="center" wrapText="1"/>
    </xf>
    <xf numFmtId="49" fontId="25" fillId="0" borderId="24" xfId="0" applyNumberFormat="1" applyFont="1" applyFill="1" applyBorder="1" applyAlignment="1" applyProtection="1">
      <alignment horizontal="center" vertical="center" wrapText="1"/>
    </xf>
    <xf numFmtId="0" fontId="25" fillId="0" borderId="27" xfId="5" applyFont="1" applyFill="1" applyBorder="1" applyAlignment="1" applyProtection="1">
      <alignment horizontal="left" vertical="center" wrapText="1" indent="1"/>
    </xf>
    <xf numFmtId="0" fontId="25" fillId="0" borderId="1" xfId="5" applyFont="1" applyFill="1" applyBorder="1" applyAlignment="1" applyProtection="1">
      <alignment horizontal="left" vertical="center" wrapText="1" indent="1"/>
    </xf>
    <xf numFmtId="0" fontId="25" fillId="0" borderId="52" xfId="5" quotePrefix="1" applyFont="1" applyFill="1" applyBorder="1" applyAlignment="1" applyProtection="1">
      <alignment horizontal="left" vertical="center" wrapText="1" inden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 applyProtection="1">
      <alignment horizontal="center" vertical="center" wrapText="1"/>
    </xf>
    <xf numFmtId="164" fontId="16" fillId="0" borderId="22" xfId="0" applyNumberFormat="1" applyFont="1" applyFill="1" applyBorder="1" applyAlignment="1" applyProtection="1">
      <alignment horizontal="center" vertical="center" wrapText="1"/>
    </xf>
    <xf numFmtId="164" fontId="16" fillId="0" borderId="40" xfId="0" applyNumberFormat="1" applyFont="1" applyFill="1" applyBorder="1" applyAlignment="1" applyProtection="1">
      <alignment horizontal="center" vertical="center" wrapText="1"/>
    </xf>
    <xf numFmtId="164" fontId="16" fillId="0" borderId="59" xfId="0" applyNumberFormat="1" applyFont="1" applyFill="1" applyBorder="1" applyAlignment="1" applyProtection="1">
      <alignment horizontal="center" vertical="center" wrapText="1"/>
    </xf>
    <xf numFmtId="0" fontId="40" fillId="0" borderId="0" xfId="7" applyFill="1" applyProtection="1"/>
    <xf numFmtId="0" fontId="52" fillId="0" borderId="0" xfId="7" applyFont="1" applyFill="1" applyProtection="1"/>
    <xf numFmtId="0" fontId="38" fillId="0" borderId="41" xfId="7" applyFont="1" applyFill="1" applyBorder="1" applyAlignment="1" applyProtection="1">
      <alignment horizontal="center" vertical="center" wrapText="1"/>
    </xf>
    <xf numFmtId="0" fontId="38" fillId="0" borderId="11" xfId="7" applyFont="1" applyFill="1" applyBorder="1" applyAlignment="1" applyProtection="1">
      <alignment horizontal="center" vertical="center" wrapText="1"/>
    </xf>
    <xf numFmtId="0" fontId="38" fillId="0" borderId="12" xfId="7" applyFont="1" applyFill="1" applyBorder="1" applyAlignment="1" applyProtection="1">
      <alignment horizontal="center" vertical="center" wrapText="1"/>
    </xf>
    <xf numFmtId="0" fontId="40" fillId="0" borderId="0" xfId="7" applyFill="1" applyAlignment="1" applyProtection="1">
      <alignment horizontal="center" vertical="center"/>
    </xf>
    <xf numFmtId="0" fontId="23" fillId="0" borderId="35" xfId="7" applyFont="1" applyFill="1" applyBorder="1" applyAlignment="1" applyProtection="1">
      <alignment vertical="center" wrapText="1"/>
    </xf>
    <xf numFmtId="168" fontId="17" fillId="0" borderId="26" xfId="6" applyNumberFormat="1" applyFont="1" applyFill="1" applyBorder="1" applyAlignment="1" applyProtection="1">
      <alignment horizontal="center" vertical="center"/>
    </xf>
    <xf numFmtId="0" fontId="40" fillId="0" borderId="0" xfId="7" applyFill="1" applyAlignment="1" applyProtection="1">
      <alignment vertical="center"/>
    </xf>
    <xf numFmtId="0" fontId="23" fillId="0" borderId="3" xfId="7" applyFont="1" applyFill="1" applyBorder="1" applyAlignment="1" applyProtection="1">
      <alignment vertical="center" wrapText="1"/>
    </xf>
    <xf numFmtId="0" fontId="37" fillId="0" borderId="3" xfId="7" applyFont="1" applyFill="1" applyBorder="1" applyAlignment="1" applyProtection="1">
      <alignment horizontal="left" vertical="center" wrapText="1" indent="1"/>
    </xf>
    <xf numFmtId="0" fontId="23" fillId="0" borderId="41" xfId="7" applyFont="1" applyFill="1" applyBorder="1" applyAlignment="1" applyProtection="1">
      <alignment vertical="center" wrapText="1"/>
    </xf>
    <xf numFmtId="0" fontId="22" fillId="0" borderId="0" xfId="7" applyFont="1" applyFill="1" applyProtection="1"/>
    <xf numFmtId="3" fontId="40" fillId="0" borderId="0" xfId="7" applyNumberFormat="1" applyFont="1" applyFill="1" applyProtection="1"/>
    <xf numFmtId="3" fontId="40" fillId="0" borderId="0" xfId="7" applyNumberFormat="1" applyFont="1" applyFill="1" applyAlignment="1" applyProtection="1">
      <alignment horizontal="center"/>
    </xf>
    <xf numFmtId="0" fontId="40" fillId="0" borderId="0" xfId="7" applyFont="1" applyFill="1" applyProtection="1"/>
    <xf numFmtId="0" fontId="40" fillId="0" borderId="0" xfId="7" applyFill="1" applyAlignment="1" applyProtection="1">
      <alignment horizontal="center"/>
    </xf>
    <xf numFmtId="0" fontId="13" fillId="0" borderId="0" xfId="6" applyFill="1" applyAlignment="1" applyProtection="1">
      <alignment vertical="center"/>
    </xf>
    <xf numFmtId="169" fontId="16" fillId="0" borderId="8" xfId="6" applyNumberFormat="1" applyFont="1" applyFill="1" applyBorder="1" applyAlignment="1" applyProtection="1">
      <alignment vertical="center"/>
      <protection locked="0"/>
    </xf>
    <xf numFmtId="0" fontId="12" fillId="0" borderId="0" xfId="6" applyFont="1" applyFill="1" applyAlignment="1" applyProtection="1">
      <alignment vertical="center"/>
    </xf>
    <xf numFmtId="0" fontId="40" fillId="0" borderId="0" xfId="7" applyFont="1" applyFill="1" applyAlignment="1" applyProtection="1"/>
    <xf numFmtId="0" fontId="14" fillId="0" borderId="0" xfId="0" applyNumberFormat="1" applyFont="1" applyFill="1" applyAlignment="1" applyProtection="1">
      <alignment textRotation="180" wrapText="1"/>
      <protection locked="0"/>
    </xf>
    <xf numFmtId="0" fontId="53" fillId="0" borderId="0" xfId="0" applyFont="1" applyAlignment="1" applyProtection="1">
      <alignment horizontal="right" vertical="top"/>
      <protection locked="0"/>
    </xf>
    <xf numFmtId="0" fontId="21" fillId="0" borderId="44" xfId="7" applyFont="1" applyFill="1" applyBorder="1" applyAlignment="1">
      <alignment horizontal="center" vertical="center"/>
    </xf>
    <xf numFmtId="0" fontId="21" fillId="0" borderId="45" xfId="7" applyFont="1" applyFill="1" applyBorder="1" applyAlignment="1">
      <alignment horizontal="center" vertical="center" wrapText="1"/>
    </xf>
    <xf numFmtId="0" fontId="21" fillId="0" borderId="46" xfId="7" applyFont="1" applyFill="1" applyBorder="1" applyAlignment="1">
      <alignment horizontal="center" vertical="center" wrapText="1"/>
    </xf>
    <xf numFmtId="0" fontId="22" fillId="0" borderId="24" xfId="7" applyFont="1" applyFill="1" applyBorder="1" applyProtection="1">
      <protection locked="0"/>
    </xf>
    <xf numFmtId="0" fontId="23" fillId="0" borderId="7" xfId="7" applyFont="1" applyFill="1" applyBorder="1" applyProtection="1">
      <protection locked="0"/>
    </xf>
    <xf numFmtId="0" fontId="22" fillId="0" borderId="5" xfId="7" applyFont="1" applyFill="1" applyBorder="1" applyAlignment="1">
      <alignment horizontal="right" indent="1"/>
    </xf>
    <xf numFmtId="3" fontId="22" fillId="0" borderId="5" xfId="7" applyNumberFormat="1" applyFont="1" applyFill="1" applyBorder="1" applyProtection="1">
      <protection locked="0"/>
    </xf>
    <xf numFmtId="169" fontId="16" fillId="0" borderId="6" xfId="6" applyNumberFormat="1" applyFont="1" applyFill="1" applyBorder="1" applyAlignment="1" applyProtection="1">
      <alignment vertical="center"/>
    </xf>
    <xf numFmtId="0" fontId="53" fillId="0" borderId="0" xfId="7" applyFont="1" applyFill="1"/>
    <xf numFmtId="0" fontId="6" fillId="0" borderId="6" xfId="0" applyFont="1" applyFill="1" applyBorder="1" applyAlignment="1" applyProtection="1">
      <alignment horizontal="center" vertical="center" wrapText="1"/>
    </xf>
    <xf numFmtId="0" fontId="0" fillId="0" borderId="11" xfId="0" applyFill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/>
    </xf>
    <xf numFmtId="0" fontId="3" fillId="0" borderId="29" xfId="0" applyFont="1" applyBorder="1" applyAlignment="1">
      <alignment vertical="center" wrapText="1"/>
    </xf>
    <xf numFmtId="0" fontId="3" fillId="0" borderId="56" xfId="0" applyFont="1" applyBorder="1" applyAlignment="1">
      <alignment horizontal="left" vertical="center"/>
    </xf>
    <xf numFmtId="0" fontId="3" fillId="0" borderId="64" xfId="0" applyFont="1" applyBorder="1" applyAlignment="1">
      <alignment vertical="center" wrapText="1"/>
    </xf>
    <xf numFmtId="164" fontId="4" fillId="0" borderId="10" xfId="0" applyNumberFormat="1" applyFont="1" applyFill="1" applyBorder="1" applyAlignment="1" applyProtection="1">
      <alignment horizontal="right" wrapText="1"/>
    </xf>
    <xf numFmtId="164" fontId="4" fillId="0" borderId="10" xfId="0" applyNumberFormat="1" applyFont="1" applyFill="1" applyBorder="1" applyAlignment="1">
      <alignment horizontal="right" vertical="center"/>
    </xf>
    <xf numFmtId="164" fontId="4" fillId="0" borderId="10" xfId="0" applyNumberFormat="1" applyFont="1" applyFill="1" applyBorder="1" applyAlignment="1" applyProtection="1">
      <alignment wrapText="1"/>
    </xf>
    <xf numFmtId="164" fontId="4" fillId="0" borderId="10" xfId="0" applyNumberFormat="1" applyFont="1" applyFill="1" applyBorder="1" applyAlignment="1">
      <alignment vertical="center"/>
    </xf>
    <xf numFmtId="164" fontId="26" fillId="0" borderId="5" xfId="0" applyNumberFormat="1" applyFont="1" applyFill="1" applyBorder="1" applyAlignment="1" applyProtection="1">
      <alignment horizontal="right" vertical="center" wrapText="1" indent="1"/>
    </xf>
    <xf numFmtId="164" fontId="26" fillId="0" borderId="28" xfId="0" applyNumberFormat="1" applyFont="1" applyFill="1" applyBorder="1" applyAlignment="1" applyProtection="1">
      <alignment horizontal="right" vertical="center" wrapText="1" indent="1"/>
    </xf>
    <xf numFmtId="164" fontId="26" fillId="0" borderId="6" xfId="0" applyNumberFormat="1" applyFont="1" applyFill="1" applyBorder="1" applyAlignment="1" applyProtection="1">
      <alignment horizontal="right" vertical="center" wrapText="1" indent="1"/>
    </xf>
    <xf numFmtId="3" fontId="54" fillId="0" borderId="65" xfId="0" applyNumberFormat="1" applyFont="1" applyFill="1" applyBorder="1" applyAlignment="1" applyProtection="1">
      <alignment horizontal="right" vertical="center"/>
      <protection locked="0"/>
    </xf>
    <xf numFmtId="3" fontId="54" fillId="0" borderId="65" xfId="0" applyNumberFormat="1" applyFont="1" applyFill="1" applyBorder="1" applyAlignment="1" applyProtection="1">
      <alignment horizontal="right" vertical="center" wrapText="1"/>
      <protection locked="0"/>
    </xf>
    <xf numFmtId="3" fontId="54" fillId="0" borderId="36" xfId="0" applyNumberFormat="1" applyFont="1" applyFill="1" applyBorder="1" applyAlignment="1" applyProtection="1">
      <alignment horizontal="right" vertical="center" wrapText="1"/>
      <protection locked="0"/>
    </xf>
    <xf numFmtId="164" fontId="55" fillId="0" borderId="36" xfId="0" applyNumberFormat="1" applyFont="1" applyFill="1" applyBorder="1" applyAlignment="1">
      <alignment horizontal="right" vertical="center" wrapText="1"/>
    </xf>
    <xf numFmtId="4" fontId="55" fillId="0" borderId="36" xfId="0" applyNumberFormat="1" applyFont="1" applyFill="1" applyBorder="1" applyAlignment="1">
      <alignment horizontal="right" vertical="center" wrapText="1"/>
    </xf>
    <xf numFmtId="3" fontId="56" fillId="0" borderId="37" xfId="0" applyNumberFormat="1" applyFont="1" applyFill="1" applyBorder="1" applyAlignment="1" applyProtection="1">
      <alignment horizontal="right" vertical="center"/>
      <protection locked="0"/>
    </xf>
    <xf numFmtId="3" fontId="56" fillId="0" borderId="37" xfId="0" applyNumberFormat="1" applyFont="1" applyFill="1" applyBorder="1" applyAlignment="1" applyProtection="1">
      <alignment horizontal="right" vertical="center" wrapText="1"/>
      <protection locked="0"/>
    </xf>
    <xf numFmtId="164" fontId="55" fillId="0" borderId="37" xfId="0" applyNumberFormat="1" applyFont="1" applyFill="1" applyBorder="1" applyAlignment="1">
      <alignment horizontal="right" vertical="center" wrapText="1"/>
    </xf>
    <xf numFmtId="4" fontId="55" fillId="0" borderId="37" xfId="0" applyNumberFormat="1" applyFont="1" applyFill="1" applyBorder="1" applyAlignment="1">
      <alignment horizontal="right" vertical="center" wrapText="1"/>
    </xf>
    <xf numFmtId="3" fontId="54" fillId="0" borderId="37" xfId="0" applyNumberFormat="1" applyFont="1" applyFill="1" applyBorder="1" applyAlignment="1" applyProtection="1">
      <alignment horizontal="right" vertical="center"/>
      <protection locked="0"/>
    </xf>
    <xf numFmtId="3" fontId="54" fillId="0" borderId="37" xfId="0" applyNumberFormat="1" applyFont="1" applyFill="1" applyBorder="1" applyAlignment="1" applyProtection="1">
      <alignment horizontal="right" vertical="center" wrapText="1"/>
      <protection locked="0"/>
    </xf>
    <xf numFmtId="3" fontId="54" fillId="0" borderId="66" xfId="0" applyNumberFormat="1" applyFont="1" applyFill="1" applyBorder="1" applyAlignment="1" applyProtection="1">
      <alignment horizontal="right" vertical="center"/>
      <protection locked="0"/>
    </xf>
    <xf numFmtId="3" fontId="54" fillId="0" borderId="66" xfId="0" applyNumberFormat="1" applyFont="1" applyFill="1" applyBorder="1" applyAlignment="1" applyProtection="1">
      <alignment horizontal="right" vertical="center" wrapText="1"/>
      <protection locked="0"/>
    </xf>
    <xf numFmtId="4" fontId="55" fillId="0" borderId="67" xfId="0" applyNumberFormat="1" applyFont="1" applyFill="1" applyBorder="1" applyAlignment="1">
      <alignment horizontal="right" vertical="center" wrapText="1"/>
    </xf>
    <xf numFmtId="164" fontId="55" fillId="0" borderId="16" xfId="0" applyNumberFormat="1" applyFont="1" applyFill="1" applyBorder="1" applyAlignment="1">
      <alignment vertical="center"/>
    </xf>
    <xf numFmtId="4" fontId="54" fillId="0" borderId="16" xfId="0" applyNumberFormat="1" applyFont="1" applyFill="1" applyBorder="1" applyAlignment="1" applyProtection="1">
      <alignment vertical="center" wrapText="1"/>
      <protection locked="0"/>
    </xf>
    <xf numFmtId="164" fontId="55" fillId="0" borderId="65" xfId="0" applyNumberFormat="1" applyFont="1" applyFill="1" applyBorder="1" applyAlignment="1" applyProtection="1">
      <alignment horizontal="right" vertical="center" wrapText="1"/>
    </xf>
    <xf numFmtId="164" fontId="55" fillId="0" borderId="37" xfId="0" applyNumberFormat="1" applyFont="1" applyFill="1" applyBorder="1" applyAlignment="1" applyProtection="1">
      <alignment horizontal="right" vertical="center" wrapText="1"/>
    </xf>
    <xf numFmtId="3" fontId="54" fillId="0" borderId="57" xfId="0" applyNumberFormat="1" applyFont="1" applyFill="1" applyBorder="1" applyAlignment="1" applyProtection="1">
      <alignment horizontal="right" vertical="center" wrapText="1"/>
      <protection locked="0"/>
    </xf>
    <xf numFmtId="3" fontId="54" fillId="0" borderId="67" xfId="0" applyNumberFormat="1" applyFont="1" applyFill="1" applyBorder="1" applyAlignment="1" applyProtection="1">
      <alignment horizontal="right" vertical="center" wrapText="1"/>
      <protection locked="0"/>
    </xf>
    <xf numFmtId="164" fontId="55" fillId="0" borderId="16" xfId="0" applyNumberFormat="1" applyFont="1" applyFill="1" applyBorder="1" applyAlignment="1">
      <alignment horizontal="right" vertical="center" wrapText="1"/>
    </xf>
    <xf numFmtId="3" fontId="2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5" xfId="0" applyNumberFormat="1" applyFont="1" applyFill="1" applyBorder="1" applyAlignment="1">
      <alignment horizontal="right" vertical="center" wrapText="1" indent="1"/>
    </xf>
    <xf numFmtId="3" fontId="24" fillId="0" borderId="6" xfId="0" applyNumberFormat="1" applyFont="1" applyFill="1" applyBorder="1" applyAlignment="1">
      <alignment horizontal="right" vertical="center" wrapText="1" indent="1"/>
    </xf>
    <xf numFmtId="167" fontId="57" fillId="0" borderId="26" xfId="7" applyNumberFormat="1" applyFont="1" applyFill="1" applyBorder="1" applyAlignment="1" applyProtection="1">
      <alignment horizontal="right" vertical="center" wrapText="1"/>
      <protection locked="0"/>
    </xf>
    <xf numFmtId="167" fontId="57" fillId="0" borderId="47" xfId="7" applyNumberFormat="1" applyFont="1" applyFill="1" applyBorder="1" applyAlignment="1" applyProtection="1">
      <alignment horizontal="right" vertical="center" wrapText="1"/>
      <protection locked="0"/>
    </xf>
    <xf numFmtId="167" fontId="57" fillId="0" borderId="1" xfId="7" applyNumberFormat="1" applyFont="1" applyFill="1" applyBorder="1" applyAlignment="1" applyProtection="1">
      <alignment horizontal="right" vertical="center" wrapText="1"/>
    </xf>
    <xf numFmtId="167" fontId="57" fillId="0" borderId="8" xfId="7" applyNumberFormat="1" applyFont="1" applyFill="1" applyBorder="1" applyAlignment="1" applyProtection="1">
      <alignment horizontal="right" vertical="center" wrapText="1"/>
    </xf>
    <xf numFmtId="167" fontId="58" fillId="0" borderId="1" xfId="7" applyNumberFormat="1" applyFont="1" applyFill="1" applyBorder="1" applyAlignment="1" applyProtection="1">
      <alignment horizontal="right" vertical="center" wrapText="1"/>
      <protection locked="0"/>
    </xf>
    <xf numFmtId="167" fontId="58" fillId="0" borderId="8" xfId="7" applyNumberFormat="1" applyFont="1" applyFill="1" applyBorder="1" applyAlignment="1" applyProtection="1">
      <alignment horizontal="right" vertical="center" wrapText="1"/>
      <protection locked="0"/>
    </xf>
    <xf numFmtId="167" fontId="59" fillId="0" borderId="1" xfId="7" applyNumberFormat="1" applyFont="1" applyFill="1" applyBorder="1" applyAlignment="1" applyProtection="1">
      <alignment horizontal="right" vertical="center" wrapText="1"/>
      <protection locked="0"/>
    </xf>
    <xf numFmtId="167" fontId="59" fillId="0" borderId="8" xfId="7" applyNumberFormat="1" applyFont="1" applyFill="1" applyBorder="1" applyAlignment="1" applyProtection="1">
      <alignment horizontal="right" vertical="center" wrapText="1"/>
      <protection locked="0"/>
    </xf>
    <xf numFmtId="167" fontId="59" fillId="0" borderId="1" xfId="7" applyNumberFormat="1" applyFont="1" applyFill="1" applyBorder="1" applyAlignment="1" applyProtection="1">
      <alignment horizontal="right" vertical="center" wrapText="1"/>
    </xf>
    <xf numFmtId="167" fontId="59" fillId="0" borderId="8" xfId="7" applyNumberFormat="1" applyFont="1" applyFill="1" applyBorder="1" applyAlignment="1" applyProtection="1">
      <alignment horizontal="right" vertical="center" wrapText="1"/>
    </xf>
    <xf numFmtId="167" fontId="57" fillId="0" borderId="11" xfId="7" applyNumberFormat="1" applyFont="1" applyFill="1" applyBorder="1" applyAlignment="1" applyProtection="1">
      <alignment horizontal="right" vertical="center" wrapText="1"/>
    </xf>
    <xf numFmtId="167" fontId="57" fillId="0" borderId="12" xfId="7" applyNumberFormat="1" applyFont="1" applyFill="1" applyBorder="1" applyAlignment="1" applyProtection="1">
      <alignment horizontal="right" vertical="center" wrapText="1"/>
    </xf>
    <xf numFmtId="0" fontId="22" fillId="0" borderId="27" xfId="0" applyFont="1" applyBorder="1" applyAlignment="1">
      <alignment horizontal="left" wrapText="1" indent="1"/>
    </xf>
    <xf numFmtId="0" fontId="22" fillId="0" borderId="9" xfId="0" applyFont="1" applyBorder="1" applyAlignment="1">
      <alignment horizontal="left" vertical="center" wrapText="1" indent="1"/>
    </xf>
    <xf numFmtId="0" fontId="22" fillId="0" borderId="2" xfId="0" applyFont="1" applyBorder="1" applyAlignment="1">
      <alignment horizontal="left" vertical="center" wrapText="1" indent="1"/>
    </xf>
    <xf numFmtId="164" fontId="2" fillId="0" borderId="0" xfId="0" applyNumberFormat="1" applyFont="1" applyFill="1" applyAlignment="1" applyProtection="1">
      <alignment horizontal="left" vertical="center" wrapText="1"/>
      <protection locked="0"/>
    </xf>
    <xf numFmtId="164" fontId="15" fillId="0" borderId="0" xfId="0" applyNumberFormat="1" applyFont="1" applyFill="1" applyAlignment="1" applyProtection="1">
      <alignment vertical="center" wrapText="1"/>
      <protection locked="0"/>
    </xf>
    <xf numFmtId="0" fontId="49" fillId="0" borderId="0" xfId="0" applyFont="1" applyFill="1" applyAlignment="1" applyProtection="1">
      <alignment horizontal="right"/>
      <protection locked="0"/>
    </xf>
    <xf numFmtId="0" fontId="25" fillId="0" borderId="1" xfId="0" applyFont="1" applyBorder="1" applyAlignment="1" applyProtection="1">
      <alignment horizontal="left" vertical="center" indent="1"/>
      <protection locked="0"/>
    </xf>
    <xf numFmtId="3" fontId="60" fillId="0" borderId="1" xfId="0" applyNumberFormat="1" applyFont="1" applyBorder="1" applyAlignment="1" applyProtection="1">
      <alignment horizontal="right" vertical="center" indent="1"/>
      <protection locked="0"/>
    </xf>
    <xf numFmtId="164" fontId="17" fillId="0" borderId="3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38" xfId="0" applyNumberFormat="1" applyFill="1" applyBorder="1" applyAlignment="1" applyProtection="1">
      <alignment horizontal="left" vertical="center" wrapText="1"/>
      <protection locked="0"/>
    </xf>
    <xf numFmtId="164" fontId="24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8" xfId="5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5" applyFont="1" applyFill="1" applyAlignment="1" applyProtection="1">
      <alignment horizontal="center"/>
    </xf>
    <xf numFmtId="164" fontId="5" fillId="0" borderId="0" xfId="5" applyNumberFormat="1" applyFont="1" applyFill="1" applyBorder="1" applyAlignment="1" applyProtection="1">
      <alignment horizontal="center" vertical="center"/>
    </xf>
    <xf numFmtId="0" fontId="6" fillId="0" borderId="35" xfId="5" applyFont="1" applyFill="1" applyBorder="1" applyAlignment="1" applyProtection="1">
      <alignment horizontal="center" vertical="center" wrapText="1"/>
    </xf>
    <xf numFmtId="0" fontId="6" fillId="0" borderId="41" xfId="5" applyFont="1" applyFill="1" applyBorder="1" applyAlignment="1" applyProtection="1">
      <alignment horizontal="center" vertical="center" wrapText="1"/>
    </xf>
    <xf numFmtId="0" fontId="6" fillId="0" borderId="26" xfId="5" applyFont="1" applyFill="1" applyBorder="1" applyAlignment="1" applyProtection="1">
      <alignment horizontal="center" vertical="center" wrapText="1"/>
    </xf>
    <xf numFmtId="0" fontId="6" fillId="0" borderId="11" xfId="5" applyFont="1" applyFill="1" applyBorder="1" applyAlignment="1" applyProtection="1">
      <alignment horizontal="center" vertical="center" wrapText="1"/>
    </xf>
    <xf numFmtId="164" fontId="26" fillId="0" borderId="26" xfId="5" applyNumberFormat="1" applyFont="1" applyFill="1" applyBorder="1" applyAlignment="1" applyProtection="1">
      <alignment horizontal="center" vertical="center"/>
    </xf>
    <xf numFmtId="164" fontId="26" fillId="0" borderId="47" xfId="5" applyNumberFormat="1" applyFont="1" applyFill="1" applyBorder="1" applyAlignment="1" applyProtection="1">
      <alignment horizontal="center" vertical="center"/>
    </xf>
    <xf numFmtId="164" fontId="26" fillId="0" borderId="65" xfId="0" applyNumberFormat="1" applyFont="1" applyFill="1" applyBorder="1" applyAlignment="1" applyProtection="1">
      <alignment horizontal="center" vertical="center" wrapText="1"/>
    </xf>
    <xf numFmtId="164" fontId="26" fillId="0" borderId="18" xfId="0" applyNumberFormat="1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Alignment="1" applyProtection="1">
      <alignment horizontal="center" textRotation="180" wrapText="1"/>
      <protection locked="0"/>
    </xf>
    <xf numFmtId="164" fontId="26" fillId="0" borderId="36" xfId="0" applyNumberFormat="1" applyFont="1" applyFill="1" applyBorder="1" applyAlignment="1" applyProtection="1">
      <alignment horizontal="center" vertical="center" wrapText="1"/>
    </xf>
    <xf numFmtId="164" fontId="26" fillId="0" borderId="67" xfId="0" applyNumberFormat="1" applyFont="1" applyFill="1" applyBorder="1" applyAlignment="1" applyProtection="1">
      <alignment horizontal="center" vertical="center" wrapText="1"/>
    </xf>
    <xf numFmtId="164" fontId="19" fillId="0" borderId="0" xfId="0" applyNumberFormat="1" applyFont="1" applyFill="1" applyAlignment="1">
      <alignment horizontal="center" vertical="center" wrapText="1"/>
    </xf>
    <xf numFmtId="0" fontId="14" fillId="0" borderId="0" xfId="0" applyNumberFormat="1" applyFont="1" applyFill="1" applyAlignment="1" applyProtection="1">
      <alignment horizontal="center" textRotation="180" wrapText="1"/>
      <protection locked="0"/>
    </xf>
    <xf numFmtId="164" fontId="16" fillId="0" borderId="16" xfId="0" applyNumberFormat="1" applyFont="1" applyFill="1" applyBorder="1" applyAlignment="1">
      <alignment horizontal="center" vertical="center" wrapText="1"/>
    </xf>
    <xf numFmtId="164" fontId="6" fillId="0" borderId="70" xfId="0" applyNumberFormat="1" applyFont="1" applyFill="1" applyBorder="1" applyAlignment="1">
      <alignment horizontal="center" vertical="center"/>
    </xf>
    <xf numFmtId="164" fontId="6" fillId="0" borderId="58" xfId="0" applyNumberFormat="1" applyFont="1" applyFill="1" applyBorder="1" applyAlignment="1">
      <alignment horizontal="center" vertical="center"/>
    </xf>
    <xf numFmtId="164" fontId="6" fillId="0" borderId="17" xfId="0" applyNumberFormat="1" applyFont="1" applyFill="1" applyBorder="1" applyAlignment="1">
      <alignment horizontal="center" vertical="center"/>
    </xf>
    <xf numFmtId="164" fontId="16" fillId="0" borderId="16" xfId="0" applyNumberFormat="1" applyFont="1" applyFill="1" applyBorder="1" applyAlignment="1">
      <alignment horizontal="center" vertical="center"/>
    </xf>
    <xf numFmtId="164" fontId="27" fillId="0" borderId="22" xfId="0" applyNumberFormat="1" applyFont="1" applyFill="1" applyBorder="1" applyAlignment="1">
      <alignment horizontal="left" vertical="center" wrapText="1" indent="2"/>
    </xf>
    <xf numFmtId="164" fontId="27" fillId="0" borderId="68" xfId="0" applyNumberFormat="1" applyFont="1" applyFill="1" applyBorder="1" applyAlignment="1">
      <alignment horizontal="left" vertical="center" wrapText="1" indent="2"/>
    </xf>
    <xf numFmtId="166" fontId="5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 applyProtection="1">
      <alignment horizontal="center" textRotation="180"/>
      <protection locked="0"/>
    </xf>
    <xf numFmtId="164" fontId="0" fillId="0" borderId="19" xfId="0" applyNumberFormat="1" applyFill="1" applyBorder="1" applyAlignment="1" applyProtection="1">
      <alignment horizontal="left" vertical="center" wrapText="1"/>
      <protection locked="0"/>
    </xf>
    <xf numFmtId="164" fontId="0" fillId="0" borderId="32" xfId="0" applyNumberFormat="1" applyFill="1" applyBorder="1" applyAlignment="1" applyProtection="1">
      <alignment horizontal="left" vertical="center" wrapText="1"/>
      <protection locked="0"/>
    </xf>
    <xf numFmtId="164" fontId="0" fillId="0" borderId="62" xfId="0" applyNumberFormat="1" applyFill="1" applyBorder="1" applyAlignment="1" applyProtection="1">
      <alignment horizontal="left" vertical="center" wrapText="1"/>
      <protection locked="0"/>
    </xf>
    <xf numFmtId="164" fontId="0" fillId="0" borderId="69" xfId="0" applyNumberFormat="1" applyFill="1" applyBorder="1" applyAlignment="1" applyProtection="1">
      <alignment horizontal="left" vertical="center" wrapText="1"/>
      <protection locked="0"/>
    </xf>
    <xf numFmtId="164" fontId="6" fillId="0" borderId="65" xfId="0" applyNumberFormat="1" applyFont="1" applyFill="1" applyBorder="1" applyAlignment="1">
      <alignment horizontal="center" vertical="center" wrapText="1"/>
    </xf>
    <xf numFmtId="164" fontId="6" fillId="0" borderId="59" xfId="0" applyNumberFormat="1" applyFont="1" applyFill="1" applyBorder="1" applyAlignment="1">
      <alignment horizontal="center" vertical="center" wrapText="1"/>
    </xf>
    <xf numFmtId="164" fontId="27" fillId="0" borderId="22" xfId="0" applyNumberFormat="1" applyFont="1" applyFill="1" applyBorder="1" applyAlignment="1">
      <alignment horizontal="center" vertical="center" wrapText="1"/>
    </xf>
    <xf numFmtId="164" fontId="27" fillId="0" borderId="68" xfId="0" applyNumberFormat="1" applyFont="1" applyFill="1" applyBorder="1" applyAlignment="1">
      <alignment horizontal="center" vertical="center" wrapText="1"/>
    </xf>
    <xf numFmtId="164" fontId="6" fillId="0" borderId="16" xfId="0" applyNumberFormat="1" applyFont="1" applyFill="1" applyBorder="1" applyAlignment="1">
      <alignment horizontal="center" vertical="center" wrapText="1"/>
    </xf>
    <xf numFmtId="164" fontId="19" fillId="0" borderId="0" xfId="0" applyNumberFormat="1" applyFont="1" applyFill="1" applyAlignment="1">
      <alignment horizontal="left" vertical="center" wrapText="1"/>
    </xf>
    <xf numFmtId="164" fontId="0" fillId="0" borderId="0" xfId="0" applyNumberFormat="1" applyFill="1" applyAlignment="1" applyProtection="1">
      <alignment horizontal="left" vertical="center" wrapText="1"/>
      <protection locked="0"/>
    </xf>
    <xf numFmtId="166" fontId="38" fillId="0" borderId="23" xfId="0" applyNumberFormat="1" applyFont="1" applyFill="1" applyBorder="1" applyAlignment="1">
      <alignment horizontal="left" vertical="center" wrapText="1"/>
    </xf>
    <xf numFmtId="164" fontId="26" fillId="0" borderId="16" xfId="0" applyNumberFormat="1" applyFont="1" applyFill="1" applyBorder="1" applyAlignment="1">
      <alignment horizontal="center" vertical="center" wrapText="1"/>
    </xf>
    <xf numFmtId="164" fontId="4" fillId="0" borderId="10" xfId="0" applyNumberFormat="1" applyFont="1" applyFill="1" applyBorder="1" applyAlignment="1">
      <alignment horizontal="right" vertical="center"/>
    </xf>
    <xf numFmtId="0" fontId="6" fillId="0" borderId="22" xfId="0" applyFont="1" applyFill="1" applyBorder="1" applyAlignment="1" applyProtection="1">
      <alignment horizontal="center" vertical="center" wrapText="1"/>
    </xf>
    <xf numFmtId="0" fontId="6" fillId="0" borderId="68" xfId="0" applyFont="1" applyFill="1" applyBorder="1" applyAlignment="1" applyProtection="1">
      <alignment horizontal="center" vertical="center" wrapText="1"/>
    </xf>
    <xf numFmtId="0" fontId="6" fillId="0" borderId="28" xfId="0" applyFont="1" applyFill="1" applyBorder="1" applyAlignment="1" applyProtection="1">
      <alignment horizontal="center" vertical="center" wrapText="1"/>
    </xf>
    <xf numFmtId="0" fontId="6" fillId="0" borderId="31" xfId="0" applyFont="1" applyFill="1" applyBorder="1" applyAlignment="1" applyProtection="1">
      <alignment horizontal="center" vertical="center"/>
      <protection locked="0"/>
    </xf>
    <xf numFmtId="0" fontId="6" fillId="0" borderId="32" xfId="0" applyFont="1" applyFill="1" applyBorder="1" applyAlignment="1" applyProtection="1">
      <alignment horizontal="center" vertical="center"/>
      <protection locked="0"/>
    </xf>
    <xf numFmtId="0" fontId="6" fillId="0" borderId="33" xfId="0" applyFont="1" applyFill="1" applyBorder="1" applyAlignment="1" applyProtection="1">
      <alignment horizontal="center" vertical="center"/>
      <protection locked="0"/>
    </xf>
    <xf numFmtId="0" fontId="6" fillId="0" borderId="34" xfId="0" applyFont="1" applyFill="1" applyBorder="1" applyAlignment="1" applyProtection="1">
      <alignment horizontal="center" vertical="center"/>
    </xf>
    <xf numFmtId="0" fontId="6" fillId="0" borderId="69" xfId="0" applyFont="1" applyFill="1" applyBorder="1" applyAlignment="1" applyProtection="1">
      <alignment horizontal="center" vertical="center"/>
    </xf>
    <xf numFmtId="0" fontId="6" fillId="0" borderId="51" xfId="0" applyFont="1" applyFill="1" applyBorder="1" applyAlignment="1" applyProtection="1">
      <alignment horizontal="center" vertical="center"/>
    </xf>
    <xf numFmtId="0" fontId="6" fillId="0" borderId="69" xfId="0" quotePrefix="1" applyFont="1" applyFill="1" applyBorder="1" applyAlignment="1" applyProtection="1">
      <alignment horizontal="center" vertical="center"/>
    </xf>
    <xf numFmtId="0" fontId="6" fillId="0" borderId="51" xfId="0" quotePrefix="1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 applyProtection="1">
      <alignment horizontal="left" vertical="center" wrapText="1" indent="1"/>
    </xf>
    <xf numFmtId="0" fontId="6" fillId="0" borderId="29" xfId="0" applyFont="1" applyFill="1" applyBorder="1" applyAlignment="1" applyProtection="1">
      <alignment horizontal="left" vertical="center" wrapText="1" indent="1"/>
    </xf>
    <xf numFmtId="0" fontId="6" fillId="0" borderId="44" xfId="0" applyFont="1" applyFill="1" applyBorder="1" applyAlignment="1" applyProtection="1">
      <alignment horizontal="center" vertical="center" wrapText="1"/>
    </xf>
    <xf numFmtId="0" fontId="6" fillId="0" borderId="56" xfId="0" applyFont="1" applyFill="1" applyBorder="1" applyAlignment="1" applyProtection="1">
      <alignment horizontal="center" vertical="center" wrapText="1"/>
    </xf>
    <xf numFmtId="0" fontId="6" fillId="0" borderId="45" xfId="0" applyFont="1" applyFill="1" applyBorder="1" applyAlignment="1" applyProtection="1">
      <alignment horizontal="center" vertical="center" wrapText="1"/>
    </xf>
    <xf numFmtId="0" fontId="6" fillId="0" borderId="52" xfId="0" applyFont="1" applyFill="1" applyBorder="1" applyAlignment="1" applyProtection="1">
      <alignment horizontal="center" vertical="center" wrapText="1"/>
    </xf>
    <xf numFmtId="0" fontId="26" fillId="0" borderId="5" xfId="0" applyFont="1" applyFill="1" applyBorder="1" applyAlignment="1" applyProtection="1">
      <alignment horizontal="center" vertical="center" wrapText="1"/>
    </xf>
    <xf numFmtId="0" fontId="26" fillId="0" borderId="6" xfId="0" applyFont="1" applyFill="1" applyBorder="1" applyAlignment="1" applyProtection="1">
      <alignment horizontal="center" vertical="center" wrapText="1"/>
    </xf>
    <xf numFmtId="164" fontId="6" fillId="0" borderId="44" xfId="0" applyNumberFormat="1" applyFont="1" applyFill="1" applyBorder="1" applyAlignment="1" applyProtection="1">
      <alignment horizontal="center" vertical="center" wrapText="1"/>
    </xf>
    <xf numFmtId="164" fontId="6" fillId="0" borderId="56" xfId="0" applyNumberFormat="1" applyFont="1" applyFill="1" applyBorder="1" applyAlignment="1" applyProtection="1">
      <alignment horizontal="center" vertical="center" wrapText="1"/>
    </xf>
    <xf numFmtId="164" fontId="6" fillId="0" borderId="45" xfId="0" applyNumberFormat="1" applyFont="1" applyFill="1" applyBorder="1" applyAlignment="1" applyProtection="1">
      <alignment horizontal="center" vertical="center" wrapText="1"/>
    </xf>
    <xf numFmtId="164" fontId="6" fillId="0" borderId="52" xfId="0" applyNumberFormat="1" applyFont="1" applyFill="1" applyBorder="1" applyAlignment="1" applyProtection="1">
      <alignment horizontal="center" vertical="center"/>
    </xf>
    <xf numFmtId="164" fontId="6" fillId="0" borderId="52" xfId="0" applyNumberFormat="1" applyFont="1" applyFill="1" applyBorder="1" applyAlignment="1" applyProtection="1">
      <alignment horizontal="center" vertical="center" wrapText="1"/>
    </xf>
    <xf numFmtId="164" fontId="6" fillId="0" borderId="65" xfId="0" applyNumberFormat="1" applyFont="1" applyFill="1" applyBorder="1" applyAlignment="1" applyProtection="1">
      <alignment horizontal="center" vertical="center" wrapText="1"/>
    </xf>
    <xf numFmtId="164" fontId="6" fillId="0" borderId="18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textRotation="180" wrapText="1"/>
      <protection locked="0"/>
    </xf>
    <xf numFmtId="164" fontId="6" fillId="0" borderId="53" xfId="0" applyNumberFormat="1" applyFont="1" applyFill="1" applyBorder="1" applyAlignment="1">
      <alignment horizontal="center" vertical="center" wrapText="1"/>
    </xf>
    <xf numFmtId="164" fontId="6" fillId="0" borderId="61" xfId="0" applyNumberFormat="1" applyFont="1" applyFill="1" applyBorder="1" applyAlignment="1">
      <alignment horizontal="center" vertical="center" wrapText="1"/>
    </xf>
    <xf numFmtId="164" fontId="6" fillId="0" borderId="18" xfId="0" applyNumberFormat="1" applyFont="1" applyFill="1" applyBorder="1" applyAlignment="1">
      <alignment horizontal="center" vertical="center" wrapText="1"/>
    </xf>
    <xf numFmtId="164" fontId="6" fillId="0" borderId="65" xfId="0" applyNumberFormat="1" applyFont="1" applyFill="1" applyBorder="1" applyAlignment="1">
      <alignment horizontal="center" vertical="center"/>
    </xf>
    <xf numFmtId="164" fontId="6" fillId="0" borderId="18" xfId="0" applyNumberFormat="1" applyFont="1" applyFill="1" applyBorder="1" applyAlignment="1">
      <alignment horizontal="center" vertical="center"/>
    </xf>
    <xf numFmtId="164" fontId="6" fillId="0" borderId="70" xfId="0" applyNumberFormat="1" applyFont="1" applyFill="1" applyBorder="1" applyAlignment="1">
      <alignment horizontal="center" vertical="center" wrapText="1"/>
    </xf>
    <xf numFmtId="164" fontId="6" fillId="0" borderId="17" xfId="0" applyNumberFormat="1" applyFont="1" applyFill="1" applyBorder="1" applyAlignment="1">
      <alignment horizontal="center" vertical="center" wrapText="1"/>
    </xf>
    <xf numFmtId="164" fontId="6" fillId="0" borderId="31" xfId="0" applyNumberFormat="1" applyFont="1" applyFill="1" applyBorder="1" applyAlignment="1">
      <alignment horizontal="center" vertical="center" wrapText="1"/>
    </xf>
    <xf numFmtId="164" fontId="6" fillId="0" borderId="71" xfId="0" applyNumberFormat="1" applyFont="1" applyFill="1" applyBorder="1" applyAlignment="1">
      <alignment horizontal="center" vertical="center" wrapText="1"/>
    </xf>
    <xf numFmtId="0" fontId="27" fillId="0" borderId="22" xfId="0" applyFont="1" applyFill="1" applyBorder="1" applyAlignment="1" applyProtection="1">
      <alignment horizontal="left" vertical="center"/>
    </xf>
    <xf numFmtId="0" fontId="27" fillId="0" borderId="29" xfId="0" applyFont="1" applyFill="1" applyBorder="1" applyAlignment="1" applyProtection="1">
      <alignment horizontal="left" vertical="center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42" fillId="0" borderId="10" xfId="0" applyFont="1" applyFill="1" applyBorder="1" applyAlignment="1">
      <alignment horizontal="right"/>
    </xf>
    <xf numFmtId="0" fontId="6" fillId="0" borderId="70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26" fillId="0" borderId="40" xfId="0" applyFont="1" applyFill="1" applyBorder="1" applyAlignment="1">
      <alignment horizontal="center"/>
    </xf>
    <xf numFmtId="0" fontId="26" fillId="0" borderId="68" xfId="0" applyFont="1" applyFill="1" applyBorder="1" applyAlignment="1">
      <alignment horizontal="center"/>
    </xf>
    <xf numFmtId="0" fontId="6" fillId="0" borderId="46" xfId="0" applyFont="1" applyFill="1" applyBorder="1" applyAlignment="1">
      <alignment horizontal="center" vertical="center" wrapText="1"/>
    </xf>
    <xf numFmtId="0" fontId="6" fillId="0" borderId="60" xfId="0" applyFont="1" applyFill="1" applyBorder="1" applyAlignment="1">
      <alignment horizontal="center" vertical="center" wrapText="1"/>
    </xf>
    <xf numFmtId="0" fontId="6" fillId="0" borderId="70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 wrapText="1"/>
    </xf>
    <xf numFmtId="0" fontId="6" fillId="0" borderId="53" xfId="0" applyFont="1" applyFill="1" applyBorder="1" applyAlignment="1">
      <alignment horizontal="left" vertical="center" wrapText="1"/>
    </xf>
    <xf numFmtId="0" fontId="24" fillId="0" borderId="22" xfId="0" applyFont="1" applyFill="1" applyBorder="1" applyAlignment="1" applyProtection="1">
      <alignment horizontal="left" vertical="center"/>
    </xf>
    <xf numFmtId="0" fontId="24" fillId="0" borderId="29" xfId="0" applyFont="1" applyFill="1" applyBorder="1" applyAlignment="1" applyProtection="1">
      <alignment horizontal="left" vertical="center"/>
    </xf>
    <xf numFmtId="0" fontId="6" fillId="0" borderId="70" xfId="0" applyFont="1" applyFill="1" applyBorder="1" applyAlignment="1" applyProtection="1">
      <alignment horizontal="left" vertical="center" wrapText="1"/>
    </xf>
    <xf numFmtId="0" fontId="6" fillId="0" borderId="23" xfId="0" applyFont="1" applyFill="1" applyBorder="1" applyAlignment="1" applyProtection="1">
      <alignment horizontal="left" vertical="center" wrapText="1"/>
    </xf>
    <xf numFmtId="0" fontId="6" fillId="0" borderId="53" xfId="0" applyFont="1" applyFill="1" applyBorder="1" applyAlignment="1" applyProtection="1">
      <alignment horizontal="left" vertical="center" wrapText="1"/>
    </xf>
    <xf numFmtId="0" fontId="25" fillId="0" borderId="23" xfId="0" applyFont="1" applyFill="1" applyBorder="1" applyAlignment="1">
      <alignment horizontal="justify" vertical="center" wrapText="1"/>
    </xf>
    <xf numFmtId="0" fontId="26" fillId="0" borderId="22" xfId="0" applyFont="1" applyFill="1" applyBorder="1" applyAlignment="1">
      <alignment horizontal="left" vertical="center" indent="2"/>
    </xf>
    <xf numFmtId="0" fontId="26" fillId="0" borderId="29" xfId="0" applyFont="1" applyFill="1" applyBorder="1" applyAlignment="1">
      <alignment horizontal="left" vertical="center" indent="2"/>
    </xf>
    <xf numFmtId="0" fontId="40" fillId="0" borderId="0" xfId="7" applyFont="1" applyFill="1" applyAlignment="1" applyProtection="1">
      <alignment horizontal="left"/>
    </xf>
    <xf numFmtId="0" fontId="44" fillId="0" borderId="0" xfId="7" applyFont="1" applyFill="1" applyAlignment="1" applyProtection="1">
      <alignment horizontal="center" vertical="center" wrapText="1"/>
    </xf>
    <xf numFmtId="0" fontId="44" fillId="0" borderId="0" xfId="7" applyFont="1" applyFill="1" applyAlignment="1" applyProtection="1">
      <alignment horizontal="center" vertical="center"/>
    </xf>
    <xf numFmtId="0" fontId="45" fillId="0" borderId="0" xfId="7" applyFont="1" applyFill="1" applyBorder="1" applyAlignment="1" applyProtection="1">
      <alignment horizontal="right"/>
    </xf>
    <xf numFmtId="0" fontId="46" fillId="0" borderId="44" xfId="7" applyFont="1" applyFill="1" applyBorder="1" applyAlignment="1" applyProtection="1">
      <alignment horizontal="center" vertical="center" wrapText="1"/>
    </xf>
    <xf numFmtId="0" fontId="46" fillId="0" borderId="38" xfId="7" applyFont="1" applyFill="1" applyBorder="1" applyAlignment="1" applyProtection="1">
      <alignment horizontal="center" vertical="center" wrapText="1"/>
    </xf>
    <xf numFmtId="0" fontId="46" fillId="0" borderId="24" xfId="7" applyFont="1" applyFill="1" applyBorder="1" applyAlignment="1" applyProtection="1">
      <alignment horizontal="center" vertical="center" wrapText="1"/>
    </xf>
    <xf numFmtId="0" fontId="47" fillId="0" borderId="45" xfId="6" applyFont="1" applyFill="1" applyBorder="1" applyAlignment="1" applyProtection="1">
      <alignment horizontal="center" vertical="center" textRotation="90"/>
    </xf>
    <xf numFmtId="0" fontId="47" fillId="0" borderId="9" xfId="6" applyFont="1" applyFill="1" applyBorder="1" applyAlignment="1" applyProtection="1">
      <alignment horizontal="center" vertical="center" textRotation="90"/>
    </xf>
    <xf numFmtId="0" fontId="47" fillId="0" borderId="27" xfId="6" applyFont="1" applyFill="1" applyBorder="1" applyAlignment="1" applyProtection="1">
      <alignment horizontal="center" vertical="center" textRotation="90"/>
    </xf>
    <xf numFmtId="0" fontId="45" fillId="0" borderId="26" xfId="7" applyFont="1" applyFill="1" applyBorder="1" applyAlignment="1" applyProtection="1">
      <alignment horizontal="center" vertical="center" wrapText="1"/>
    </xf>
    <xf numFmtId="0" fontId="45" fillId="0" borderId="1" xfId="7" applyFont="1" applyFill="1" applyBorder="1" applyAlignment="1" applyProtection="1">
      <alignment horizontal="center" vertical="center" wrapText="1"/>
    </xf>
    <xf numFmtId="0" fontId="45" fillId="0" borderId="46" xfId="7" applyFont="1" applyFill="1" applyBorder="1" applyAlignment="1" applyProtection="1">
      <alignment horizontal="center" vertical="center" wrapText="1"/>
    </xf>
    <xf numFmtId="0" fontId="45" fillId="0" borderId="49" xfId="7" applyFont="1" applyFill="1" applyBorder="1" applyAlignment="1" applyProtection="1">
      <alignment horizontal="center" vertical="center" wrapText="1"/>
    </xf>
    <xf numFmtId="0" fontId="45" fillId="0" borderId="1" xfId="7" applyFont="1" applyFill="1" applyBorder="1" applyAlignment="1" applyProtection="1">
      <alignment horizontal="center" wrapText="1"/>
    </xf>
    <xf numFmtId="0" fontId="45" fillId="0" borderId="8" xfId="7" applyFont="1" applyFill="1" applyBorder="1" applyAlignment="1" applyProtection="1">
      <alignment horizontal="center" wrapText="1"/>
    </xf>
    <xf numFmtId="0" fontId="40" fillId="0" borderId="0" xfId="7" applyFont="1" applyFill="1" applyAlignment="1" applyProtection="1">
      <alignment horizontal="center"/>
    </xf>
    <xf numFmtId="0" fontId="27" fillId="0" borderId="0" xfId="6" applyFont="1" applyFill="1" applyAlignment="1" applyProtection="1">
      <alignment horizontal="center" vertical="center" wrapText="1"/>
    </xf>
    <xf numFmtId="0" fontId="19" fillId="0" borderId="0" xfId="6" applyFont="1" applyFill="1" applyAlignment="1" applyProtection="1">
      <alignment horizontal="center" vertical="center" wrapText="1"/>
    </xf>
    <xf numFmtId="0" fontId="30" fillId="0" borderId="0" xfId="6" applyFont="1" applyFill="1" applyBorder="1" applyAlignment="1" applyProtection="1">
      <alignment horizontal="right" vertical="center"/>
    </xf>
    <xf numFmtId="0" fontId="19" fillId="0" borderId="35" xfId="6" applyFont="1" applyFill="1" applyBorder="1" applyAlignment="1" applyProtection="1">
      <alignment horizontal="center" vertical="center" wrapText="1"/>
    </xf>
    <xf numFmtId="0" fontId="19" fillId="0" borderId="3" xfId="6" applyFont="1" applyFill="1" applyBorder="1" applyAlignment="1" applyProtection="1">
      <alignment horizontal="center" vertical="center" wrapText="1"/>
    </xf>
    <xf numFmtId="0" fontId="47" fillId="0" borderId="26" xfId="6" applyFont="1" applyFill="1" applyBorder="1" applyAlignment="1" applyProtection="1">
      <alignment horizontal="center" vertical="center" textRotation="90"/>
    </xf>
    <xf numFmtId="0" fontId="47" fillId="0" borderId="1" xfId="6" applyFont="1" applyFill="1" applyBorder="1" applyAlignment="1" applyProtection="1">
      <alignment horizontal="center" vertical="center" textRotation="90"/>
    </xf>
    <xf numFmtId="0" fontId="4" fillId="0" borderId="47" xfId="6" applyFont="1" applyFill="1" applyBorder="1" applyAlignment="1" applyProtection="1">
      <alignment horizontal="center" vertical="center" wrapText="1"/>
    </xf>
    <xf numFmtId="0" fontId="4" fillId="0" borderId="8" xfId="6" applyFont="1" applyFill="1" applyBorder="1" applyAlignment="1" applyProtection="1">
      <alignment horizontal="center" vertical="center"/>
    </xf>
    <xf numFmtId="0" fontId="44" fillId="0" borderId="0" xfId="7" applyFont="1" applyFill="1" applyAlignment="1">
      <alignment horizontal="center" vertical="center" wrapText="1"/>
    </xf>
    <xf numFmtId="0" fontId="44" fillId="0" borderId="0" xfId="7" applyFont="1" applyFill="1" applyAlignment="1">
      <alignment horizontal="center" vertical="center"/>
    </xf>
    <xf numFmtId="0" fontId="21" fillId="0" borderId="22" xfId="7" applyFont="1" applyFill="1" applyBorder="1" applyAlignment="1">
      <alignment horizontal="left"/>
    </xf>
    <xf numFmtId="0" fontId="21" fillId="0" borderId="29" xfId="7" applyFont="1" applyFill="1" applyBorder="1" applyAlignment="1">
      <alignment horizontal="left"/>
    </xf>
    <xf numFmtId="3" fontId="40" fillId="0" borderId="0" xfId="7" applyNumberFormat="1" applyFont="1" applyFill="1" applyAlignment="1">
      <alignment horizontal="center"/>
    </xf>
    <xf numFmtId="0" fontId="41" fillId="0" borderId="0" xfId="0" applyFont="1" applyFill="1" applyAlignment="1" applyProtection="1">
      <alignment horizontal="center" vertical="top" wrapText="1"/>
      <protection locked="0"/>
    </xf>
  </cellXfs>
  <cellStyles count="8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_KVRENMUNKA" xfId="5"/>
    <cellStyle name="Normál_VAGYONK" xfId="6"/>
    <cellStyle name="Normál_VAGYONKIM" xfId="7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B38"/>
  <sheetViews>
    <sheetView zoomScaleNormal="100" workbookViewId="0">
      <selection activeCell="F28" sqref="F28"/>
    </sheetView>
  </sheetViews>
  <sheetFormatPr defaultRowHeight="12.75"/>
  <cols>
    <col min="1" max="1" width="46.33203125" style="269" customWidth="1"/>
    <col min="2" max="2" width="66.1640625" style="269" customWidth="1"/>
    <col min="3" max="16384" width="9.33203125" style="269"/>
  </cols>
  <sheetData>
    <row r="1" spans="1:2" ht="18.75">
      <c r="A1" s="433" t="s">
        <v>108</v>
      </c>
    </row>
    <row r="3" spans="1:2">
      <c r="A3" s="434"/>
      <c r="B3" s="434"/>
    </row>
    <row r="4" spans="1:2" ht="15.75">
      <c r="A4" s="408" t="s">
        <v>701</v>
      </c>
      <c r="B4" s="435"/>
    </row>
    <row r="5" spans="1:2" s="436" customFormat="1">
      <c r="A5" s="434"/>
      <c r="B5" s="434"/>
    </row>
    <row r="6" spans="1:2">
      <c r="A6" s="434" t="s">
        <v>496</v>
      </c>
      <c r="B6" s="434" t="s">
        <v>497</v>
      </c>
    </row>
    <row r="7" spans="1:2">
      <c r="A7" s="434" t="s">
        <v>498</v>
      </c>
      <c r="B7" s="434" t="s">
        <v>499</v>
      </c>
    </row>
    <row r="8" spans="1:2">
      <c r="A8" s="434" t="s">
        <v>500</v>
      </c>
      <c r="B8" s="434" t="s">
        <v>501</v>
      </c>
    </row>
    <row r="9" spans="1:2">
      <c r="A9" s="434"/>
      <c r="B9" s="434"/>
    </row>
    <row r="10" spans="1:2" ht="15.75">
      <c r="A10" s="408" t="str">
        <f>+CONCATENATE(LEFT(A4,4),". évi módosított előirányzat BEVÉTELEK")</f>
        <v>2017. évi módosított előirányzat BEVÉTELEK</v>
      </c>
      <c r="B10" s="435"/>
    </row>
    <row r="11" spans="1:2">
      <c r="A11" s="434"/>
      <c r="B11" s="434"/>
    </row>
    <row r="12" spans="1:2" s="436" customFormat="1">
      <c r="A12" s="434" t="s">
        <v>502</v>
      </c>
      <c r="B12" s="434" t="s">
        <v>508</v>
      </c>
    </row>
    <row r="13" spans="1:2">
      <c r="A13" s="434" t="s">
        <v>503</v>
      </c>
      <c r="B13" s="434" t="s">
        <v>509</v>
      </c>
    </row>
    <row r="14" spans="1:2">
      <c r="A14" s="434" t="s">
        <v>504</v>
      </c>
      <c r="B14" s="434" t="s">
        <v>510</v>
      </c>
    </row>
    <row r="15" spans="1:2">
      <c r="A15" s="434"/>
      <c r="B15" s="434"/>
    </row>
    <row r="16" spans="1:2" ht="14.25">
      <c r="A16" s="437" t="str">
        <f>+CONCATENATE(LEFT(A4,4),". évi teljesítés BEVÉTELEK")</f>
        <v>2017. évi teljesítés BEVÉTELEK</v>
      </c>
      <c r="B16" s="435"/>
    </row>
    <row r="17" spans="1:2">
      <c r="A17" s="434"/>
      <c r="B17" s="434"/>
    </row>
    <row r="18" spans="1:2">
      <c r="A18" s="434" t="s">
        <v>505</v>
      </c>
      <c r="B18" s="434" t="s">
        <v>511</v>
      </c>
    </row>
    <row r="19" spans="1:2">
      <c r="A19" s="434" t="s">
        <v>506</v>
      </c>
      <c r="B19" s="434" t="s">
        <v>512</v>
      </c>
    </row>
    <row r="20" spans="1:2">
      <c r="A20" s="434" t="s">
        <v>507</v>
      </c>
      <c r="B20" s="434" t="s">
        <v>513</v>
      </c>
    </row>
    <row r="21" spans="1:2">
      <c r="A21" s="434"/>
      <c r="B21" s="434"/>
    </row>
    <row r="22" spans="1:2" ht="15.75">
      <c r="A22" s="408" t="str">
        <f>+CONCATENATE(LEFT(A4,4),". évi eredeti előirányzat KIADÁSOK")</f>
        <v>2017. évi eredeti előirányzat KIADÁSOK</v>
      </c>
      <c r="B22" s="435"/>
    </row>
    <row r="23" spans="1:2">
      <c r="A23" s="434"/>
      <c r="B23" s="434"/>
    </row>
    <row r="24" spans="1:2">
      <c r="A24" s="434" t="s">
        <v>514</v>
      </c>
      <c r="B24" s="434" t="s">
        <v>520</v>
      </c>
    </row>
    <row r="25" spans="1:2">
      <c r="A25" s="434" t="s">
        <v>493</v>
      </c>
      <c r="B25" s="434" t="s">
        <v>521</v>
      </c>
    </row>
    <row r="26" spans="1:2">
      <c r="A26" s="434" t="s">
        <v>515</v>
      </c>
      <c r="B26" s="434" t="s">
        <v>522</v>
      </c>
    </row>
    <row r="27" spans="1:2">
      <c r="A27" s="434"/>
      <c r="B27" s="434"/>
    </row>
    <row r="28" spans="1:2" ht="15.75">
      <c r="A28" s="408" t="str">
        <f>+CONCATENATE(LEFT(A4,4),". évi módosított előirányzat KIADÁSOK")</f>
        <v>2017. évi módosított előirányzat KIADÁSOK</v>
      </c>
      <c r="B28" s="435"/>
    </row>
    <row r="29" spans="1:2">
      <c r="A29" s="434"/>
      <c r="B29" s="434"/>
    </row>
    <row r="30" spans="1:2">
      <c r="A30" s="434" t="s">
        <v>516</v>
      </c>
      <c r="B30" s="434" t="s">
        <v>527</v>
      </c>
    </row>
    <row r="31" spans="1:2">
      <c r="A31" s="434" t="s">
        <v>494</v>
      </c>
      <c r="B31" s="434" t="s">
        <v>524</v>
      </c>
    </row>
    <row r="32" spans="1:2">
      <c r="A32" s="434" t="s">
        <v>517</v>
      </c>
      <c r="B32" s="434" t="s">
        <v>523</v>
      </c>
    </row>
    <row r="33" spans="1:2">
      <c r="A33" s="434"/>
      <c r="B33" s="434"/>
    </row>
    <row r="34" spans="1:2" ht="15.75">
      <c r="A34" s="438" t="str">
        <f>+CONCATENATE(LEFT(A4,4),". évi teljesítés KIADÁSOK")</f>
        <v>2017. évi teljesítés KIADÁSOK</v>
      </c>
      <c r="B34" s="435"/>
    </row>
    <row r="35" spans="1:2">
      <c r="A35" s="434"/>
      <c r="B35" s="434"/>
    </row>
    <row r="36" spans="1:2">
      <c r="A36" s="434" t="s">
        <v>518</v>
      </c>
      <c r="B36" s="434" t="s">
        <v>528</v>
      </c>
    </row>
    <row r="37" spans="1:2">
      <c r="A37" s="434" t="s">
        <v>495</v>
      </c>
      <c r="B37" s="434" t="s">
        <v>526</v>
      </c>
    </row>
    <row r="38" spans="1:2">
      <c r="A38" s="434" t="s">
        <v>519</v>
      </c>
      <c r="B38" s="434" t="s">
        <v>525</v>
      </c>
    </row>
  </sheetData>
  <sheetProtection sheet="1"/>
  <phoneticPr fontId="25" type="noConversion"/>
  <pageMargins left="1.0629921259842521" right="1.0236220472440944" top="0.78740157480314965" bottom="0.78740157480314965" header="0.70866141732283472" footer="0.70866141732283472"/>
  <pageSetup paperSize="9" scale="7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H24"/>
  <sheetViews>
    <sheetView view="pageLayout" zoomScaleNormal="100" zoomScaleSheetLayoutView="130" workbookViewId="0">
      <selection activeCell="G6" sqref="G6"/>
    </sheetView>
  </sheetViews>
  <sheetFormatPr defaultRowHeight="12.75"/>
  <cols>
    <col min="1" max="1" width="48.1640625" style="5" customWidth="1"/>
    <col min="2" max="7" width="15.83203125" style="4" customWidth="1"/>
    <col min="8" max="8" width="4.1640625" style="4" customWidth="1"/>
    <col min="9" max="9" width="13.83203125" style="4" customWidth="1"/>
    <col min="10" max="16384" width="9.33203125" style="4"/>
  </cols>
  <sheetData>
    <row r="1" spans="1:8" ht="24.75" customHeight="1">
      <c r="A1" s="643" t="s">
        <v>2</v>
      </c>
      <c r="B1" s="643"/>
      <c r="C1" s="643"/>
      <c r="D1" s="643"/>
      <c r="E1" s="643"/>
      <c r="F1" s="643"/>
      <c r="G1" s="643"/>
      <c r="H1" s="640" t="str">
        <f>+CONCATENATE("4. melléklet a ……/",LEFT(ÖSSZEFÜGGÉSEK!A4,4)+1,". (……) önkormányzati rendelethez")</f>
        <v>4. melléklet a ……/2018. (……) önkormányzati rendelethez</v>
      </c>
    </row>
    <row r="2" spans="1:8" ht="23.25" customHeight="1" thickBot="1">
      <c r="A2" s="26"/>
      <c r="B2" s="10"/>
      <c r="C2" s="10"/>
      <c r="D2" s="10"/>
      <c r="E2" s="10"/>
      <c r="F2" s="572"/>
      <c r="G2" s="570" t="str">
        <f>'5. melléklet'!G2</f>
        <v>Forintban!</v>
      </c>
      <c r="H2" s="640"/>
    </row>
    <row r="3" spans="1:8" s="6" customFormat="1" ht="48.75" customHeight="1" thickBot="1">
      <c r="A3" s="27" t="s">
        <v>56</v>
      </c>
      <c r="B3" s="28" t="s">
        <v>54</v>
      </c>
      <c r="C3" s="28" t="s">
        <v>55</v>
      </c>
      <c r="D3" s="28" t="str">
        <f>+'5. melléklet'!D3</f>
        <v>Felhasználás 2016. XII.31-ig</v>
      </c>
      <c r="E3" s="28" t="str">
        <f>+'5. melléklet'!E3</f>
        <v>2017. évi módosított előirányzat</v>
      </c>
      <c r="F3" s="82" t="str">
        <f>+'5. melléklet'!F3</f>
        <v>2017. évi teljesítés</v>
      </c>
      <c r="G3" s="81" t="str">
        <f>+'5. melléklet'!G3</f>
        <v>Összes teljesítés 2017. dec. 31-ig</v>
      </c>
      <c r="H3" s="640"/>
    </row>
    <row r="4" spans="1:8" s="10" customFormat="1" ht="15" customHeight="1" thickBot="1">
      <c r="A4" s="401" t="s">
        <v>403</v>
      </c>
      <c r="B4" s="402" t="s">
        <v>404</v>
      </c>
      <c r="C4" s="402" t="s">
        <v>405</v>
      </c>
      <c r="D4" s="402" t="s">
        <v>406</v>
      </c>
      <c r="E4" s="402" t="s">
        <v>407</v>
      </c>
      <c r="F4" s="49" t="s">
        <v>483</v>
      </c>
      <c r="G4" s="403" t="s">
        <v>529</v>
      </c>
      <c r="H4" s="640"/>
    </row>
    <row r="5" spans="1:8" ht="15.95" customHeight="1">
      <c r="A5" s="17" t="s">
        <v>725</v>
      </c>
      <c r="B5" s="2">
        <v>427975</v>
      </c>
      <c r="C5" s="270">
        <v>2017</v>
      </c>
      <c r="D5" s="2"/>
      <c r="E5" s="2">
        <v>427975</v>
      </c>
      <c r="F5" s="50">
        <v>427975</v>
      </c>
      <c r="G5" s="51">
        <f>+D5+F5</f>
        <v>427975</v>
      </c>
      <c r="H5" s="640"/>
    </row>
    <row r="6" spans="1:8" ht="15.95" customHeight="1">
      <c r="A6" s="17"/>
      <c r="B6" s="2"/>
      <c r="C6" s="270"/>
      <c r="D6" s="2"/>
      <c r="E6" s="2"/>
      <c r="F6" s="50"/>
      <c r="G6" s="51">
        <f t="shared" ref="G6:G23" si="0">+D6+F6</f>
        <v>0</v>
      </c>
      <c r="H6" s="640"/>
    </row>
    <row r="7" spans="1:8" ht="15.95" customHeight="1">
      <c r="A7" s="17"/>
      <c r="B7" s="2"/>
      <c r="C7" s="270"/>
      <c r="D7" s="2"/>
      <c r="E7" s="2"/>
      <c r="F7" s="50"/>
      <c r="G7" s="51">
        <f t="shared" si="0"/>
        <v>0</v>
      </c>
      <c r="H7" s="640"/>
    </row>
    <row r="8" spans="1:8" ht="15.95" customHeight="1">
      <c r="A8" s="17"/>
      <c r="B8" s="2"/>
      <c r="C8" s="270"/>
      <c r="D8" s="2"/>
      <c r="E8" s="2"/>
      <c r="F8" s="50"/>
      <c r="G8" s="51">
        <f t="shared" si="0"/>
        <v>0</v>
      </c>
      <c r="H8" s="640"/>
    </row>
    <row r="9" spans="1:8" ht="15.95" customHeight="1">
      <c r="A9" s="17"/>
      <c r="B9" s="2"/>
      <c r="C9" s="270"/>
      <c r="D9" s="2"/>
      <c r="E9" s="2"/>
      <c r="F9" s="50"/>
      <c r="G9" s="51">
        <f t="shared" si="0"/>
        <v>0</v>
      </c>
      <c r="H9" s="640"/>
    </row>
    <row r="10" spans="1:8" ht="15.95" customHeight="1">
      <c r="A10" s="17"/>
      <c r="B10" s="2"/>
      <c r="C10" s="270"/>
      <c r="D10" s="2"/>
      <c r="E10" s="2"/>
      <c r="F10" s="50"/>
      <c r="G10" s="51">
        <f t="shared" si="0"/>
        <v>0</v>
      </c>
      <c r="H10" s="640"/>
    </row>
    <row r="11" spans="1:8" ht="15.95" customHeight="1">
      <c r="A11" s="17"/>
      <c r="B11" s="2"/>
      <c r="C11" s="270"/>
      <c r="D11" s="2"/>
      <c r="E11" s="2"/>
      <c r="F11" s="50"/>
      <c r="G11" s="51">
        <f t="shared" si="0"/>
        <v>0</v>
      </c>
      <c r="H11" s="640"/>
    </row>
    <row r="12" spans="1:8" ht="15.95" customHeight="1">
      <c r="A12" s="17"/>
      <c r="B12" s="2"/>
      <c r="C12" s="270"/>
      <c r="D12" s="2"/>
      <c r="E12" s="2"/>
      <c r="F12" s="50"/>
      <c r="G12" s="51">
        <f t="shared" si="0"/>
        <v>0</v>
      </c>
      <c r="H12" s="640"/>
    </row>
    <row r="13" spans="1:8" ht="15.95" customHeight="1">
      <c r="A13" s="17"/>
      <c r="B13" s="2"/>
      <c r="C13" s="270"/>
      <c r="D13" s="2"/>
      <c r="E13" s="2"/>
      <c r="F13" s="50"/>
      <c r="G13" s="51">
        <f t="shared" si="0"/>
        <v>0</v>
      </c>
      <c r="H13" s="640"/>
    </row>
    <row r="14" spans="1:8" ht="15.95" customHeight="1">
      <c r="A14" s="17"/>
      <c r="B14" s="2"/>
      <c r="C14" s="270"/>
      <c r="D14" s="2"/>
      <c r="E14" s="2"/>
      <c r="F14" s="50"/>
      <c r="G14" s="51">
        <f t="shared" si="0"/>
        <v>0</v>
      </c>
      <c r="H14" s="640"/>
    </row>
    <row r="15" spans="1:8" ht="15.95" customHeight="1">
      <c r="A15" s="17"/>
      <c r="B15" s="2"/>
      <c r="C15" s="270"/>
      <c r="D15" s="2"/>
      <c r="E15" s="2"/>
      <c r="F15" s="50"/>
      <c r="G15" s="51">
        <f t="shared" si="0"/>
        <v>0</v>
      </c>
      <c r="H15" s="640"/>
    </row>
    <row r="16" spans="1:8" ht="15.95" customHeight="1">
      <c r="A16" s="17"/>
      <c r="B16" s="2"/>
      <c r="C16" s="270"/>
      <c r="D16" s="2"/>
      <c r="E16" s="2"/>
      <c r="F16" s="50"/>
      <c r="G16" s="51">
        <f t="shared" si="0"/>
        <v>0</v>
      </c>
      <c r="H16" s="640"/>
    </row>
    <row r="17" spans="1:8" ht="15.95" customHeight="1">
      <c r="A17" s="17"/>
      <c r="B17" s="2"/>
      <c r="C17" s="270"/>
      <c r="D17" s="2"/>
      <c r="E17" s="2"/>
      <c r="F17" s="50"/>
      <c r="G17" s="51">
        <f t="shared" si="0"/>
        <v>0</v>
      </c>
      <c r="H17" s="640"/>
    </row>
    <row r="18" spans="1:8" ht="15.95" customHeight="1">
      <c r="A18" s="17"/>
      <c r="B18" s="2"/>
      <c r="C18" s="270"/>
      <c r="D18" s="2"/>
      <c r="E18" s="2"/>
      <c r="F18" s="50"/>
      <c r="G18" s="51">
        <f t="shared" si="0"/>
        <v>0</v>
      </c>
      <c r="H18" s="640"/>
    </row>
    <row r="19" spans="1:8" ht="15.95" customHeight="1">
      <c r="A19" s="17"/>
      <c r="B19" s="2"/>
      <c r="C19" s="270"/>
      <c r="D19" s="2"/>
      <c r="E19" s="2"/>
      <c r="F19" s="50"/>
      <c r="G19" s="51">
        <f t="shared" si="0"/>
        <v>0</v>
      </c>
      <c r="H19" s="640"/>
    </row>
    <row r="20" spans="1:8" ht="15.95" customHeight="1">
      <c r="A20" s="17"/>
      <c r="B20" s="2"/>
      <c r="C20" s="270"/>
      <c r="D20" s="2"/>
      <c r="E20" s="2"/>
      <c r="F20" s="50"/>
      <c r="G20" s="51">
        <f t="shared" si="0"/>
        <v>0</v>
      </c>
      <c r="H20" s="640"/>
    </row>
    <row r="21" spans="1:8" ht="15.95" customHeight="1">
      <c r="A21" s="17"/>
      <c r="B21" s="2"/>
      <c r="C21" s="270"/>
      <c r="D21" s="2"/>
      <c r="E21" s="2"/>
      <c r="F21" s="50"/>
      <c r="G21" s="51">
        <f t="shared" si="0"/>
        <v>0</v>
      </c>
      <c r="H21" s="640"/>
    </row>
    <row r="22" spans="1:8" ht="15.95" customHeight="1">
      <c r="A22" s="17"/>
      <c r="B22" s="2"/>
      <c r="C22" s="270"/>
      <c r="D22" s="2"/>
      <c r="E22" s="2"/>
      <c r="F22" s="50"/>
      <c r="G22" s="51">
        <f t="shared" si="0"/>
        <v>0</v>
      </c>
      <c r="H22" s="640"/>
    </row>
    <row r="23" spans="1:8" ht="15.95" customHeight="1" thickBot="1">
      <c r="A23" s="18"/>
      <c r="B23" s="3"/>
      <c r="C23" s="271"/>
      <c r="D23" s="3"/>
      <c r="E23" s="3"/>
      <c r="F23" s="52"/>
      <c r="G23" s="51">
        <f t="shared" si="0"/>
        <v>0</v>
      </c>
      <c r="H23" s="640"/>
    </row>
    <row r="24" spans="1:8" s="16" customFormat="1" ht="18" customHeight="1" thickBot="1">
      <c r="A24" s="29" t="s">
        <v>52</v>
      </c>
      <c r="B24" s="14">
        <f>SUM(B5:B23)</f>
        <v>427975</v>
      </c>
      <c r="C24" s="21"/>
      <c r="D24" s="14">
        <f>SUM(D5:D23)</f>
        <v>0</v>
      </c>
      <c r="E24" s="14">
        <f>SUM(E5:E23)</f>
        <v>427975</v>
      </c>
      <c r="F24" s="14">
        <f>SUM(F5:F23)</f>
        <v>427975</v>
      </c>
      <c r="G24" s="15">
        <f>SUM(G5:G23)</f>
        <v>427975</v>
      </c>
      <c r="H24" s="640"/>
    </row>
  </sheetData>
  <sheetProtection sheet="1"/>
  <mergeCells count="2">
    <mergeCell ref="A1:G1"/>
    <mergeCell ref="H1:H24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97" orientation="landscape" horizontalDpi="300" verticalDpi="300" r:id="rId1"/>
  <headerFooter alignWithMargins="0">
    <oddHeader>&amp;R6. melléklet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N48"/>
  <sheetViews>
    <sheetView view="pageLayout" topLeftCell="A22" zoomScaleNormal="130" zoomScaleSheetLayoutView="100" workbookViewId="0">
      <selection activeCell="S6" sqref="S6"/>
    </sheetView>
  </sheetViews>
  <sheetFormatPr defaultRowHeight="12.75"/>
  <cols>
    <col min="1" max="1" width="28.5" style="8" customWidth="1"/>
    <col min="2" max="13" width="10" style="8" customWidth="1"/>
    <col min="14" max="14" width="4" style="8" customWidth="1"/>
    <col min="15" max="16384" width="9.33203125" style="8"/>
  </cols>
  <sheetData>
    <row r="1" spans="1:14" ht="15.75" customHeight="1">
      <c r="A1" s="663" t="s">
        <v>0</v>
      </c>
      <c r="B1" s="663"/>
      <c r="C1" s="663"/>
      <c r="D1" s="664"/>
      <c r="E1" s="664"/>
      <c r="F1" s="664"/>
      <c r="G1" s="664"/>
      <c r="H1" s="664"/>
      <c r="I1" s="664"/>
      <c r="J1" s="664"/>
      <c r="K1" s="664"/>
      <c r="L1" s="664"/>
      <c r="M1" s="664"/>
      <c r="N1" s="653" t="str">
        <f>+CONCATENATE("5. melléklet a ……/",LEFT(ÖSSZEFÜGGÉSEK!A4,4)+1,". (……) önkormányzati rendelethez    ")</f>
        <v xml:space="preserve">5. melléklet a ……/2018. (……) önkormányzati rendelethez    </v>
      </c>
    </row>
    <row r="2" spans="1:14" ht="15.75" thickBo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573"/>
      <c r="M2" s="571" t="str">
        <f>'6. melléklet'!G2</f>
        <v>Forintban!</v>
      </c>
      <c r="N2" s="653"/>
    </row>
    <row r="3" spans="1:14" ht="13.5" thickBot="1">
      <c r="A3" s="646" t="s">
        <v>90</v>
      </c>
      <c r="B3" s="666" t="s">
        <v>177</v>
      </c>
      <c r="C3" s="666"/>
      <c r="D3" s="666"/>
      <c r="E3" s="666"/>
      <c r="F3" s="666"/>
      <c r="G3" s="666"/>
      <c r="H3" s="666"/>
      <c r="I3" s="666"/>
      <c r="J3" s="658" t="s">
        <v>179</v>
      </c>
      <c r="K3" s="658"/>
      <c r="L3" s="658"/>
      <c r="M3" s="658"/>
      <c r="N3" s="653"/>
    </row>
    <row r="4" spans="1:14" ht="15" customHeight="1" thickBot="1">
      <c r="A4" s="647"/>
      <c r="B4" s="649" t="s">
        <v>180</v>
      </c>
      <c r="C4" s="645" t="s">
        <v>181</v>
      </c>
      <c r="D4" s="662" t="s">
        <v>175</v>
      </c>
      <c r="E4" s="662"/>
      <c r="F4" s="662"/>
      <c r="G4" s="662"/>
      <c r="H4" s="662"/>
      <c r="I4" s="662"/>
      <c r="J4" s="659"/>
      <c r="K4" s="659"/>
      <c r="L4" s="659"/>
      <c r="M4" s="659"/>
      <c r="N4" s="653"/>
    </row>
    <row r="5" spans="1:14" ht="21.75" thickBot="1">
      <c r="A5" s="647"/>
      <c r="B5" s="649"/>
      <c r="C5" s="645"/>
      <c r="D5" s="54" t="s">
        <v>180</v>
      </c>
      <c r="E5" s="54" t="s">
        <v>181</v>
      </c>
      <c r="F5" s="54" t="s">
        <v>180</v>
      </c>
      <c r="G5" s="54" t="s">
        <v>181</v>
      </c>
      <c r="H5" s="54" t="s">
        <v>180</v>
      </c>
      <c r="I5" s="54" t="s">
        <v>181</v>
      </c>
      <c r="J5" s="659"/>
      <c r="K5" s="659"/>
      <c r="L5" s="659"/>
      <c r="M5" s="659"/>
      <c r="N5" s="653"/>
    </row>
    <row r="6" spans="1:14" ht="32.25" thickBot="1">
      <c r="A6" s="648"/>
      <c r="B6" s="645" t="s">
        <v>176</v>
      </c>
      <c r="C6" s="645"/>
      <c r="D6" s="645" t="str">
        <f>+CONCATENATE(LEFT(ÖSSZEFÜGGÉSEK!A4,4),". előtt")</f>
        <v>2017. előtt</v>
      </c>
      <c r="E6" s="645"/>
      <c r="F6" s="645" t="str">
        <f>+CONCATENATE(LEFT(ÖSSZEFÜGGÉSEK!A4,4),". évi")</f>
        <v>2017. évi</v>
      </c>
      <c r="G6" s="645"/>
      <c r="H6" s="649" t="str">
        <f>+CONCATENATE(LEFT(ÖSSZEFÜGGÉSEK!A4,4),". után")</f>
        <v>2017. után</v>
      </c>
      <c r="I6" s="649"/>
      <c r="J6" s="53" t="str">
        <f>+D6</f>
        <v>2017. előtt</v>
      </c>
      <c r="K6" s="54" t="str">
        <f>+F6</f>
        <v>2017. évi</v>
      </c>
      <c r="L6" s="53" t="s">
        <v>39</v>
      </c>
      <c r="M6" s="54" t="str">
        <f>+CONCATENATE("Teljesítés %-a ",LEFT(ÖSSZEFÜGGÉSEK!A4,4),". XII. 31-ig")</f>
        <v>Teljesítés %-a 2017. XII. 31-ig</v>
      </c>
      <c r="N6" s="653"/>
    </row>
    <row r="7" spans="1:14" ht="13.5" thickBot="1">
      <c r="A7" s="55" t="s">
        <v>403</v>
      </c>
      <c r="B7" s="53" t="s">
        <v>404</v>
      </c>
      <c r="C7" s="53" t="s">
        <v>405</v>
      </c>
      <c r="D7" s="56" t="s">
        <v>406</v>
      </c>
      <c r="E7" s="54" t="s">
        <v>407</v>
      </c>
      <c r="F7" s="54" t="s">
        <v>483</v>
      </c>
      <c r="G7" s="54" t="s">
        <v>484</v>
      </c>
      <c r="H7" s="53" t="s">
        <v>485</v>
      </c>
      <c r="I7" s="56" t="s">
        <v>486</v>
      </c>
      <c r="J7" s="56" t="s">
        <v>530</v>
      </c>
      <c r="K7" s="56" t="s">
        <v>531</v>
      </c>
      <c r="L7" s="56" t="s">
        <v>532</v>
      </c>
      <c r="M7" s="57" t="s">
        <v>533</v>
      </c>
      <c r="N7" s="653"/>
    </row>
    <row r="8" spans="1:14">
      <c r="A8" s="58" t="s">
        <v>91</v>
      </c>
      <c r="B8" s="577"/>
      <c r="C8" s="578"/>
      <c r="D8" s="578"/>
      <c r="E8" s="579"/>
      <c r="F8" s="578"/>
      <c r="G8" s="578"/>
      <c r="H8" s="578"/>
      <c r="I8" s="578"/>
      <c r="J8" s="578"/>
      <c r="K8" s="578"/>
      <c r="L8" s="580">
        <f t="shared" ref="L8:L14" si="0">+J8+K8</f>
        <v>0</v>
      </c>
      <c r="M8" s="581" t="str">
        <f>IF((C8&lt;&gt;0),ROUND((L8/C8)*100,1),"")</f>
        <v/>
      </c>
      <c r="N8" s="653"/>
    </row>
    <row r="9" spans="1:14">
      <c r="A9" s="59" t="s">
        <v>103</v>
      </c>
      <c r="B9" s="582"/>
      <c r="C9" s="583"/>
      <c r="D9" s="583"/>
      <c r="E9" s="583"/>
      <c r="F9" s="583"/>
      <c r="G9" s="583"/>
      <c r="H9" s="583"/>
      <c r="I9" s="583"/>
      <c r="J9" s="583"/>
      <c r="K9" s="583"/>
      <c r="L9" s="584">
        <f t="shared" si="0"/>
        <v>0</v>
      </c>
      <c r="M9" s="585" t="str">
        <f t="shared" ref="M9:M14" si="1">IF((C9&lt;&gt;0),ROUND((L9/C9)*100,1),"")</f>
        <v/>
      </c>
      <c r="N9" s="653"/>
    </row>
    <row r="10" spans="1:14">
      <c r="A10" s="60" t="s">
        <v>92</v>
      </c>
      <c r="B10" s="586"/>
      <c r="C10" s="587"/>
      <c r="D10" s="587"/>
      <c r="E10" s="587"/>
      <c r="F10" s="587"/>
      <c r="G10" s="587"/>
      <c r="H10" s="587"/>
      <c r="I10" s="587"/>
      <c r="J10" s="587"/>
      <c r="K10" s="587"/>
      <c r="L10" s="584">
        <f t="shared" si="0"/>
        <v>0</v>
      </c>
      <c r="M10" s="585" t="str">
        <f t="shared" si="1"/>
        <v/>
      </c>
      <c r="N10" s="653"/>
    </row>
    <row r="11" spans="1:14">
      <c r="A11" s="60" t="s">
        <v>104</v>
      </c>
      <c r="B11" s="586"/>
      <c r="C11" s="587"/>
      <c r="D11" s="587"/>
      <c r="E11" s="587"/>
      <c r="F11" s="587"/>
      <c r="G11" s="587"/>
      <c r="H11" s="587"/>
      <c r="I11" s="587"/>
      <c r="J11" s="587"/>
      <c r="K11" s="587"/>
      <c r="L11" s="584">
        <f t="shared" si="0"/>
        <v>0</v>
      </c>
      <c r="M11" s="585" t="str">
        <f t="shared" si="1"/>
        <v/>
      </c>
      <c r="N11" s="653"/>
    </row>
    <row r="12" spans="1:14">
      <c r="A12" s="60" t="s">
        <v>93</v>
      </c>
      <c r="B12" s="586"/>
      <c r="C12" s="587"/>
      <c r="D12" s="587"/>
      <c r="E12" s="587"/>
      <c r="F12" s="587"/>
      <c r="G12" s="587"/>
      <c r="H12" s="587"/>
      <c r="I12" s="587"/>
      <c r="J12" s="587"/>
      <c r="K12" s="587"/>
      <c r="L12" s="584">
        <f t="shared" si="0"/>
        <v>0</v>
      </c>
      <c r="M12" s="585" t="str">
        <f t="shared" si="1"/>
        <v/>
      </c>
      <c r="N12" s="653"/>
    </row>
    <row r="13" spans="1:14">
      <c r="A13" s="60" t="s">
        <v>94</v>
      </c>
      <c r="B13" s="586"/>
      <c r="C13" s="587"/>
      <c r="D13" s="587"/>
      <c r="E13" s="587"/>
      <c r="F13" s="587"/>
      <c r="G13" s="587"/>
      <c r="H13" s="587"/>
      <c r="I13" s="587"/>
      <c r="J13" s="587"/>
      <c r="K13" s="587"/>
      <c r="L13" s="584">
        <f t="shared" si="0"/>
        <v>0</v>
      </c>
      <c r="M13" s="585" t="str">
        <f t="shared" si="1"/>
        <v/>
      </c>
      <c r="N13" s="653"/>
    </row>
    <row r="14" spans="1:14" ht="15" customHeight="1" thickBot="1">
      <c r="A14" s="61"/>
      <c r="B14" s="588"/>
      <c r="C14" s="589"/>
      <c r="D14" s="589"/>
      <c r="E14" s="589"/>
      <c r="F14" s="589"/>
      <c r="G14" s="589"/>
      <c r="H14" s="589"/>
      <c r="I14" s="589"/>
      <c r="J14" s="589"/>
      <c r="K14" s="589"/>
      <c r="L14" s="584">
        <f t="shared" si="0"/>
        <v>0</v>
      </c>
      <c r="M14" s="590" t="str">
        <f t="shared" si="1"/>
        <v/>
      </c>
      <c r="N14" s="653"/>
    </row>
    <row r="15" spans="1:14" ht="13.5" thickBot="1">
      <c r="A15" s="62" t="s">
        <v>96</v>
      </c>
      <c r="B15" s="591">
        <f>B8+SUM(B10:B14)</f>
        <v>0</v>
      </c>
      <c r="C15" s="591">
        <f t="shared" ref="C15:L15" si="2">C8+SUM(C10:C14)</f>
        <v>0</v>
      </c>
      <c r="D15" s="591">
        <f t="shared" si="2"/>
        <v>0</v>
      </c>
      <c r="E15" s="591">
        <f t="shared" si="2"/>
        <v>0</v>
      </c>
      <c r="F15" s="591">
        <f t="shared" si="2"/>
        <v>0</v>
      </c>
      <c r="G15" s="591">
        <f t="shared" si="2"/>
        <v>0</v>
      </c>
      <c r="H15" s="591">
        <f t="shared" si="2"/>
        <v>0</v>
      </c>
      <c r="I15" s="591">
        <f t="shared" si="2"/>
        <v>0</v>
      </c>
      <c r="J15" s="591">
        <f t="shared" si="2"/>
        <v>0</v>
      </c>
      <c r="K15" s="591">
        <f t="shared" si="2"/>
        <v>0</v>
      </c>
      <c r="L15" s="591">
        <f t="shared" si="2"/>
        <v>0</v>
      </c>
      <c r="M15" s="592" t="str">
        <f>IF((C15&lt;&gt;0),ROUND((L15/C15)*100,1),"")</f>
        <v/>
      </c>
      <c r="N15" s="653"/>
    </row>
    <row r="16" spans="1:14">
      <c r="A16" s="63"/>
      <c r="B16" s="64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3"/>
    </row>
    <row r="17" spans="1:14" ht="13.5" thickBot="1">
      <c r="A17" s="66" t="s">
        <v>95</v>
      </c>
      <c r="B17" s="67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53"/>
    </row>
    <row r="18" spans="1:14">
      <c r="A18" s="69" t="s">
        <v>99</v>
      </c>
      <c r="B18" s="577"/>
      <c r="C18" s="578"/>
      <c r="D18" s="578"/>
      <c r="E18" s="579"/>
      <c r="F18" s="578"/>
      <c r="G18" s="578"/>
      <c r="H18" s="578"/>
      <c r="I18" s="578"/>
      <c r="J18" s="578"/>
      <c r="K18" s="578"/>
      <c r="L18" s="593">
        <f t="shared" ref="L18:L23" si="3">+J18+K18</f>
        <v>0</v>
      </c>
      <c r="M18" s="581" t="str">
        <f t="shared" ref="M18:M24" si="4">IF((C18&lt;&gt;0),ROUND((L18/C18)*100,1),"")</f>
        <v/>
      </c>
      <c r="N18" s="653"/>
    </row>
    <row r="19" spans="1:14">
      <c r="A19" s="70" t="s">
        <v>100</v>
      </c>
      <c r="B19" s="582"/>
      <c r="C19" s="587"/>
      <c r="D19" s="587"/>
      <c r="E19" s="587"/>
      <c r="F19" s="587"/>
      <c r="G19" s="587"/>
      <c r="H19" s="587"/>
      <c r="I19" s="587"/>
      <c r="J19" s="587"/>
      <c r="K19" s="587"/>
      <c r="L19" s="594">
        <f t="shared" si="3"/>
        <v>0</v>
      </c>
      <c r="M19" s="585" t="str">
        <f t="shared" si="4"/>
        <v/>
      </c>
      <c r="N19" s="653"/>
    </row>
    <row r="20" spans="1:14">
      <c r="A20" s="70" t="s">
        <v>101</v>
      </c>
      <c r="B20" s="586"/>
      <c r="C20" s="587"/>
      <c r="D20" s="587"/>
      <c r="E20" s="587"/>
      <c r="F20" s="587"/>
      <c r="G20" s="587"/>
      <c r="H20" s="587"/>
      <c r="I20" s="587"/>
      <c r="J20" s="587"/>
      <c r="K20" s="587"/>
      <c r="L20" s="594">
        <f t="shared" si="3"/>
        <v>0</v>
      </c>
      <c r="M20" s="585" t="str">
        <f t="shared" si="4"/>
        <v/>
      </c>
      <c r="N20" s="653"/>
    </row>
    <row r="21" spans="1:14">
      <c r="A21" s="70" t="s">
        <v>102</v>
      </c>
      <c r="B21" s="586"/>
      <c r="C21" s="587"/>
      <c r="D21" s="587"/>
      <c r="E21" s="587"/>
      <c r="F21" s="587"/>
      <c r="G21" s="587"/>
      <c r="H21" s="587"/>
      <c r="I21" s="587"/>
      <c r="J21" s="587"/>
      <c r="K21" s="587"/>
      <c r="L21" s="594">
        <f t="shared" si="3"/>
        <v>0</v>
      </c>
      <c r="M21" s="585" t="str">
        <f t="shared" si="4"/>
        <v/>
      </c>
      <c r="N21" s="653"/>
    </row>
    <row r="22" spans="1:14">
      <c r="A22" s="71"/>
      <c r="B22" s="586"/>
      <c r="C22" s="587"/>
      <c r="D22" s="587"/>
      <c r="E22" s="587"/>
      <c r="F22" s="587"/>
      <c r="G22" s="587"/>
      <c r="H22" s="587"/>
      <c r="I22" s="587"/>
      <c r="J22" s="587"/>
      <c r="K22" s="587"/>
      <c r="L22" s="594">
        <f t="shared" si="3"/>
        <v>0</v>
      </c>
      <c r="M22" s="585" t="str">
        <f t="shared" si="4"/>
        <v/>
      </c>
      <c r="N22" s="653"/>
    </row>
    <row r="23" spans="1:14" ht="13.5" thickBot="1">
      <c r="A23" s="72"/>
      <c r="B23" s="588"/>
      <c r="C23" s="589"/>
      <c r="D23" s="589"/>
      <c r="E23" s="589"/>
      <c r="F23" s="589"/>
      <c r="G23" s="589"/>
      <c r="H23" s="589"/>
      <c r="I23" s="589"/>
      <c r="J23" s="589"/>
      <c r="K23" s="589"/>
      <c r="L23" s="594">
        <f t="shared" si="3"/>
        <v>0</v>
      </c>
      <c r="M23" s="590" t="str">
        <f t="shared" si="4"/>
        <v/>
      </c>
      <c r="N23" s="653"/>
    </row>
    <row r="24" spans="1:14" ht="13.5" thickBot="1">
      <c r="A24" s="73" t="s">
        <v>80</v>
      </c>
      <c r="B24" s="591">
        <f t="shared" ref="B24:L24" si="5">SUM(B18:B23)</f>
        <v>0</v>
      </c>
      <c r="C24" s="591">
        <f t="shared" si="5"/>
        <v>0</v>
      </c>
      <c r="D24" s="591">
        <f t="shared" si="5"/>
        <v>0</v>
      </c>
      <c r="E24" s="591">
        <f t="shared" si="5"/>
        <v>0</v>
      </c>
      <c r="F24" s="591">
        <f t="shared" si="5"/>
        <v>0</v>
      </c>
      <c r="G24" s="591">
        <f t="shared" si="5"/>
        <v>0</v>
      </c>
      <c r="H24" s="591">
        <f t="shared" si="5"/>
        <v>0</v>
      </c>
      <c r="I24" s="591">
        <f t="shared" si="5"/>
        <v>0</v>
      </c>
      <c r="J24" s="591">
        <f t="shared" si="5"/>
        <v>0</v>
      </c>
      <c r="K24" s="591">
        <f t="shared" si="5"/>
        <v>0</v>
      </c>
      <c r="L24" s="591">
        <f t="shared" si="5"/>
        <v>0</v>
      </c>
      <c r="M24" s="592" t="str">
        <f t="shared" si="4"/>
        <v/>
      </c>
      <c r="N24" s="653"/>
    </row>
    <row r="25" spans="1:14">
      <c r="A25" s="665" t="s">
        <v>174</v>
      </c>
      <c r="B25" s="665"/>
      <c r="C25" s="665"/>
      <c r="D25" s="665"/>
      <c r="E25" s="665"/>
      <c r="F25" s="665"/>
      <c r="G25" s="665"/>
      <c r="H25" s="665"/>
      <c r="I25" s="665"/>
      <c r="J25" s="665"/>
      <c r="K25" s="665"/>
      <c r="L25" s="665"/>
      <c r="M25" s="665"/>
      <c r="N25" s="653"/>
    </row>
    <row r="26" spans="1:14" ht="5.25" customHeight="1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653"/>
    </row>
    <row r="27" spans="1:14" ht="15.75">
      <c r="A27" s="652" t="str">
        <f>+CONCATENATE("Önkormányzaton kívüli EU-s projekthez történő hozzájárulás ",LEFT(ÖSSZEFÜGGÉSEK!A4,4),". évi előirányzata és teljesítése")</f>
        <v>Önkormányzaton kívüli EU-s projekthez történő hozzájárulás 2017. évi előirányzata és teljesítése</v>
      </c>
      <c r="B27" s="652"/>
      <c r="C27" s="652"/>
      <c r="D27" s="652"/>
      <c r="E27" s="652"/>
      <c r="F27" s="652"/>
      <c r="G27" s="652"/>
      <c r="H27" s="652"/>
      <c r="I27" s="652"/>
      <c r="J27" s="652"/>
      <c r="K27" s="652"/>
      <c r="L27" s="652"/>
      <c r="M27" s="652"/>
      <c r="N27" s="653"/>
    </row>
    <row r="28" spans="1:14" ht="12" customHeight="1" thickBo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667" t="str">
        <f>M2</f>
        <v>Forintban!</v>
      </c>
      <c r="M28" s="667"/>
      <c r="N28" s="653"/>
    </row>
    <row r="29" spans="1:14" ht="21.75" thickBot="1">
      <c r="A29" s="660" t="s">
        <v>97</v>
      </c>
      <c r="B29" s="661"/>
      <c r="C29" s="661"/>
      <c r="D29" s="661"/>
      <c r="E29" s="661"/>
      <c r="F29" s="661"/>
      <c r="G29" s="661"/>
      <c r="H29" s="661"/>
      <c r="I29" s="661"/>
      <c r="J29" s="661"/>
      <c r="K29" s="75" t="s">
        <v>642</v>
      </c>
      <c r="L29" s="75" t="s">
        <v>641</v>
      </c>
      <c r="M29" s="75" t="s">
        <v>179</v>
      </c>
      <c r="N29" s="653"/>
    </row>
    <row r="30" spans="1:14">
      <c r="A30" s="654"/>
      <c r="B30" s="655"/>
      <c r="C30" s="655"/>
      <c r="D30" s="655"/>
      <c r="E30" s="655"/>
      <c r="F30" s="655"/>
      <c r="G30" s="655"/>
      <c r="H30" s="655"/>
      <c r="I30" s="655"/>
      <c r="J30" s="655"/>
      <c r="K30" s="579"/>
      <c r="L30" s="595"/>
      <c r="M30" s="595"/>
      <c r="N30" s="653"/>
    </row>
    <row r="31" spans="1:14" ht="13.5" thickBot="1">
      <c r="A31" s="656"/>
      <c r="B31" s="657"/>
      <c r="C31" s="657"/>
      <c r="D31" s="657"/>
      <c r="E31" s="657"/>
      <c r="F31" s="657"/>
      <c r="G31" s="657"/>
      <c r="H31" s="657"/>
      <c r="I31" s="657"/>
      <c r="J31" s="657"/>
      <c r="K31" s="596"/>
      <c r="L31" s="589"/>
      <c r="M31" s="589"/>
      <c r="N31" s="653"/>
    </row>
    <row r="32" spans="1:14" ht="13.5" thickBot="1">
      <c r="A32" s="650" t="s">
        <v>40</v>
      </c>
      <c r="B32" s="651"/>
      <c r="C32" s="651"/>
      <c r="D32" s="651"/>
      <c r="E32" s="651"/>
      <c r="F32" s="651"/>
      <c r="G32" s="651"/>
      <c r="H32" s="651"/>
      <c r="I32" s="651"/>
      <c r="J32" s="651"/>
      <c r="K32" s="597">
        <f>SUM(K30:K31)</f>
        <v>0</v>
      </c>
      <c r="L32" s="597">
        <f>SUM(L30:L31)</f>
        <v>0</v>
      </c>
      <c r="M32" s="597">
        <f>SUM(M30:M31)</f>
        <v>0</v>
      </c>
      <c r="N32" s="653"/>
    </row>
    <row r="33" spans="1:14">
      <c r="N33" s="653"/>
    </row>
    <row r="48" spans="1:14">
      <c r="A48" s="9"/>
    </row>
  </sheetData>
  <sheetProtection sheet="1" objects="1" scenarios="1"/>
  <mergeCells count="20">
    <mergeCell ref="A32:J32"/>
    <mergeCell ref="B4:B5"/>
    <mergeCell ref="A27:M27"/>
    <mergeCell ref="N1:N33"/>
    <mergeCell ref="A30:J30"/>
    <mergeCell ref="A31:J31"/>
    <mergeCell ref="J3:M5"/>
    <mergeCell ref="A29:J29"/>
    <mergeCell ref="D4:I4"/>
    <mergeCell ref="A1:C1"/>
    <mergeCell ref="D1:M1"/>
    <mergeCell ref="A25:M25"/>
    <mergeCell ref="B6:C6"/>
    <mergeCell ref="B3:I3"/>
    <mergeCell ref="L28:M28"/>
    <mergeCell ref="F6:G6"/>
    <mergeCell ref="C4:C5"/>
    <mergeCell ref="D6:E6"/>
    <mergeCell ref="A3:A6"/>
    <mergeCell ref="H6:I6"/>
  </mergeCells>
  <phoneticPr fontId="25" type="noConversion"/>
  <printOptions horizontalCentered="1"/>
  <pageMargins left="0.78740157480314965" right="0.78740157480314965" top="1.39" bottom="0.78" header="0.78740157480314965" footer="0.78740157480314965"/>
  <pageSetup paperSize="9" scale="94" orientation="landscape" r:id="rId1"/>
  <headerFooter alignWithMargins="0">
    <oddHeader>&amp;C&amp;"Times New Roman CE,Félkövér"&amp;12
Európai uniós támogatással megvalósuló projektek 
bevételei, kiadásai, hozzájárulások&amp;R7. melléklet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K149"/>
  <sheetViews>
    <sheetView topLeftCell="A68" zoomScaleNormal="100" zoomScaleSheetLayoutView="100" workbookViewId="0">
      <selection activeCell="G111" sqref="G111"/>
    </sheetView>
  </sheetViews>
  <sheetFormatPr defaultRowHeight="12.75"/>
  <cols>
    <col min="1" max="1" width="14.83203125" style="473" customWidth="1"/>
    <col min="2" max="2" width="65.33203125" style="474" customWidth="1"/>
    <col min="3" max="5" width="17" style="475" customWidth="1"/>
    <col min="6" max="16384" width="9.33203125" style="32"/>
  </cols>
  <sheetData>
    <row r="1" spans="1:5" s="449" customFormat="1" ht="16.5" customHeight="1" thickBot="1">
      <c r="A1" s="621"/>
      <c r="B1" s="622"/>
      <c r="C1" s="460"/>
      <c r="D1" s="460"/>
      <c r="E1" s="554" t="s">
        <v>726</v>
      </c>
    </row>
    <row r="2" spans="1:5" s="496" customFormat="1" ht="15.75" customHeight="1">
      <c r="A2" s="476" t="s">
        <v>50</v>
      </c>
      <c r="B2" s="671" t="s">
        <v>150</v>
      </c>
      <c r="C2" s="672"/>
      <c r="D2" s="673"/>
      <c r="E2" s="469" t="s">
        <v>41</v>
      </c>
    </row>
    <row r="3" spans="1:5" s="496" customFormat="1" ht="24.75" thickBot="1">
      <c r="A3" s="494" t="s">
        <v>535</v>
      </c>
      <c r="B3" s="674" t="s">
        <v>534</v>
      </c>
      <c r="C3" s="675"/>
      <c r="D3" s="676"/>
      <c r="E3" s="444" t="s">
        <v>41</v>
      </c>
    </row>
    <row r="4" spans="1:5" s="497" customFormat="1" ht="15.95" customHeight="1" thickBot="1">
      <c r="A4" s="451"/>
      <c r="B4" s="451"/>
      <c r="C4" s="452"/>
      <c r="D4" s="452"/>
      <c r="E4" s="452" t="str">
        <f>'7. melléklet'!M2</f>
        <v>Forintban!</v>
      </c>
    </row>
    <row r="5" spans="1:5" ht="24.75" thickBot="1">
      <c r="A5" s="284" t="s">
        <v>145</v>
      </c>
      <c r="B5" s="285" t="s">
        <v>693</v>
      </c>
      <c r="C5" s="76" t="s">
        <v>173</v>
      </c>
      <c r="D5" s="76" t="s">
        <v>178</v>
      </c>
      <c r="E5" s="453" t="s">
        <v>179</v>
      </c>
    </row>
    <row r="6" spans="1:5" s="498" customFormat="1" ht="12.95" customHeight="1" thickBot="1">
      <c r="A6" s="446" t="s">
        <v>403</v>
      </c>
      <c r="B6" s="447" t="s">
        <v>404</v>
      </c>
      <c r="C6" s="447" t="s">
        <v>405</v>
      </c>
      <c r="D6" s="89" t="s">
        <v>406</v>
      </c>
      <c r="E6" s="87" t="s">
        <v>407</v>
      </c>
    </row>
    <row r="7" spans="1:5" s="498" customFormat="1" ht="15.95" customHeight="1" thickBot="1">
      <c r="A7" s="668" t="s">
        <v>42</v>
      </c>
      <c r="B7" s="669"/>
      <c r="C7" s="669"/>
      <c r="D7" s="669"/>
      <c r="E7" s="670"/>
    </row>
    <row r="8" spans="1:5" s="498" customFormat="1" ht="12" customHeight="1" thickBot="1">
      <c r="A8" s="316" t="s">
        <v>7</v>
      </c>
      <c r="B8" s="312" t="s">
        <v>298</v>
      </c>
      <c r="C8" s="343">
        <f>SUM(C9:C14)</f>
        <v>47780969</v>
      </c>
      <c r="D8" s="343">
        <f>SUM(D9:D14)</f>
        <v>46692186</v>
      </c>
      <c r="E8" s="326">
        <f>SUM(E9:E14)</f>
        <v>46692186</v>
      </c>
    </row>
    <row r="9" spans="1:5" s="472" customFormat="1" ht="12" customHeight="1">
      <c r="A9" s="482" t="s">
        <v>69</v>
      </c>
      <c r="B9" s="354" t="s">
        <v>299</v>
      </c>
      <c r="C9" s="345">
        <v>12410333</v>
      </c>
      <c r="D9" s="345">
        <v>13410333</v>
      </c>
      <c r="E9" s="345">
        <v>13410333</v>
      </c>
    </row>
    <row r="10" spans="1:5" s="499" customFormat="1" ht="12" customHeight="1">
      <c r="A10" s="483" t="s">
        <v>70</v>
      </c>
      <c r="B10" s="355" t="s">
        <v>300</v>
      </c>
      <c r="C10" s="344">
        <v>12793651</v>
      </c>
      <c r="D10" s="344">
        <v>13160651</v>
      </c>
      <c r="E10" s="344">
        <v>13160651</v>
      </c>
    </row>
    <row r="11" spans="1:5" s="499" customFormat="1" ht="12" customHeight="1">
      <c r="A11" s="483" t="s">
        <v>71</v>
      </c>
      <c r="B11" s="355" t="s">
        <v>301</v>
      </c>
      <c r="C11" s="344">
        <v>15063905</v>
      </c>
      <c r="D11" s="344">
        <v>14619569</v>
      </c>
      <c r="E11" s="344">
        <v>14619569</v>
      </c>
    </row>
    <row r="12" spans="1:5" s="499" customFormat="1" ht="12" customHeight="1">
      <c r="A12" s="483" t="s">
        <v>72</v>
      </c>
      <c r="B12" s="355" t="s">
        <v>302</v>
      </c>
      <c r="C12" s="344">
        <v>1200000</v>
      </c>
      <c r="D12" s="344">
        <v>1200000</v>
      </c>
      <c r="E12" s="344">
        <v>1200000</v>
      </c>
    </row>
    <row r="13" spans="1:5" s="499" customFormat="1" ht="12" customHeight="1">
      <c r="A13" s="483" t="s">
        <v>105</v>
      </c>
      <c r="B13" s="355" t="s">
        <v>303</v>
      </c>
      <c r="C13" s="344"/>
      <c r="D13" s="344"/>
      <c r="E13" s="344"/>
    </row>
    <row r="14" spans="1:5" s="472" customFormat="1" ht="12" customHeight="1" thickBot="1">
      <c r="A14" s="484" t="s">
        <v>73</v>
      </c>
      <c r="B14" s="335" t="s">
        <v>304</v>
      </c>
      <c r="C14" s="346">
        <v>6313080</v>
      </c>
      <c r="D14" s="346">
        <v>4301633</v>
      </c>
      <c r="E14" s="346">
        <v>4301633</v>
      </c>
    </row>
    <row r="15" spans="1:5" s="472" customFormat="1" ht="12" customHeight="1" thickBot="1">
      <c r="A15" s="316" t="s">
        <v>8</v>
      </c>
      <c r="B15" s="333" t="s">
        <v>305</v>
      </c>
      <c r="C15" s="343">
        <f>SUM(C16:C20)</f>
        <v>42030999</v>
      </c>
      <c r="D15" s="343">
        <f>SUM(D16:D20)</f>
        <v>34627620</v>
      </c>
      <c r="E15" s="326">
        <f>SUM(E16:E20)</f>
        <v>51850805</v>
      </c>
    </row>
    <row r="16" spans="1:5" s="472" customFormat="1" ht="12" customHeight="1">
      <c r="A16" s="482" t="s">
        <v>75</v>
      </c>
      <c r="B16" s="354" t="s">
        <v>306</v>
      </c>
      <c r="C16" s="345"/>
      <c r="D16" s="345"/>
      <c r="E16" s="328"/>
    </row>
    <row r="17" spans="1:5" s="472" customFormat="1" ht="12" customHeight="1">
      <c r="A17" s="483" t="s">
        <v>76</v>
      </c>
      <c r="B17" s="355" t="s">
        <v>307</v>
      </c>
      <c r="C17" s="344"/>
      <c r="D17" s="344"/>
      <c r="E17" s="327"/>
    </row>
    <row r="18" spans="1:5" s="472" customFormat="1" ht="12" customHeight="1">
      <c r="A18" s="483" t="s">
        <v>77</v>
      </c>
      <c r="B18" s="355" t="s">
        <v>308</v>
      </c>
      <c r="C18" s="344"/>
      <c r="D18" s="344"/>
      <c r="E18" s="327"/>
    </row>
    <row r="19" spans="1:5" s="472" customFormat="1" ht="12" customHeight="1">
      <c r="A19" s="483" t="s">
        <v>78</v>
      </c>
      <c r="B19" s="355" t="s">
        <v>309</v>
      </c>
      <c r="C19" s="344"/>
      <c r="D19" s="344"/>
      <c r="E19" s="327"/>
    </row>
    <row r="20" spans="1:5" s="472" customFormat="1" ht="12" customHeight="1">
      <c r="A20" s="483" t="s">
        <v>79</v>
      </c>
      <c r="B20" s="355" t="s">
        <v>310</v>
      </c>
      <c r="C20" s="344">
        <v>42030999</v>
      </c>
      <c r="D20" s="344">
        <v>34627620</v>
      </c>
      <c r="E20" s="327">
        <v>51850805</v>
      </c>
    </row>
    <row r="21" spans="1:5" s="499" customFormat="1" ht="12" customHeight="1" thickBot="1">
      <c r="A21" s="484" t="s">
        <v>86</v>
      </c>
      <c r="B21" s="335" t="s">
        <v>311</v>
      </c>
      <c r="C21" s="346"/>
      <c r="D21" s="346"/>
      <c r="E21" s="329"/>
    </row>
    <row r="22" spans="1:5" s="499" customFormat="1" ht="12" customHeight="1" thickBot="1">
      <c r="A22" s="316" t="s">
        <v>9</v>
      </c>
      <c r="B22" s="312" t="s">
        <v>312</v>
      </c>
      <c r="C22" s="343">
        <f>SUM(C23:C27)</f>
        <v>0</v>
      </c>
      <c r="D22" s="343">
        <f>SUM(D23:D27)</f>
        <v>1249355</v>
      </c>
      <c r="E22" s="326">
        <f>SUM(E23:E27)</f>
        <v>1249355</v>
      </c>
    </row>
    <row r="23" spans="1:5" s="499" customFormat="1" ht="12" customHeight="1">
      <c r="A23" s="482" t="s">
        <v>58</v>
      </c>
      <c r="B23" s="354" t="s">
        <v>313</v>
      </c>
      <c r="C23" s="345"/>
      <c r="D23" s="345">
        <v>1249355</v>
      </c>
      <c r="E23" s="328">
        <v>1249355</v>
      </c>
    </row>
    <row r="24" spans="1:5" s="472" customFormat="1" ht="12" customHeight="1">
      <c r="A24" s="483" t="s">
        <v>59</v>
      </c>
      <c r="B24" s="355" t="s">
        <v>314</v>
      </c>
      <c r="C24" s="344"/>
      <c r="D24" s="344"/>
      <c r="E24" s="327"/>
    </row>
    <row r="25" spans="1:5" s="499" customFormat="1" ht="12" customHeight="1">
      <c r="A25" s="483" t="s">
        <v>60</v>
      </c>
      <c r="B25" s="355" t="s">
        <v>315</v>
      </c>
      <c r="C25" s="344"/>
      <c r="D25" s="344"/>
      <c r="E25" s="327"/>
    </row>
    <row r="26" spans="1:5" s="499" customFormat="1" ht="12" customHeight="1">
      <c r="A26" s="483" t="s">
        <v>61</v>
      </c>
      <c r="B26" s="355" t="s">
        <v>316</v>
      </c>
      <c r="C26" s="344"/>
      <c r="D26" s="344"/>
      <c r="E26" s="327"/>
    </row>
    <row r="27" spans="1:5" s="499" customFormat="1" ht="12" customHeight="1">
      <c r="A27" s="483" t="s">
        <v>119</v>
      </c>
      <c r="B27" s="355" t="s">
        <v>317</v>
      </c>
      <c r="C27" s="344"/>
      <c r="D27" s="344"/>
      <c r="E27" s="327"/>
    </row>
    <row r="28" spans="1:5" s="499" customFormat="1" ht="12" customHeight="1" thickBot="1">
      <c r="A28" s="484" t="s">
        <v>120</v>
      </c>
      <c r="B28" s="356" t="s">
        <v>318</v>
      </c>
      <c r="C28" s="346"/>
      <c r="D28" s="346"/>
      <c r="E28" s="329"/>
    </row>
    <row r="29" spans="1:5" s="499" customFormat="1" ht="12" customHeight="1" thickBot="1">
      <c r="A29" s="316" t="s">
        <v>121</v>
      </c>
      <c r="B29" s="312" t="s">
        <v>684</v>
      </c>
      <c r="C29" s="349">
        <f>SUM(C30:C35)</f>
        <v>3810429</v>
      </c>
      <c r="D29" s="349">
        <f>SUM(D30:D35)</f>
        <v>3810429</v>
      </c>
      <c r="E29" s="362">
        <f>SUM(E30:E35)</f>
        <v>3368337</v>
      </c>
    </row>
    <row r="30" spans="1:5" s="499" customFormat="1" ht="12" customHeight="1">
      <c r="A30" s="482" t="s">
        <v>319</v>
      </c>
      <c r="B30" s="354" t="s">
        <v>688</v>
      </c>
      <c r="C30" s="345"/>
      <c r="D30" s="345"/>
      <c r="E30" s="328"/>
    </row>
    <row r="31" spans="1:5" s="499" customFormat="1" ht="12" customHeight="1">
      <c r="A31" s="483" t="s">
        <v>320</v>
      </c>
      <c r="B31" s="355" t="s">
        <v>689</v>
      </c>
      <c r="C31" s="344"/>
      <c r="D31" s="344"/>
      <c r="E31" s="327"/>
    </row>
    <row r="32" spans="1:5" s="499" customFormat="1" ht="12" customHeight="1">
      <c r="A32" s="483" t="s">
        <v>321</v>
      </c>
      <c r="B32" s="355" t="s">
        <v>690</v>
      </c>
      <c r="C32" s="344">
        <v>2910050</v>
      </c>
      <c r="D32" s="344">
        <v>2910050</v>
      </c>
      <c r="E32" s="327">
        <v>2475016</v>
      </c>
    </row>
    <row r="33" spans="1:5" s="499" customFormat="1" ht="12" customHeight="1">
      <c r="A33" s="483" t="s">
        <v>685</v>
      </c>
      <c r="B33" s="355" t="s">
        <v>705</v>
      </c>
      <c r="C33" s="344">
        <v>249379</v>
      </c>
      <c r="D33" s="344">
        <v>249379</v>
      </c>
      <c r="E33" s="327">
        <v>227507</v>
      </c>
    </row>
    <row r="34" spans="1:5" s="499" customFormat="1" ht="12" customHeight="1">
      <c r="A34" s="483" t="s">
        <v>686</v>
      </c>
      <c r="B34" s="355" t="s">
        <v>706</v>
      </c>
      <c r="C34" s="344">
        <v>651000</v>
      </c>
      <c r="D34" s="344">
        <v>651000</v>
      </c>
      <c r="E34" s="327">
        <v>663750</v>
      </c>
    </row>
    <row r="35" spans="1:5" s="499" customFormat="1" ht="12" customHeight="1" thickBot="1">
      <c r="A35" s="484" t="s">
        <v>687</v>
      </c>
      <c r="B35" s="335" t="s">
        <v>323</v>
      </c>
      <c r="C35" s="346"/>
      <c r="D35" s="346"/>
      <c r="E35" s="329">
        <v>2064</v>
      </c>
    </row>
    <row r="36" spans="1:5" s="499" customFormat="1" ht="12" customHeight="1" thickBot="1">
      <c r="A36" s="316" t="s">
        <v>11</v>
      </c>
      <c r="B36" s="312" t="s">
        <v>324</v>
      </c>
      <c r="C36" s="343">
        <f>SUM(C37:C46)</f>
        <v>1349325</v>
      </c>
      <c r="D36" s="343">
        <f>SUM(D37:D46)</f>
        <v>1349325</v>
      </c>
      <c r="E36" s="326">
        <f>SUM(E37:E46)</f>
        <v>2154783</v>
      </c>
    </row>
    <row r="37" spans="1:5" s="499" customFormat="1" ht="12" customHeight="1">
      <c r="A37" s="482" t="s">
        <v>62</v>
      </c>
      <c r="B37" s="354" t="s">
        <v>325</v>
      </c>
      <c r="C37" s="345">
        <v>677650</v>
      </c>
      <c r="D37" s="345">
        <v>677650</v>
      </c>
      <c r="E37" s="328">
        <v>1440903</v>
      </c>
    </row>
    <row r="38" spans="1:5" s="499" customFormat="1" ht="12" customHeight="1">
      <c r="A38" s="483" t="s">
        <v>63</v>
      </c>
      <c r="B38" s="355" t="s">
        <v>326</v>
      </c>
      <c r="C38" s="344">
        <v>425519</v>
      </c>
      <c r="D38" s="344">
        <v>425519</v>
      </c>
      <c r="E38" s="327">
        <v>264780</v>
      </c>
    </row>
    <row r="39" spans="1:5" s="499" customFormat="1" ht="12" customHeight="1">
      <c r="A39" s="483" t="s">
        <v>64</v>
      </c>
      <c r="B39" s="355" t="s">
        <v>327</v>
      </c>
      <c r="C39" s="344"/>
      <c r="D39" s="344"/>
      <c r="E39" s="327"/>
    </row>
    <row r="40" spans="1:5" s="499" customFormat="1" ht="12" customHeight="1">
      <c r="A40" s="483" t="s">
        <v>123</v>
      </c>
      <c r="B40" s="355" t="s">
        <v>328</v>
      </c>
      <c r="C40" s="344"/>
      <c r="D40" s="344"/>
      <c r="E40" s="327"/>
    </row>
    <row r="41" spans="1:5" s="499" customFormat="1" ht="12" customHeight="1">
      <c r="A41" s="483" t="s">
        <v>124</v>
      </c>
      <c r="B41" s="355" t="s">
        <v>329</v>
      </c>
      <c r="C41" s="344"/>
      <c r="D41" s="344"/>
      <c r="E41" s="327"/>
    </row>
    <row r="42" spans="1:5" s="499" customFormat="1" ht="12" customHeight="1">
      <c r="A42" s="483" t="s">
        <v>125</v>
      </c>
      <c r="B42" s="355" t="s">
        <v>330</v>
      </c>
      <c r="C42" s="344">
        <v>241156</v>
      </c>
      <c r="D42" s="344">
        <v>241156</v>
      </c>
      <c r="E42" s="327">
        <v>398710</v>
      </c>
    </row>
    <row r="43" spans="1:5" s="499" customFormat="1" ht="12" customHeight="1">
      <c r="A43" s="483" t="s">
        <v>126</v>
      </c>
      <c r="B43" s="355" t="s">
        <v>331</v>
      </c>
      <c r="C43" s="344"/>
      <c r="D43" s="344"/>
      <c r="E43" s="327"/>
    </row>
    <row r="44" spans="1:5" s="499" customFormat="1" ht="12" customHeight="1">
      <c r="A44" s="483" t="s">
        <v>127</v>
      </c>
      <c r="B44" s="355" t="s">
        <v>332</v>
      </c>
      <c r="C44" s="344">
        <v>5000</v>
      </c>
      <c r="D44" s="344">
        <v>5000</v>
      </c>
      <c r="E44" s="327">
        <v>385</v>
      </c>
    </row>
    <row r="45" spans="1:5" s="499" customFormat="1" ht="12" customHeight="1">
      <c r="A45" s="483" t="s">
        <v>333</v>
      </c>
      <c r="B45" s="355" t="s">
        <v>334</v>
      </c>
      <c r="C45" s="347"/>
      <c r="D45" s="347"/>
      <c r="E45" s="330"/>
    </row>
    <row r="46" spans="1:5" s="472" customFormat="1" ht="12" customHeight="1" thickBot="1">
      <c r="A46" s="484" t="s">
        <v>335</v>
      </c>
      <c r="B46" s="356" t="s">
        <v>336</v>
      </c>
      <c r="C46" s="348"/>
      <c r="D46" s="348"/>
      <c r="E46" s="331">
        <v>50005</v>
      </c>
    </row>
    <row r="47" spans="1:5" s="499" customFormat="1" ht="12" customHeight="1" thickBot="1">
      <c r="A47" s="316" t="s">
        <v>12</v>
      </c>
      <c r="B47" s="312" t="s">
        <v>337</v>
      </c>
      <c r="C47" s="343">
        <f>SUM(C48:C52)</f>
        <v>0</v>
      </c>
      <c r="D47" s="343">
        <f>SUM(D48:D52)</f>
        <v>0</v>
      </c>
      <c r="E47" s="326">
        <f>SUM(E48:E52)</f>
        <v>160000</v>
      </c>
    </row>
    <row r="48" spans="1:5" s="499" customFormat="1" ht="12" customHeight="1">
      <c r="A48" s="482" t="s">
        <v>65</v>
      </c>
      <c r="B48" s="354" t="s">
        <v>338</v>
      </c>
      <c r="C48" s="364"/>
      <c r="D48" s="364"/>
      <c r="E48" s="332">
        <v>160000</v>
      </c>
    </row>
    <row r="49" spans="1:5" s="499" customFormat="1" ht="12" customHeight="1">
      <c r="A49" s="483" t="s">
        <v>66</v>
      </c>
      <c r="B49" s="355" t="s">
        <v>339</v>
      </c>
      <c r="C49" s="347"/>
      <c r="D49" s="347"/>
      <c r="E49" s="330"/>
    </row>
    <row r="50" spans="1:5" s="499" customFormat="1" ht="12" customHeight="1">
      <c r="A50" s="483" t="s">
        <v>340</v>
      </c>
      <c r="B50" s="355" t="s">
        <v>341</v>
      </c>
      <c r="C50" s="347"/>
      <c r="D50" s="347"/>
      <c r="E50" s="330"/>
    </row>
    <row r="51" spans="1:5" s="499" customFormat="1" ht="12" customHeight="1">
      <c r="A51" s="483" t="s">
        <v>342</v>
      </c>
      <c r="B51" s="355" t="s">
        <v>343</v>
      </c>
      <c r="C51" s="347"/>
      <c r="D51" s="347"/>
      <c r="E51" s="330"/>
    </row>
    <row r="52" spans="1:5" s="499" customFormat="1" ht="12" customHeight="1" thickBot="1">
      <c r="A52" s="484" t="s">
        <v>344</v>
      </c>
      <c r="B52" s="356" t="s">
        <v>345</v>
      </c>
      <c r="C52" s="348"/>
      <c r="D52" s="348"/>
      <c r="E52" s="331"/>
    </row>
    <row r="53" spans="1:5" s="499" customFormat="1" ht="12" customHeight="1" thickBot="1">
      <c r="A53" s="316" t="s">
        <v>128</v>
      </c>
      <c r="B53" s="312" t="s">
        <v>346</v>
      </c>
      <c r="C53" s="343">
        <f>SUM(C54:C56)</f>
        <v>0</v>
      </c>
      <c r="D53" s="343">
        <f>SUM(D54:D56)</f>
        <v>0</v>
      </c>
      <c r="E53" s="326">
        <f>SUM(E54:E56)</f>
        <v>0</v>
      </c>
    </row>
    <row r="54" spans="1:5" s="472" customFormat="1" ht="12" customHeight="1">
      <c r="A54" s="482" t="s">
        <v>67</v>
      </c>
      <c r="B54" s="354" t="s">
        <v>347</v>
      </c>
      <c r="C54" s="345"/>
      <c r="D54" s="345"/>
      <c r="E54" s="328"/>
    </row>
    <row r="55" spans="1:5" s="472" customFormat="1" ht="12" customHeight="1">
      <c r="A55" s="483" t="s">
        <v>68</v>
      </c>
      <c r="B55" s="355" t="s">
        <v>348</v>
      </c>
      <c r="C55" s="344"/>
      <c r="D55" s="344"/>
      <c r="E55" s="327"/>
    </row>
    <row r="56" spans="1:5" s="472" customFormat="1" ht="12" customHeight="1">
      <c r="A56" s="483" t="s">
        <v>349</v>
      </c>
      <c r="B56" s="355" t="s">
        <v>350</v>
      </c>
      <c r="C56" s="344"/>
      <c r="D56" s="344"/>
      <c r="E56" s="327"/>
    </row>
    <row r="57" spans="1:5" s="472" customFormat="1" ht="12" customHeight="1" thickBot="1">
      <c r="A57" s="484" t="s">
        <v>351</v>
      </c>
      <c r="B57" s="356" t="s">
        <v>352</v>
      </c>
      <c r="C57" s="346"/>
      <c r="D57" s="346"/>
      <c r="E57" s="329"/>
    </row>
    <row r="58" spans="1:5" s="499" customFormat="1" ht="12" customHeight="1" thickBot="1">
      <c r="A58" s="316" t="s">
        <v>14</v>
      </c>
      <c r="B58" s="333" t="s">
        <v>353</v>
      </c>
      <c r="C58" s="343">
        <f>SUM(C59:C61)</f>
        <v>0</v>
      </c>
      <c r="D58" s="343">
        <f>SUM(D59:D61)</f>
        <v>0</v>
      </c>
      <c r="E58" s="326">
        <f>SUM(E59:E61)</f>
        <v>0</v>
      </c>
    </row>
    <row r="59" spans="1:5" s="499" customFormat="1" ht="12" customHeight="1">
      <c r="A59" s="482" t="s">
        <v>129</v>
      </c>
      <c r="B59" s="354" t="s">
        <v>354</v>
      </c>
      <c r="C59" s="347"/>
      <c r="D59" s="347"/>
      <c r="E59" s="330"/>
    </row>
    <row r="60" spans="1:5" s="499" customFormat="1" ht="12" customHeight="1">
      <c r="A60" s="483" t="s">
        <v>130</v>
      </c>
      <c r="B60" s="355" t="s">
        <v>538</v>
      </c>
      <c r="C60" s="347"/>
      <c r="D60" s="347"/>
      <c r="E60" s="330"/>
    </row>
    <row r="61" spans="1:5" s="499" customFormat="1" ht="12" customHeight="1">
      <c r="A61" s="483" t="s">
        <v>154</v>
      </c>
      <c r="B61" s="355" t="s">
        <v>356</v>
      </c>
      <c r="C61" s="347"/>
      <c r="D61" s="347"/>
      <c r="E61" s="330"/>
    </row>
    <row r="62" spans="1:5" s="499" customFormat="1" ht="12" customHeight="1" thickBot="1">
      <c r="A62" s="484" t="s">
        <v>357</v>
      </c>
      <c r="B62" s="356" t="s">
        <v>358</v>
      </c>
      <c r="C62" s="347"/>
      <c r="D62" s="347"/>
      <c r="E62" s="330"/>
    </row>
    <row r="63" spans="1:5" s="499" customFormat="1" ht="12" customHeight="1" thickBot="1">
      <c r="A63" s="316" t="s">
        <v>15</v>
      </c>
      <c r="B63" s="312" t="s">
        <v>359</v>
      </c>
      <c r="C63" s="349">
        <f>+C8+C15+C22+C29+C36+C47+C53+C58</f>
        <v>94971722</v>
      </c>
      <c r="D63" s="349">
        <f>+D8+D15+D22+D29+D36+D47+D53+D58</f>
        <v>87728915</v>
      </c>
      <c r="E63" s="362">
        <f>+E8+E15+E22+E29+E36+E47+E53+E58</f>
        <v>105475466</v>
      </c>
    </row>
    <row r="64" spans="1:5" s="499" customFormat="1" ht="12" customHeight="1" thickBot="1">
      <c r="A64" s="485" t="s">
        <v>536</v>
      </c>
      <c r="B64" s="333" t="s">
        <v>361</v>
      </c>
      <c r="C64" s="343">
        <f>SUM(C65:C67)</f>
        <v>0</v>
      </c>
      <c r="D64" s="343">
        <f>SUM(D65:D67)</f>
        <v>0</v>
      </c>
      <c r="E64" s="326">
        <f>SUM(E65:E67)</f>
        <v>0</v>
      </c>
    </row>
    <row r="65" spans="1:5" s="499" customFormat="1" ht="12" customHeight="1">
      <c r="A65" s="482" t="s">
        <v>362</v>
      </c>
      <c r="B65" s="354" t="s">
        <v>363</v>
      </c>
      <c r="C65" s="347"/>
      <c r="D65" s="347"/>
      <c r="E65" s="330"/>
    </row>
    <row r="66" spans="1:5" s="499" customFormat="1" ht="12" customHeight="1">
      <c r="A66" s="483" t="s">
        <v>364</v>
      </c>
      <c r="B66" s="355" t="s">
        <v>365</v>
      </c>
      <c r="C66" s="347"/>
      <c r="D66" s="347"/>
      <c r="E66" s="330"/>
    </row>
    <row r="67" spans="1:5" s="499" customFormat="1" ht="12" customHeight="1" thickBot="1">
      <c r="A67" s="484" t="s">
        <v>366</v>
      </c>
      <c r="B67" s="478" t="s">
        <v>367</v>
      </c>
      <c r="C67" s="347"/>
      <c r="D67" s="347"/>
      <c r="E67" s="330"/>
    </row>
    <row r="68" spans="1:5" s="499" customFormat="1" ht="12" customHeight="1" thickBot="1">
      <c r="A68" s="485" t="s">
        <v>368</v>
      </c>
      <c r="B68" s="333" t="s">
        <v>369</v>
      </c>
      <c r="C68" s="343">
        <f>SUM(C69:C72)</f>
        <v>0</v>
      </c>
      <c r="D68" s="343">
        <f>SUM(D69:D72)</f>
        <v>0</v>
      </c>
      <c r="E68" s="326">
        <f>SUM(E69:E72)</f>
        <v>0</v>
      </c>
    </row>
    <row r="69" spans="1:5" s="499" customFormat="1" ht="12" customHeight="1">
      <c r="A69" s="482" t="s">
        <v>106</v>
      </c>
      <c r="B69" s="618" t="s">
        <v>370</v>
      </c>
      <c r="C69" s="347"/>
      <c r="D69" s="347"/>
      <c r="E69" s="330"/>
    </row>
    <row r="70" spans="1:5" s="499" customFormat="1" ht="12" customHeight="1">
      <c r="A70" s="483" t="s">
        <v>107</v>
      </c>
      <c r="B70" s="618" t="s">
        <v>702</v>
      </c>
      <c r="C70" s="347"/>
      <c r="D70" s="347"/>
      <c r="E70" s="330"/>
    </row>
    <row r="71" spans="1:5" s="499" customFormat="1" ht="12" customHeight="1">
      <c r="A71" s="483" t="s">
        <v>371</v>
      </c>
      <c r="B71" s="618" t="s">
        <v>372</v>
      </c>
      <c r="C71" s="347"/>
      <c r="D71" s="347"/>
      <c r="E71" s="330"/>
    </row>
    <row r="72" spans="1:5" s="499" customFormat="1" ht="12" customHeight="1" thickBot="1">
      <c r="A72" s="484" t="s">
        <v>373</v>
      </c>
      <c r="B72" s="619" t="s">
        <v>703</v>
      </c>
      <c r="C72" s="347"/>
      <c r="D72" s="347"/>
      <c r="E72" s="330"/>
    </row>
    <row r="73" spans="1:5" s="499" customFormat="1" ht="12" customHeight="1" thickBot="1">
      <c r="A73" s="485" t="s">
        <v>374</v>
      </c>
      <c r="B73" s="333" t="s">
        <v>375</v>
      </c>
      <c r="C73" s="343">
        <f>SUM(C74:C75)</f>
        <v>14841339</v>
      </c>
      <c r="D73" s="343">
        <f>SUM(D74:D75)</f>
        <v>14841339</v>
      </c>
      <c r="E73" s="326">
        <f>SUM(E74:E75)</f>
        <v>14841339</v>
      </c>
    </row>
    <row r="74" spans="1:5" s="499" customFormat="1" ht="12" customHeight="1">
      <c r="A74" s="482" t="s">
        <v>376</v>
      </c>
      <c r="B74" s="354" t="s">
        <v>377</v>
      </c>
      <c r="C74" s="347">
        <v>14841339</v>
      </c>
      <c r="D74" s="347">
        <v>14841339</v>
      </c>
      <c r="E74" s="347">
        <v>14841339</v>
      </c>
    </row>
    <row r="75" spans="1:5" s="499" customFormat="1" ht="12" customHeight="1" thickBot="1">
      <c r="A75" s="484" t="s">
        <v>378</v>
      </c>
      <c r="B75" s="356" t="s">
        <v>379</v>
      </c>
      <c r="C75" s="347"/>
      <c r="D75" s="347"/>
      <c r="E75" s="330"/>
    </row>
    <row r="76" spans="1:5" s="499" customFormat="1" ht="12" customHeight="1" thickBot="1">
      <c r="A76" s="485" t="s">
        <v>380</v>
      </c>
      <c r="B76" s="333" t="s">
        <v>381</v>
      </c>
      <c r="C76" s="343">
        <f>SUM(C77:C79)</f>
        <v>0</v>
      </c>
      <c r="D76" s="343">
        <f>SUM(D77:D79)</f>
        <v>0</v>
      </c>
      <c r="E76" s="326">
        <f>SUM(E77:E79)</f>
        <v>1557274</v>
      </c>
    </row>
    <row r="77" spans="1:5" s="499" customFormat="1" ht="12" customHeight="1">
      <c r="A77" s="482" t="s">
        <v>382</v>
      </c>
      <c r="B77" s="354" t="s">
        <v>383</v>
      </c>
      <c r="C77" s="347"/>
      <c r="D77" s="347"/>
      <c r="E77" s="330">
        <v>1557274</v>
      </c>
    </row>
    <row r="78" spans="1:5" s="499" customFormat="1" ht="12" customHeight="1">
      <c r="A78" s="483" t="s">
        <v>384</v>
      </c>
      <c r="B78" s="355" t="s">
        <v>385</v>
      </c>
      <c r="C78" s="347"/>
      <c r="D78" s="347"/>
      <c r="E78" s="330"/>
    </row>
    <row r="79" spans="1:5" s="499" customFormat="1" ht="12" customHeight="1" thickBot="1">
      <c r="A79" s="484" t="s">
        <v>386</v>
      </c>
      <c r="B79" s="620" t="s">
        <v>704</v>
      </c>
      <c r="C79" s="347"/>
      <c r="D79" s="347"/>
      <c r="E79" s="330"/>
    </row>
    <row r="80" spans="1:5" s="499" customFormat="1" ht="12" customHeight="1" thickBot="1">
      <c r="A80" s="485" t="s">
        <v>387</v>
      </c>
      <c r="B80" s="333" t="s">
        <v>388</v>
      </c>
      <c r="C80" s="343">
        <f>SUM(C81:C84)</f>
        <v>0</v>
      </c>
      <c r="D80" s="343">
        <f>SUM(D81:D84)</f>
        <v>0</v>
      </c>
      <c r="E80" s="326">
        <f>SUM(E81:E84)</f>
        <v>0</v>
      </c>
    </row>
    <row r="81" spans="1:5" s="499" customFormat="1" ht="12" customHeight="1">
      <c r="A81" s="486" t="s">
        <v>389</v>
      </c>
      <c r="B81" s="354" t="s">
        <v>390</v>
      </c>
      <c r="C81" s="347"/>
      <c r="D81" s="347"/>
      <c r="E81" s="330"/>
    </row>
    <row r="82" spans="1:5" s="499" customFormat="1" ht="12" customHeight="1">
      <c r="A82" s="487" t="s">
        <v>391</v>
      </c>
      <c r="B82" s="355" t="s">
        <v>392</v>
      </c>
      <c r="C82" s="347"/>
      <c r="D82" s="347"/>
      <c r="E82" s="330"/>
    </row>
    <row r="83" spans="1:5" s="499" customFormat="1" ht="12" customHeight="1">
      <c r="A83" s="487" t="s">
        <v>393</v>
      </c>
      <c r="B83" s="355" t="s">
        <v>394</v>
      </c>
      <c r="C83" s="347"/>
      <c r="D83" s="347"/>
      <c r="E83" s="330"/>
    </row>
    <row r="84" spans="1:5" s="499" customFormat="1" ht="12" customHeight="1" thickBot="1">
      <c r="A84" s="488" t="s">
        <v>395</v>
      </c>
      <c r="B84" s="356" t="s">
        <v>396</v>
      </c>
      <c r="C84" s="347"/>
      <c r="D84" s="347"/>
      <c r="E84" s="330"/>
    </row>
    <row r="85" spans="1:5" s="499" customFormat="1" ht="12" customHeight="1" thickBot="1">
      <c r="A85" s="485" t="s">
        <v>397</v>
      </c>
      <c r="B85" s="333" t="s">
        <v>398</v>
      </c>
      <c r="C85" s="368"/>
      <c r="D85" s="368"/>
      <c r="E85" s="369"/>
    </row>
    <row r="86" spans="1:5" s="499" customFormat="1" ht="12" customHeight="1" thickBot="1">
      <c r="A86" s="485" t="s">
        <v>399</v>
      </c>
      <c r="B86" s="479" t="s">
        <v>400</v>
      </c>
      <c r="C86" s="349">
        <f>+C64+C68+C73+C76+C80+C85</f>
        <v>14841339</v>
      </c>
      <c r="D86" s="349">
        <f>+D64+D68+D73+D76+D80+D85</f>
        <v>14841339</v>
      </c>
      <c r="E86" s="362">
        <f>+E64+E68+E73+E76+E80+E85</f>
        <v>16398613</v>
      </c>
    </row>
    <row r="87" spans="1:5" s="499" customFormat="1" ht="12" customHeight="1" thickBot="1">
      <c r="A87" s="489" t="s">
        <v>401</v>
      </c>
      <c r="B87" s="480" t="s">
        <v>537</v>
      </c>
      <c r="C87" s="349">
        <f>+C63+C86</f>
        <v>109813061</v>
      </c>
      <c r="D87" s="349">
        <f>+D63+D86</f>
        <v>102570254</v>
      </c>
      <c r="E87" s="362">
        <f>+E63+E86</f>
        <v>121874079</v>
      </c>
    </row>
    <row r="88" spans="1:5" s="499" customFormat="1" ht="15" customHeight="1">
      <c r="A88" s="454"/>
      <c r="B88" s="455"/>
      <c r="C88" s="470"/>
      <c r="D88" s="470"/>
      <c r="E88" s="470"/>
    </row>
    <row r="89" spans="1:5" ht="13.5" thickBot="1">
      <c r="A89" s="456"/>
      <c r="B89" s="457"/>
      <c r="C89" s="471"/>
      <c r="D89" s="471"/>
      <c r="E89" s="471"/>
    </row>
    <row r="90" spans="1:5" s="498" customFormat="1" ht="16.5" customHeight="1" thickBot="1">
      <c r="A90" s="668" t="s">
        <v>43</v>
      </c>
      <c r="B90" s="669"/>
      <c r="C90" s="669"/>
      <c r="D90" s="669"/>
      <c r="E90" s="670"/>
    </row>
    <row r="91" spans="1:5" s="274" customFormat="1" ht="12" customHeight="1" thickBot="1">
      <c r="A91" s="477" t="s">
        <v>7</v>
      </c>
      <c r="B91" s="315" t="s">
        <v>409</v>
      </c>
      <c r="C91" s="461">
        <f>SUM(C92:C96)</f>
        <v>73726868</v>
      </c>
      <c r="D91" s="461">
        <f>SUM(D92:D96)</f>
        <v>75683636</v>
      </c>
      <c r="E91" s="461">
        <f>SUM(E92:E96)</f>
        <v>75281549</v>
      </c>
    </row>
    <row r="92" spans="1:5" ht="12" customHeight="1">
      <c r="A92" s="490" t="s">
        <v>69</v>
      </c>
      <c r="B92" s="301" t="s">
        <v>37</v>
      </c>
      <c r="C92" s="462">
        <v>42610224</v>
      </c>
      <c r="D92" s="462">
        <v>46746498</v>
      </c>
      <c r="E92" s="462">
        <v>46746498</v>
      </c>
    </row>
    <row r="93" spans="1:5" ht="12" customHeight="1">
      <c r="A93" s="483" t="s">
        <v>70</v>
      </c>
      <c r="B93" s="299" t="s">
        <v>131</v>
      </c>
      <c r="C93" s="463">
        <v>5650800</v>
      </c>
      <c r="D93" s="463">
        <v>5992744</v>
      </c>
      <c r="E93" s="463">
        <v>5992744</v>
      </c>
    </row>
    <row r="94" spans="1:5" ht="12" customHeight="1">
      <c r="A94" s="483" t="s">
        <v>71</v>
      </c>
      <c r="B94" s="299" t="s">
        <v>98</v>
      </c>
      <c r="C94" s="465">
        <v>19040148</v>
      </c>
      <c r="D94" s="465">
        <v>17044958</v>
      </c>
      <c r="E94" s="465">
        <v>16661351</v>
      </c>
    </row>
    <row r="95" spans="1:5" ht="12" customHeight="1">
      <c r="A95" s="483" t="s">
        <v>72</v>
      </c>
      <c r="B95" s="302" t="s">
        <v>132</v>
      </c>
      <c r="C95" s="465">
        <v>5586000</v>
      </c>
      <c r="D95" s="465">
        <v>4389510</v>
      </c>
      <c r="E95" s="465">
        <v>4389510</v>
      </c>
    </row>
    <row r="96" spans="1:5" ht="12" customHeight="1">
      <c r="A96" s="483" t="s">
        <v>81</v>
      </c>
      <c r="B96" s="310" t="s">
        <v>133</v>
      </c>
      <c r="C96" s="465">
        <v>839696</v>
      </c>
      <c r="D96" s="465">
        <v>1509926</v>
      </c>
      <c r="E96" s="465">
        <v>1491446</v>
      </c>
    </row>
    <row r="97" spans="1:5" ht="12" customHeight="1">
      <c r="A97" s="483" t="s">
        <v>73</v>
      </c>
      <c r="B97" s="299" t="s">
        <v>410</v>
      </c>
      <c r="C97" s="465"/>
      <c r="D97" s="465">
        <v>1040648</v>
      </c>
      <c r="E97" s="465">
        <v>1040648</v>
      </c>
    </row>
    <row r="98" spans="1:5" ht="12" customHeight="1">
      <c r="A98" s="483" t="s">
        <v>74</v>
      </c>
      <c r="B98" s="322" t="s">
        <v>411</v>
      </c>
      <c r="C98" s="465"/>
      <c r="D98" s="465"/>
      <c r="E98" s="465"/>
    </row>
    <row r="99" spans="1:5" ht="12" customHeight="1">
      <c r="A99" s="483" t="s">
        <v>82</v>
      </c>
      <c r="B99" s="323" t="s">
        <v>412</v>
      </c>
      <c r="C99" s="465">
        <v>316873</v>
      </c>
      <c r="D99" s="465">
        <v>18480</v>
      </c>
      <c r="E99" s="465">
        <v>18480</v>
      </c>
    </row>
    <row r="100" spans="1:5" ht="12" customHeight="1">
      <c r="A100" s="483" t="s">
        <v>83</v>
      </c>
      <c r="B100" s="323" t="s">
        <v>413</v>
      </c>
      <c r="C100" s="465"/>
      <c r="D100" s="465"/>
      <c r="E100" s="465"/>
    </row>
    <row r="101" spans="1:5" ht="12" customHeight="1">
      <c r="A101" s="483" t="s">
        <v>84</v>
      </c>
      <c r="B101" s="322" t="s">
        <v>414</v>
      </c>
      <c r="C101" s="465"/>
      <c r="D101" s="465"/>
      <c r="E101" s="465"/>
    </row>
    <row r="102" spans="1:5" ht="12" customHeight="1">
      <c r="A102" s="483" t="s">
        <v>85</v>
      </c>
      <c r="B102" s="322" t="s">
        <v>415</v>
      </c>
      <c r="C102" s="465"/>
      <c r="D102" s="465"/>
      <c r="E102" s="465"/>
    </row>
    <row r="103" spans="1:5" ht="12" customHeight="1">
      <c r="A103" s="483" t="s">
        <v>87</v>
      </c>
      <c r="B103" s="323" t="s">
        <v>416</v>
      </c>
      <c r="C103" s="465"/>
      <c r="D103" s="465"/>
      <c r="E103" s="465"/>
    </row>
    <row r="104" spans="1:5" ht="12" customHeight="1">
      <c r="A104" s="491" t="s">
        <v>134</v>
      </c>
      <c r="B104" s="324" t="s">
        <v>417</v>
      </c>
      <c r="C104" s="465"/>
      <c r="D104" s="465"/>
      <c r="E104" s="465"/>
    </row>
    <row r="105" spans="1:5" ht="12" customHeight="1">
      <c r="A105" s="483" t="s">
        <v>418</v>
      </c>
      <c r="B105" s="324" t="s">
        <v>419</v>
      </c>
      <c r="C105" s="465"/>
      <c r="D105" s="465"/>
      <c r="E105" s="465"/>
    </row>
    <row r="106" spans="1:5" s="274" customFormat="1" ht="12" customHeight="1" thickBot="1">
      <c r="A106" s="492" t="s">
        <v>420</v>
      </c>
      <c r="B106" s="325" t="s">
        <v>421</v>
      </c>
      <c r="C106" s="467">
        <v>522823</v>
      </c>
      <c r="D106" s="467">
        <v>450798</v>
      </c>
      <c r="E106" s="467">
        <v>432318</v>
      </c>
    </row>
    <row r="107" spans="1:5" ht="12" customHeight="1" thickBot="1">
      <c r="A107" s="316" t="s">
        <v>8</v>
      </c>
      <c r="B107" s="314" t="s">
        <v>422</v>
      </c>
      <c r="C107" s="337">
        <f>+C108+C110+C112</f>
        <v>12868694</v>
      </c>
      <c r="D107" s="337">
        <f>+D108+D110+D112</f>
        <v>3627899</v>
      </c>
      <c r="E107" s="337">
        <f>+E108+E110+E112</f>
        <v>3627899</v>
      </c>
    </row>
    <row r="108" spans="1:5" ht="12" customHeight="1">
      <c r="A108" s="482" t="s">
        <v>75</v>
      </c>
      <c r="B108" s="299" t="s">
        <v>153</v>
      </c>
      <c r="C108" s="464">
        <v>2868702</v>
      </c>
      <c r="D108" s="464">
        <v>3199924</v>
      </c>
      <c r="E108" s="464">
        <v>3199924</v>
      </c>
    </row>
    <row r="109" spans="1:5" ht="12" customHeight="1">
      <c r="A109" s="482" t="s">
        <v>76</v>
      </c>
      <c r="B109" s="303" t="s">
        <v>423</v>
      </c>
      <c r="C109" s="464"/>
      <c r="D109" s="464"/>
      <c r="E109" s="464"/>
    </row>
    <row r="110" spans="1:5" ht="12" customHeight="1">
      <c r="A110" s="482" t="s">
        <v>77</v>
      </c>
      <c r="B110" s="303" t="s">
        <v>135</v>
      </c>
      <c r="C110" s="463">
        <v>9999992</v>
      </c>
      <c r="D110" s="463">
        <v>427975</v>
      </c>
      <c r="E110" s="463">
        <v>427975</v>
      </c>
    </row>
    <row r="111" spans="1:5" ht="12" customHeight="1">
      <c r="A111" s="482" t="s">
        <v>78</v>
      </c>
      <c r="B111" s="303" t="s">
        <v>424</v>
      </c>
      <c r="C111" s="327"/>
      <c r="D111" s="327"/>
      <c r="E111" s="327"/>
    </row>
    <row r="112" spans="1:5" ht="12" customHeight="1">
      <c r="A112" s="482" t="s">
        <v>79</v>
      </c>
      <c r="B112" s="335" t="s">
        <v>155</v>
      </c>
      <c r="C112" s="327"/>
      <c r="D112" s="327"/>
      <c r="E112" s="327"/>
    </row>
    <row r="113" spans="1:5" ht="12" customHeight="1">
      <c r="A113" s="482" t="s">
        <v>86</v>
      </c>
      <c r="B113" s="334" t="s">
        <v>425</v>
      </c>
      <c r="C113" s="327"/>
      <c r="D113" s="327"/>
      <c r="E113" s="327"/>
    </row>
    <row r="114" spans="1:5" ht="12" customHeight="1">
      <c r="A114" s="482" t="s">
        <v>88</v>
      </c>
      <c r="B114" s="350" t="s">
        <v>426</v>
      </c>
      <c r="C114" s="327"/>
      <c r="D114" s="327"/>
      <c r="E114" s="327"/>
    </row>
    <row r="115" spans="1:5" ht="12" customHeight="1">
      <c r="A115" s="482" t="s">
        <v>136</v>
      </c>
      <c r="B115" s="323" t="s">
        <v>413</v>
      </c>
      <c r="C115" s="327"/>
      <c r="D115" s="327"/>
      <c r="E115" s="327"/>
    </row>
    <row r="116" spans="1:5" ht="12" customHeight="1">
      <c r="A116" s="482" t="s">
        <v>137</v>
      </c>
      <c r="B116" s="323" t="s">
        <v>427</v>
      </c>
      <c r="C116" s="327"/>
      <c r="D116" s="327"/>
      <c r="E116" s="327"/>
    </row>
    <row r="117" spans="1:5" ht="12" customHeight="1">
      <c r="A117" s="482" t="s">
        <v>138</v>
      </c>
      <c r="B117" s="323" t="s">
        <v>428</v>
      </c>
      <c r="C117" s="327"/>
      <c r="D117" s="327"/>
      <c r="E117" s="327"/>
    </row>
    <row r="118" spans="1:5" ht="12" customHeight="1">
      <c r="A118" s="482" t="s">
        <v>429</v>
      </c>
      <c r="B118" s="323" t="s">
        <v>416</v>
      </c>
      <c r="C118" s="327"/>
      <c r="D118" s="327"/>
      <c r="E118" s="327"/>
    </row>
    <row r="119" spans="1:5" ht="12" customHeight="1">
      <c r="A119" s="482" t="s">
        <v>430</v>
      </c>
      <c r="B119" s="323" t="s">
        <v>431</v>
      </c>
      <c r="C119" s="327"/>
      <c r="D119" s="327"/>
      <c r="E119" s="327"/>
    </row>
    <row r="120" spans="1:5" ht="12" customHeight="1" thickBot="1">
      <c r="A120" s="491" t="s">
        <v>432</v>
      </c>
      <c r="B120" s="323" t="s">
        <v>433</v>
      </c>
      <c r="C120" s="329"/>
      <c r="D120" s="329"/>
      <c r="E120" s="329"/>
    </row>
    <row r="121" spans="1:5" ht="12" customHeight="1" thickBot="1">
      <c r="A121" s="316" t="s">
        <v>9</v>
      </c>
      <c r="B121" s="319" t="s">
        <v>434</v>
      </c>
      <c r="C121" s="337">
        <f>+C122+C123</f>
        <v>0</v>
      </c>
      <c r="D121" s="337">
        <f>+D122+D123</f>
        <v>0</v>
      </c>
      <c r="E121" s="337">
        <f>+E122+E123</f>
        <v>0</v>
      </c>
    </row>
    <row r="122" spans="1:5" ht="12" customHeight="1">
      <c r="A122" s="482" t="s">
        <v>58</v>
      </c>
      <c r="B122" s="300" t="s">
        <v>45</v>
      </c>
      <c r="C122" s="464"/>
      <c r="D122" s="464"/>
      <c r="E122" s="464"/>
    </row>
    <row r="123" spans="1:5" ht="12" customHeight="1" thickBot="1">
      <c r="A123" s="484" t="s">
        <v>59</v>
      </c>
      <c r="B123" s="303" t="s">
        <v>46</v>
      </c>
      <c r="C123" s="465"/>
      <c r="D123" s="465"/>
      <c r="E123" s="465"/>
    </row>
    <row r="124" spans="1:5" ht="12" customHeight="1" thickBot="1">
      <c r="A124" s="316" t="s">
        <v>10</v>
      </c>
      <c r="B124" s="319" t="s">
        <v>435</v>
      </c>
      <c r="C124" s="337">
        <f>+C91+C107+C121</f>
        <v>86595562</v>
      </c>
      <c r="D124" s="337">
        <f>+D91+D107+D121</f>
        <v>79311535</v>
      </c>
      <c r="E124" s="337">
        <f>+E91+E107+E121</f>
        <v>78909448</v>
      </c>
    </row>
    <row r="125" spans="1:5" ht="12" customHeight="1" thickBot="1">
      <c r="A125" s="316" t="s">
        <v>11</v>
      </c>
      <c r="B125" s="319" t="s">
        <v>539</v>
      </c>
      <c r="C125" s="337">
        <f>+C126+C127+C128</f>
        <v>0</v>
      </c>
      <c r="D125" s="337">
        <f>+D126+D127+D128</f>
        <v>0</v>
      </c>
      <c r="E125" s="337">
        <f>+E126+E127+E128</f>
        <v>0</v>
      </c>
    </row>
    <row r="126" spans="1:5" ht="12" customHeight="1">
      <c r="A126" s="482" t="s">
        <v>62</v>
      </c>
      <c r="B126" s="300" t="s">
        <v>437</v>
      </c>
      <c r="C126" s="327"/>
      <c r="D126" s="327"/>
      <c r="E126" s="327"/>
    </row>
    <row r="127" spans="1:5" ht="12" customHeight="1">
      <c r="A127" s="482" t="s">
        <v>63</v>
      </c>
      <c r="B127" s="300" t="s">
        <v>438</v>
      </c>
      <c r="C127" s="327"/>
      <c r="D127" s="327"/>
      <c r="E127" s="327"/>
    </row>
    <row r="128" spans="1:5" ht="12" customHeight="1" thickBot="1">
      <c r="A128" s="491" t="s">
        <v>64</v>
      </c>
      <c r="B128" s="298" t="s">
        <v>439</v>
      </c>
      <c r="C128" s="327"/>
      <c r="D128" s="327"/>
      <c r="E128" s="327"/>
    </row>
    <row r="129" spans="1:11" ht="12" customHeight="1" thickBot="1">
      <c r="A129" s="316" t="s">
        <v>12</v>
      </c>
      <c r="B129" s="319" t="s">
        <v>440</v>
      </c>
      <c r="C129" s="337">
        <f>+C130+C131+C132+C133</f>
        <v>0</v>
      </c>
      <c r="D129" s="337">
        <f>+D130+D131+D132+D133</f>
        <v>0</v>
      </c>
      <c r="E129" s="337">
        <f>+E130+E131+E132+E133</f>
        <v>0</v>
      </c>
    </row>
    <row r="130" spans="1:11" ht="12" customHeight="1">
      <c r="A130" s="482" t="s">
        <v>65</v>
      </c>
      <c r="B130" s="300" t="s">
        <v>441</v>
      </c>
      <c r="C130" s="327"/>
      <c r="D130" s="327"/>
      <c r="E130" s="327"/>
    </row>
    <row r="131" spans="1:11" ht="12" customHeight="1">
      <c r="A131" s="482" t="s">
        <v>66</v>
      </c>
      <c r="B131" s="300" t="s">
        <v>442</v>
      </c>
      <c r="C131" s="327"/>
      <c r="D131" s="327"/>
      <c r="E131" s="327"/>
    </row>
    <row r="132" spans="1:11" ht="12" customHeight="1">
      <c r="A132" s="482" t="s">
        <v>340</v>
      </c>
      <c r="B132" s="300" t="s">
        <v>443</v>
      </c>
      <c r="C132" s="327"/>
      <c r="D132" s="327"/>
      <c r="E132" s="327"/>
    </row>
    <row r="133" spans="1:11" s="274" customFormat="1" ht="12" customHeight="1" thickBot="1">
      <c r="A133" s="491" t="s">
        <v>342</v>
      </c>
      <c r="B133" s="298" t="s">
        <v>444</v>
      </c>
      <c r="C133" s="327"/>
      <c r="D133" s="327"/>
      <c r="E133" s="327"/>
    </row>
    <row r="134" spans="1:11" ht="13.5" thickBot="1">
      <c r="A134" s="316" t="s">
        <v>13</v>
      </c>
      <c r="B134" s="319" t="s">
        <v>645</v>
      </c>
      <c r="C134" s="466">
        <f>+C135+C136+C137+C139+C138</f>
        <v>23217499</v>
      </c>
      <c r="D134" s="466">
        <f>+D135+D136+D137+D139+D138</f>
        <v>23258719</v>
      </c>
      <c r="E134" s="466">
        <f>+E135+E136+E137+E139+E138</f>
        <v>23258719</v>
      </c>
      <c r="K134" s="445"/>
    </row>
    <row r="135" spans="1:11">
      <c r="A135" s="482" t="s">
        <v>67</v>
      </c>
      <c r="B135" s="300" t="s">
        <v>446</v>
      </c>
      <c r="C135" s="327"/>
      <c r="D135" s="327"/>
      <c r="E135" s="327"/>
    </row>
    <row r="136" spans="1:11" ht="12" customHeight="1">
      <c r="A136" s="482" t="s">
        <v>68</v>
      </c>
      <c r="B136" s="300" t="s">
        <v>447</v>
      </c>
      <c r="C136" s="327">
        <v>1480432</v>
      </c>
      <c r="D136" s="327">
        <v>1480432</v>
      </c>
      <c r="E136" s="327">
        <v>1480432</v>
      </c>
    </row>
    <row r="137" spans="1:11" s="274" customFormat="1" ht="12" customHeight="1">
      <c r="A137" s="482" t="s">
        <v>349</v>
      </c>
      <c r="B137" s="300" t="s">
        <v>644</v>
      </c>
      <c r="C137" s="327">
        <v>21737067</v>
      </c>
      <c r="D137" s="327">
        <v>21778287</v>
      </c>
      <c r="E137" s="327">
        <v>21778287</v>
      </c>
    </row>
    <row r="138" spans="1:11" s="274" customFormat="1" ht="12" customHeight="1">
      <c r="A138" s="482" t="s">
        <v>351</v>
      </c>
      <c r="B138" s="300" t="s">
        <v>448</v>
      </c>
      <c r="C138" s="327"/>
      <c r="D138" s="327"/>
      <c r="E138" s="327"/>
    </row>
    <row r="139" spans="1:11" s="274" customFormat="1" ht="12" customHeight="1" thickBot="1">
      <c r="A139" s="491" t="s">
        <v>643</v>
      </c>
      <c r="B139" s="298" t="s">
        <v>449</v>
      </c>
      <c r="C139" s="327"/>
      <c r="D139" s="327"/>
      <c r="E139" s="327"/>
    </row>
    <row r="140" spans="1:11" s="274" customFormat="1" ht="12" customHeight="1" thickBot="1">
      <c r="A140" s="316" t="s">
        <v>14</v>
      </c>
      <c r="B140" s="319" t="s">
        <v>540</v>
      </c>
      <c r="C140" s="468">
        <f>+C141+C142+C143+C144</f>
        <v>0</v>
      </c>
      <c r="D140" s="468">
        <f>+D141+D142+D143+D144</f>
        <v>0</v>
      </c>
      <c r="E140" s="468">
        <f>+E141+E142+E143+E144</f>
        <v>0</v>
      </c>
    </row>
    <row r="141" spans="1:11" s="274" customFormat="1" ht="12" customHeight="1">
      <c r="A141" s="482" t="s">
        <v>129</v>
      </c>
      <c r="B141" s="300" t="s">
        <v>451</v>
      </c>
      <c r="C141" s="327"/>
      <c r="D141" s="327"/>
      <c r="E141" s="327"/>
    </row>
    <row r="142" spans="1:11" s="274" customFormat="1" ht="12" customHeight="1">
      <c r="A142" s="482" t="s">
        <v>130</v>
      </c>
      <c r="B142" s="300" t="s">
        <v>452</v>
      </c>
      <c r="C142" s="327"/>
      <c r="D142" s="327"/>
      <c r="E142" s="327"/>
    </row>
    <row r="143" spans="1:11" s="274" customFormat="1" ht="12" customHeight="1">
      <c r="A143" s="482" t="s">
        <v>154</v>
      </c>
      <c r="B143" s="300" t="s">
        <v>453</v>
      </c>
      <c r="C143" s="327"/>
      <c r="D143" s="327"/>
      <c r="E143" s="327"/>
    </row>
    <row r="144" spans="1:11" ht="12.75" customHeight="1" thickBot="1">
      <c r="A144" s="482" t="s">
        <v>357</v>
      </c>
      <c r="B144" s="300" t="s">
        <v>454</v>
      </c>
      <c r="C144" s="327"/>
      <c r="D144" s="327"/>
      <c r="E144" s="327"/>
    </row>
    <row r="145" spans="1:5" ht="12" customHeight="1" thickBot="1">
      <c r="A145" s="316" t="s">
        <v>15</v>
      </c>
      <c r="B145" s="319" t="s">
        <v>455</v>
      </c>
      <c r="C145" s="481">
        <f>+C125+C129+C134+C140</f>
        <v>23217499</v>
      </c>
      <c r="D145" s="481">
        <f>+D125+D129+D134+D140</f>
        <v>23258719</v>
      </c>
      <c r="E145" s="481">
        <f>+E125+E129+E134+E140</f>
        <v>23258719</v>
      </c>
    </row>
    <row r="146" spans="1:5" ht="15" customHeight="1" thickBot="1">
      <c r="A146" s="493" t="s">
        <v>16</v>
      </c>
      <c r="B146" s="339" t="s">
        <v>456</v>
      </c>
      <c r="C146" s="481">
        <f>+C124+C145</f>
        <v>109813061</v>
      </c>
      <c r="D146" s="481">
        <f>+D124+D145</f>
        <v>102570254</v>
      </c>
      <c r="E146" s="481">
        <f>+E124+E145</f>
        <v>102168167</v>
      </c>
    </row>
    <row r="147" spans="1:5" ht="13.5" thickBot="1">
      <c r="A147" s="42"/>
      <c r="B147" s="43"/>
      <c r="C147" s="44"/>
      <c r="D147" s="44"/>
      <c r="E147" s="44"/>
    </row>
    <row r="148" spans="1:5" ht="15" customHeight="1" thickBot="1">
      <c r="A148" s="458" t="s">
        <v>695</v>
      </c>
      <c r="B148" s="459"/>
      <c r="C148" s="90">
        <v>3</v>
      </c>
      <c r="D148" s="91">
        <v>3</v>
      </c>
      <c r="E148" s="88">
        <v>3</v>
      </c>
    </row>
    <row r="149" spans="1:5" ht="14.25" customHeight="1" thickBot="1">
      <c r="A149" s="458" t="s">
        <v>694</v>
      </c>
      <c r="B149" s="459"/>
      <c r="C149" s="90">
        <v>39</v>
      </c>
      <c r="D149" s="91">
        <v>34</v>
      </c>
      <c r="E149" s="88">
        <v>34</v>
      </c>
    </row>
  </sheetData>
  <sheetProtection formatCells="0"/>
  <mergeCells count="4">
    <mergeCell ref="A7:E7"/>
    <mergeCell ref="A90:E90"/>
    <mergeCell ref="B2:D2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0" orientation="portrait" verticalDpi="300" r:id="rId1"/>
  <headerFooter alignWithMargins="0"/>
  <rowBreaks count="1" manualBreakCount="1">
    <brk id="8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9"/>
  <sheetViews>
    <sheetView zoomScaleNormal="100" zoomScaleSheetLayoutView="100" workbookViewId="0">
      <selection activeCell="L17" sqref="L17"/>
    </sheetView>
  </sheetViews>
  <sheetFormatPr defaultRowHeight="12.75"/>
  <cols>
    <col min="1" max="1" width="14.83203125" style="473" customWidth="1"/>
    <col min="2" max="2" width="64.6640625" style="474" customWidth="1"/>
    <col min="3" max="5" width="17" style="475" customWidth="1"/>
    <col min="6" max="16384" width="9.33203125" style="32"/>
  </cols>
  <sheetData>
    <row r="1" spans="1:5" s="449" customFormat="1" ht="16.5" customHeight="1" thickBot="1">
      <c r="A1" s="621"/>
      <c r="B1" s="622"/>
      <c r="C1" s="460"/>
      <c r="D1" s="460"/>
      <c r="E1" s="554" t="s">
        <v>730</v>
      </c>
    </row>
    <row r="2" spans="1:5" s="496" customFormat="1" ht="15.75" customHeight="1">
      <c r="A2" s="476" t="s">
        <v>50</v>
      </c>
      <c r="B2" s="671" t="s">
        <v>150</v>
      </c>
      <c r="C2" s="672"/>
      <c r="D2" s="673"/>
      <c r="E2" s="469" t="s">
        <v>41</v>
      </c>
    </row>
    <row r="3" spans="1:5" s="496" customFormat="1" ht="24.75" thickBot="1">
      <c r="A3" s="494" t="s">
        <v>535</v>
      </c>
      <c r="B3" s="674" t="s">
        <v>646</v>
      </c>
      <c r="C3" s="675"/>
      <c r="D3" s="676"/>
      <c r="E3" s="444" t="s">
        <v>47</v>
      </c>
    </row>
    <row r="4" spans="1:5" s="497" customFormat="1" ht="15.95" customHeight="1" thickBot="1">
      <c r="A4" s="451"/>
      <c r="B4" s="451"/>
      <c r="C4" s="452"/>
      <c r="D4" s="452"/>
      <c r="E4" s="452" t="str">
        <f>'8. melléklet'!E4</f>
        <v>Forintban!</v>
      </c>
    </row>
    <row r="5" spans="1:5" ht="24.75" thickBot="1">
      <c r="A5" s="284" t="s">
        <v>145</v>
      </c>
      <c r="B5" s="285" t="s">
        <v>693</v>
      </c>
      <c r="C5" s="76" t="s">
        <v>173</v>
      </c>
      <c r="D5" s="76" t="s">
        <v>178</v>
      </c>
      <c r="E5" s="453" t="s">
        <v>179</v>
      </c>
    </row>
    <row r="6" spans="1:5" s="498" customFormat="1" ht="12.95" customHeight="1" thickBot="1">
      <c r="A6" s="446" t="s">
        <v>403</v>
      </c>
      <c r="B6" s="447" t="s">
        <v>404</v>
      </c>
      <c r="C6" s="447" t="s">
        <v>405</v>
      </c>
      <c r="D6" s="89" t="s">
        <v>406</v>
      </c>
      <c r="E6" s="87" t="s">
        <v>407</v>
      </c>
    </row>
    <row r="7" spans="1:5" s="498" customFormat="1" ht="15.95" customHeight="1" thickBot="1">
      <c r="A7" s="668" t="s">
        <v>42</v>
      </c>
      <c r="B7" s="669"/>
      <c r="C7" s="669"/>
      <c r="D7" s="669"/>
      <c r="E7" s="670"/>
    </row>
    <row r="8" spans="1:5" s="498" customFormat="1" ht="12" customHeight="1" thickBot="1">
      <c r="A8" s="316" t="s">
        <v>7</v>
      </c>
      <c r="B8" s="312" t="s">
        <v>298</v>
      </c>
      <c r="C8" s="343">
        <f>SUM(C9:C14)</f>
        <v>42194969</v>
      </c>
      <c r="D8" s="343">
        <f>SUM(D9:D14)</f>
        <v>43536176</v>
      </c>
      <c r="E8" s="326">
        <f>SUM(E9:E14)</f>
        <v>43536176</v>
      </c>
    </row>
    <row r="9" spans="1:5" s="472" customFormat="1" ht="12" customHeight="1">
      <c r="A9" s="482" t="s">
        <v>69</v>
      </c>
      <c r="B9" s="354" t="s">
        <v>299</v>
      </c>
      <c r="C9" s="345">
        <v>12410333</v>
      </c>
      <c r="D9" s="345">
        <v>13410333</v>
      </c>
      <c r="E9" s="345">
        <v>13410333</v>
      </c>
    </row>
    <row r="10" spans="1:5" s="499" customFormat="1" ht="12" customHeight="1">
      <c r="A10" s="483" t="s">
        <v>70</v>
      </c>
      <c r="B10" s="355" t="s">
        <v>300</v>
      </c>
      <c r="C10" s="344">
        <v>12793651</v>
      </c>
      <c r="D10" s="344">
        <v>13160651</v>
      </c>
      <c r="E10" s="344">
        <v>13160651</v>
      </c>
    </row>
    <row r="11" spans="1:5" s="499" customFormat="1" ht="12" customHeight="1">
      <c r="A11" s="483" t="s">
        <v>71</v>
      </c>
      <c r="B11" s="355" t="s">
        <v>301</v>
      </c>
      <c r="C11" s="344">
        <v>9477905</v>
      </c>
      <c r="D11" s="344">
        <v>11463559</v>
      </c>
      <c r="E11" s="344">
        <v>11463559</v>
      </c>
    </row>
    <row r="12" spans="1:5" s="499" customFormat="1" ht="12" customHeight="1">
      <c r="A12" s="483" t="s">
        <v>72</v>
      </c>
      <c r="B12" s="355" t="s">
        <v>302</v>
      </c>
      <c r="C12" s="344">
        <v>1200000</v>
      </c>
      <c r="D12" s="344">
        <v>1200000</v>
      </c>
      <c r="E12" s="344">
        <v>1200000</v>
      </c>
    </row>
    <row r="13" spans="1:5" s="499" customFormat="1" ht="12" customHeight="1">
      <c r="A13" s="483" t="s">
        <v>105</v>
      </c>
      <c r="B13" s="355" t="s">
        <v>303</v>
      </c>
      <c r="C13" s="344"/>
      <c r="D13" s="344"/>
      <c r="E13" s="344"/>
    </row>
    <row r="14" spans="1:5" s="472" customFormat="1" ht="12" customHeight="1" thickBot="1">
      <c r="A14" s="484" t="s">
        <v>73</v>
      </c>
      <c r="B14" s="356" t="s">
        <v>304</v>
      </c>
      <c r="C14" s="346">
        <v>6313080</v>
      </c>
      <c r="D14" s="346">
        <v>4301633</v>
      </c>
      <c r="E14" s="346">
        <v>4301633</v>
      </c>
    </row>
    <row r="15" spans="1:5" s="472" customFormat="1" ht="12" customHeight="1" thickBot="1">
      <c r="A15" s="316" t="s">
        <v>8</v>
      </c>
      <c r="B15" s="333" t="s">
        <v>305</v>
      </c>
      <c r="C15" s="343">
        <f>SUM(C16:C20)</f>
        <v>42030999</v>
      </c>
      <c r="D15" s="343">
        <f>SUM(D16:D20)</f>
        <v>34627620</v>
      </c>
      <c r="E15" s="326">
        <f>SUM(E16:E20)</f>
        <v>51850805</v>
      </c>
    </row>
    <row r="16" spans="1:5" s="472" customFormat="1" ht="12" customHeight="1">
      <c r="A16" s="482" t="s">
        <v>75</v>
      </c>
      <c r="B16" s="354" t="s">
        <v>306</v>
      </c>
      <c r="C16" s="345"/>
      <c r="D16" s="345"/>
      <c r="E16" s="328"/>
    </row>
    <row r="17" spans="1:5" s="472" customFormat="1" ht="12" customHeight="1">
      <c r="A17" s="483" t="s">
        <v>76</v>
      </c>
      <c r="B17" s="355" t="s">
        <v>307</v>
      </c>
      <c r="C17" s="344"/>
      <c r="D17" s="344"/>
      <c r="E17" s="327"/>
    </row>
    <row r="18" spans="1:5" s="472" customFormat="1" ht="12" customHeight="1">
      <c r="A18" s="483" t="s">
        <v>77</v>
      </c>
      <c r="B18" s="355" t="s">
        <v>308</v>
      </c>
      <c r="C18" s="344"/>
      <c r="D18" s="344"/>
      <c r="E18" s="327"/>
    </row>
    <row r="19" spans="1:5" s="472" customFormat="1" ht="12" customHeight="1">
      <c r="A19" s="483" t="s">
        <v>78</v>
      </c>
      <c r="B19" s="355" t="s">
        <v>309</v>
      </c>
      <c r="C19" s="344"/>
      <c r="D19" s="344"/>
      <c r="E19" s="327"/>
    </row>
    <row r="20" spans="1:5" s="472" customFormat="1" ht="12" customHeight="1">
      <c r="A20" s="483" t="s">
        <v>79</v>
      </c>
      <c r="B20" s="355" t="s">
        <v>310</v>
      </c>
      <c r="C20" s="344">
        <v>42030999</v>
      </c>
      <c r="D20" s="344">
        <v>34627620</v>
      </c>
      <c r="E20" s="327">
        <v>51850805</v>
      </c>
    </row>
    <row r="21" spans="1:5" s="499" customFormat="1" ht="12" customHeight="1" thickBot="1">
      <c r="A21" s="484" t="s">
        <v>86</v>
      </c>
      <c r="B21" s="356" t="s">
        <v>311</v>
      </c>
      <c r="C21" s="346"/>
      <c r="D21" s="346"/>
      <c r="E21" s="329"/>
    </row>
    <row r="22" spans="1:5" s="499" customFormat="1" ht="12" customHeight="1" thickBot="1">
      <c r="A22" s="316" t="s">
        <v>9</v>
      </c>
      <c r="B22" s="312" t="s">
        <v>312</v>
      </c>
      <c r="C22" s="343">
        <f>SUM(C23:C27)</f>
        <v>0</v>
      </c>
      <c r="D22" s="343">
        <f>SUM(D23:D27)</f>
        <v>1249355</v>
      </c>
      <c r="E22" s="326">
        <f>SUM(E23:E27)</f>
        <v>1249355</v>
      </c>
    </row>
    <row r="23" spans="1:5" s="499" customFormat="1" ht="12" customHeight="1">
      <c r="A23" s="482" t="s">
        <v>58</v>
      </c>
      <c r="B23" s="354" t="s">
        <v>313</v>
      </c>
      <c r="C23" s="345"/>
      <c r="D23" s="345">
        <v>1249355</v>
      </c>
      <c r="E23" s="328">
        <v>1249355</v>
      </c>
    </row>
    <row r="24" spans="1:5" s="472" customFormat="1" ht="12" customHeight="1">
      <c r="A24" s="483" t="s">
        <v>59</v>
      </c>
      <c r="B24" s="355" t="s">
        <v>314</v>
      </c>
      <c r="C24" s="344"/>
      <c r="D24" s="344"/>
      <c r="E24" s="327"/>
    </row>
    <row r="25" spans="1:5" s="499" customFormat="1" ht="12" customHeight="1">
      <c r="A25" s="483" t="s">
        <v>60</v>
      </c>
      <c r="B25" s="355" t="s">
        <v>315</v>
      </c>
      <c r="C25" s="344"/>
      <c r="D25" s="344"/>
      <c r="E25" s="327"/>
    </row>
    <row r="26" spans="1:5" s="499" customFormat="1" ht="12" customHeight="1">
      <c r="A26" s="483" t="s">
        <v>61</v>
      </c>
      <c r="B26" s="355" t="s">
        <v>316</v>
      </c>
      <c r="C26" s="344"/>
      <c r="D26" s="344"/>
      <c r="E26" s="327"/>
    </row>
    <row r="27" spans="1:5" s="499" customFormat="1" ht="12" customHeight="1">
      <c r="A27" s="483" t="s">
        <v>119</v>
      </c>
      <c r="B27" s="355" t="s">
        <v>317</v>
      </c>
      <c r="C27" s="344"/>
      <c r="D27" s="344"/>
      <c r="E27" s="327"/>
    </row>
    <row r="28" spans="1:5" s="499" customFormat="1" ht="12" customHeight="1" thickBot="1">
      <c r="A28" s="484" t="s">
        <v>120</v>
      </c>
      <c r="B28" s="356" t="s">
        <v>318</v>
      </c>
      <c r="C28" s="346"/>
      <c r="D28" s="346"/>
      <c r="E28" s="329"/>
    </row>
    <row r="29" spans="1:5" s="499" customFormat="1" ht="12" customHeight="1" thickBot="1">
      <c r="A29" s="316" t="s">
        <v>121</v>
      </c>
      <c r="B29" s="312" t="s">
        <v>684</v>
      </c>
      <c r="C29" s="349">
        <f>SUM(C30:C35)</f>
        <v>1391738</v>
      </c>
      <c r="D29" s="349">
        <f>SUM(D30:D35)</f>
        <v>1097304</v>
      </c>
      <c r="E29" s="362">
        <f>SUM(E30:E35)</f>
        <v>655212</v>
      </c>
    </row>
    <row r="30" spans="1:5" s="499" customFormat="1" ht="12" customHeight="1">
      <c r="A30" s="482" t="s">
        <v>319</v>
      </c>
      <c r="B30" s="354" t="s">
        <v>688</v>
      </c>
      <c r="C30" s="345"/>
      <c r="D30" s="345"/>
      <c r="E30" s="328"/>
    </row>
    <row r="31" spans="1:5" s="499" customFormat="1" ht="12" customHeight="1">
      <c r="A31" s="483" t="s">
        <v>320</v>
      </c>
      <c r="B31" s="355" t="s">
        <v>689</v>
      </c>
      <c r="C31" s="344"/>
      <c r="D31" s="344"/>
      <c r="E31" s="327"/>
    </row>
    <row r="32" spans="1:5" s="499" customFormat="1" ht="12" customHeight="1">
      <c r="A32" s="483" t="s">
        <v>321</v>
      </c>
      <c r="B32" s="355" t="s">
        <v>690</v>
      </c>
      <c r="C32" s="344">
        <v>491359</v>
      </c>
      <c r="D32" s="344">
        <v>196925</v>
      </c>
      <c r="E32" s="327">
        <v>0</v>
      </c>
    </row>
    <row r="33" spans="1:5" s="499" customFormat="1" ht="12" customHeight="1">
      <c r="A33" s="483" t="s">
        <v>685</v>
      </c>
      <c r="B33" s="355" t="s">
        <v>691</v>
      </c>
      <c r="C33" s="344">
        <v>249379</v>
      </c>
      <c r="D33" s="344">
        <v>249379</v>
      </c>
      <c r="E33" s="327">
        <v>227507</v>
      </c>
    </row>
    <row r="34" spans="1:5" s="499" customFormat="1" ht="12" customHeight="1">
      <c r="A34" s="483" t="s">
        <v>686</v>
      </c>
      <c r="B34" s="355" t="s">
        <v>322</v>
      </c>
      <c r="C34" s="344">
        <v>651000</v>
      </c>
      <c r="D34" s="344">
        <v>651000</v>
      </c>
      <c r="E34" s="327">
        <v>425641</v>
      </c>
    </row>
    <row r="35" spans="1:5" s="499" customFormat="1" ht="12" customHeight="1" thickBot="1">
      <c r="A35" s="484" t="s">
        <v>687</v>
      </c>
      <c r="B35" s="335" t="s">
        <v>323</v>
      </c>
      <c r="C35" s="346"/>
      <c r="D35" s="346"/>
      <c r="E35" s="329">
        <v>2064</v>
      </c>
    </row>
    <row r="36" spans="1:5" s="499" customFormat="1" ht="12" customHeight="1" thickBot="1">
      <c r="A36" s="316" t="s">
        <v>11</v>
      </c>
      <c r="B36" s="312" t="s">
        <v>324</v>
      </c>
      <c r="C36" s="343">
        <f>SUM(C37:C46)</f>
        <v>1349325</v>
      </c>
      <c r="D36" s="343">
        <f>SUM(D37:D46)</f>
        <v>1349325</v>
      </c>
      <c r="E36" s="326">
        <f>SUM(E37:E46)</f>
        <v>2154783</v>
      </c>
    </row>
    <row r="37" spans="1:5" s="499" customFormat="1" ht="12" customHeight="1">
      <c r="A37" s="482" t="s">
        <v>62</v>
      </c>
      <c r="B37" s="354" t="s">
        <v>325</v>
      </c>
      <c r="C37" s="345">
        <v>677650</v>
      </c>
      <c r="D37" s="345">
        <v>677650</v>
      </c>
      <c r="E37" s="328">
        <v>1440903</v>
      </c>
    </row>
    <row r="38" spans="1:5" s="499" customFormat="1" ht="12" customHeight="1">
      <c r="A38" s="483" t="s">
        <v>63</v>
      </c>
      <c r="B38" s="355" t="s">
        <v>326</v>
      </c>
      <c r="C38" s="344">
        <v>425519</v>
      </c>
      <c r="D38" s="344">
        <v>425519</v>
      </c>
      <c r="E38" s="327">
        <v>264780</v>
      </c>
    </row>
    <row r="39" spans="1:5" s="499" customFormat="1" ht="12" customHeight="1">
      <c r="A39" s="483" t="s">
        <v>64</v>
      </c>
      <c r="B39" s="355" t="s">
        <v>327</v>
      </c>
      <c r="C39" s="344"/>
      <c r="D39" s="344"/>
      <c r="E39" s="327"/>
    </row>
    <row r="40" spans="1:5" s="499" customFormat="1" ht="12" customHeight="1">
      <c r="A40" s="483" t="s">
        <v>123</v>
      </c>
      <c r="B40" s="355" t="s">
        <v>328</v>
      </c>
      <c r="C40" s="344"/>
      <c r="D40" s="344"/>
      <c r="E40" s="327"/>
    </row>
    <row r="41" spans="1:5" s="499" customFormat="1" ht="12" customHeight="1">
      <c r="A41" s="483" t="s">
        <v>124</v>
      </c>
      <c r="B41" s="355" t="s">
        <v>329</v>
      </c>
      <c r="C41" s="344"/>
      <c r="D41" s="344"/>
      <c r="E41" s="327"/>
    </row>
    <row r="42" spans="1:5" s="499" customFormat="1" ht="12" customHeight="1">
      <c r="A42" s="483" t="s">
        <v>125</v>
      </c>
      <c r="B42" s="355" t="s">
        <v>330</v>
      </c>
      <c r="C42" s="344">
        <v>241156</v>
      </c>
      <c r="D42" s="344">
        <v>241156</v>
      </c>
      <c r="E42" s="327">
        <v>398710</v>
      </c>
    </row>
    <row r="43" spans="1:5" s="499" customFormat="1" ht="12" customHeight="1">
      <c r="A43" s="483" t="s">
        <v>126</v>
      </c>
      <c r="B43" s="355" t="s">
        <v>331</v>
      </c>
      <c r="C43" s="344"/>
      <c r="D43" s="344"/>
      <c r="E43" s="327"/>
    </row>
    <row r="44" spans="1:5" s="499" customFormat="1" ht="12" customHeight="1">
      <c r="A44" s="483" t="s">
        <v>127</v>
      </c>
      <c r="B44" s="355" t="s">
        <v>332</v>
      </c>
      <c r="C44" s="344">
        <v>5000</v>
      </c>
      <c r="D44" s="344">
        <v>5000</v>
      </c>
      <c r="E44" s="327">
        <v>385</v>
      </c>
    </row>
    <row r="45" spans="1:5" s="499" customFormat="1" ht="12" customHeight="1">
      <c r="A45" s="483" t="s">
        <v>333</v>
      </c>
      <c r="B45" s="355" t="s">
        <v>334</v>
      </c>
      <c r="C45" s="347"/>
      <c r="D45" s="347"/>
      <c r="E45" s="330"/>
    </row>
    <row r="46" spans="1:5" s="472" customFormat="1" ht="12" customHeight="1" thickBot="1">
      <c r="A46" s="484" t="s">
        <v>335</v>
      </c>
      <c r="B46" s="356" t="s">
        <v>336</v>
      </c>
      <c r="C46" s="348"/>
      <c r="D46" s="348"/>
      <c r="E46" s="331">
        <v>50005</v>
      </c>
    </row>
    <row r="47" spans="1:5" s="499" customFormat="1" ht="12" customHeight="1" thickBot="1">
      <c r="A47" s="316" t="s">
        <v>12</v>
      </c>
      <c r="B47" s="312" t="s">
        <v>337</v>
      </c>
      <c r="C47" s="343">
        <f>SUM(C48:C52)</f>
        <v>0</v>
      </c>
      <c r="D47" s="343">
        <f>SUM(D48:D52)</f>
        <v>0</v>
      </c>
      <c r="E47" s="326">
        <f>SUM(E48:E52)</f>
        <v>160000</v>
      </c>
    </row>
    <row r="48" spans="1:5" s="499" customFormat="1" ht="12" customHeight="1">
      <c r="A48" s="482" t="s">
        <v>65</v>
      </c>
      <c r="B48" s="354" t="s">
        <v>338</v>
      </c>
      <c r="C48" s="364"/>
      <c r="D48" s="364"/>
      <c r="E48" s="332">
        <v>160000</v>
      </c>
    </row>
    <row r="49" spans="1:5" s="499" customFormat="1" ht="12" customHeight="1">
      <c r="A49" s="483" t="s">
        <v>66</v>
      </c>
      <c r="B49" s="355" t="s">
        <v>339</v>
      </c>
      <c r="C49" s="347"/>
      <c r="D49" s="347"/>
      <c r="E49" s="330"/>
    </row>
    <row r="50" spans="1:5" s="499" customFormat="1" ht="12" customHeight="1">
      <c r="A50" s="483" t="s">
        <v>340</v>
      </c>
      <c r="B50" s="355" t="s">
        <v>341</v>
      </c>
      <c r="C50" s="347"/>
      <c r="D50" s="347"/>
      <c r="E50" s="330"/>
    </row>
    <row r="51" spans="1:5" s="499" customFormat="1" ht="12" customHeight="1">
      <c r="A51" s="483" t="s">
        <v>342</v>
      </c>
      <c r="B51" s="355" t="s">
        <v>343</v>
      </c>
      <c r="C51" s="347"/>
      <c r="D51" s="347"/>
      <c r="E51" s="330"/>
    </row>
    <row r="52" spans="1:5" s="499" customFormat="1" ht="12" customHeight="1" thickBot="1">
      <c r="A52" s="484" t="s">
        <v>344</v>
      </c>
      <c r="B52" s="356" t="s">
        <v>345</v>
      </c>
      <c r="C52" s="348"/>
      <c r="D52" s="348"/>
      <c r="E52" s="331"/>
    </row>
    <row r="53" spans="1:5" s="499" customFormat="1" ht="12" customHeight="1" thickBot="1">
      <c r="A53" s="316" t="s">
        <v>128</v>
      </c>
      <c r="B53" s="312" t="s">
        <v>346</v>
      </c>
      <c r="C53" s="343">
        <f>SUM(C54:C56)</f>
        <v>0</v>
      </c>
      <c r="D53" s="343">
        <f>SUM(D54:D56)</f>
        <v>0</v>
      </c>
      <c r="E53" s="326">
        <f>SUM(E54:E56)</f>
        <v>0</v>
      </c>
    </row>
    <row r="54" spans="1:5" s="472" customFormat="1" ht="12" customHeight="1">
      <c r="A54" s="482" t="s">
        <v>67</v>
      </c>
      <c r="B54" s="354" t="s">
        <v>347</v>
      </c>
      <c r="C54" s="345"/>
      <c r="D54" s="345"/>
      <c r="E54" s="328"/>
    </row>
    <row r="55" spans="1:5" s="472" customFormat="1" ht="12" customHeight="1">
      <c r="A55" s="483" t="s">
        <v>68</v>
      </c>
      <c r="B55" s="355" t="s">
        <v>348</v>
      </c>
      <c r="C55" s="344"/>
      <c r="D55" s="344"/>
      <c r="E55" s="327"/>
    </row>
    <row r="56" spans="1:5" s="472" customFormat="1" ht="12" customHeight="1">
      <c r="A56" s="483" t="s">
        <v>349</v>
      </c>
      <c r="B56" s="355" t="s">
        <v>350</v>
      </c>
      <c r="C56" s="344"/>
      <c r="D56" s="344"/>
      <c r="E56" s="327"/>
    </row>
    <row r="57" spans="1:5" s="472" customFormat="1" ht="12" customHeight="1" thickBot="1">
      <c r="A57" s="484" t="s">
        <v>351</v>
      </c>
      <c r="B57" s="356" t="s">
        <v>352</v>
      </c>
      <c r="C57" s="346"/>
      <c r="D57" s="346"/>
      <c r="E57" s="329"/>
    </row>
    <row r="58" spans="1:5" s="499" customFormat="1" ht="12" customHeight="1" thickBot="1">
      <c r="A58" s="316" t="s">
        <v>14</v>
      </c>
      <c r="B58" s="333" t="s">
        <v>353</v>
      </c>
      <c r="C58" s="343">
        <f>SUM(C59:C61)</f>
        <v>0</v>
      </c>
      <c r="D58" s="343">
        <f>SUM(D59:D61)</f>
        <v>0</v>
      </c>
      <c r="E58" s="326">
        <f>SUM(E59:E61)</f>
        <v>0</v>
      </c>
    </row>
    <row r="59" spans="1:5" s="499" customFormat="1" ht="12" customHeight="1">
      <c r="A59" s="482" t="s">
        <v>129</v>
      </c>
      <c r="B59" s="354" t="s">
        <v>354</v>
      </c>
      <c r="C59" s="347"/>
      <c r="D59" s="347"/>
      <c r="E59" s="330"/>
    </row>
    <row r="60" spans="1:5" s="499" customFormat="1" ht="12" customHeight="1">
      <c r="A60" s="483" t="s">
        <v>130</v>
      </c>
      <c r="B60" s="355" t="s">
        <v>538</v>
      </c>
      <c r="C60" s="347"/>
      <c r="D60" s="347"/>
      <c r="E60" s="330"/>
    </row>
    <row r="61" spans="1:5" s="499" customFormat="1" ht="12" customHeight="1">
      <c r="A61" s="483" t="s">
        <v>154</v>
      </c>
      <c r="B61" s="355" t="s">
        <v>356</v>
      </c>
      <c r="C61" s="347"/>
      <c r="D61" s="347"/>
      <c r="E61" s="330"/>
    </row>
    <row r="62" spans="1:5" s="499" customFormat="1" ht="12" customHeight="1" thickBot="1">
      <c r="A62" s="484" t="s">
        <v>357</v>
      </c>
      <c r="B62" s="356" t="s">
        <v>358</v>
      </c>
      <c r="C62" s="347"/>
      <c r="D62" s="347"/>
      <c r="E62" s="330"/>
    </row>
    <row r="63" spans="1:5" s="499" customFormat="1" ht="12" customHeight="1" thickBot="1">
      <c r="A63" s="316" t="s">
        <v>15</v>
      </c>
      <c r="B63" s="312" t="s">
        <v>359</v>
      </c>
      <c r="C63" s="349">
        <f>+C8+C15+C22+C29+C36+C47+C53+C58</f>
        <v>86967031</v>
      </c>
      <c r="D63" s="349">
        <f>+D8+D15+D22+D29+D36+D47+D53+D58</f>
        <v>81859780</v>
      </c>
      <c r="E63" s="362">
        <f>+E8+E15+E22+E29+E36+E47+E53+E58</f>
        <v>99606331</v>
      </c>
    </row>
    <row r="64" spans="1:5" s="499" customFormat="1" ht="12" customHeight="1" thickBot="1">
      <c r="A64" s="485" t="s">
        <v>536</v>
      </c>
      <c r="B64" s="333" t="s">
        <v>361</v>
      </c>
      <c r="C64" s="343">
        <f>SUM(C65:C67)</f>
        <v>0</v>
      </c>
      <c r="D64" s="343">
        <f>SUM(D65:D67)</f>
        <v>0</v>
      </c>
      <c r="E64" s="326">
        <f>SUM(E65:E67)</f>
        <v>0</v>
      </c>
    </row>
    <row r="65" spans="1:5" s="499" customFormat="1" ht="12" customHeight="1">
      <c r="A65" s="482" t="s">
        <v>362</v>
      </c>
      <c r="B65" s="354" t="s">
        <v>363</v>
      </c>
      <c r="C65" s="347"/>
      <c r="D65" s="347"/>
      <c r="E65" s="330"/>
    </row>
    <row r="66" spans="1:5" s="499" customFormat="1" ht="12" customHeight="1">
      <c r="A66" s="483" t="s">
        <v>364</v>
      </c>
      <c r="B66" s="355" t="s">
        <v>365</v>
      </c>
      <c r="C66" s="347"/>
      <c r="D66" s="347"/>
      <c r="E66" s="330"/>
    </row>
    <row r="67" spans="1:5" s="499" customFormat="1" ht="12" customHeight="1" thickBot="1">
      <c r="A67" s="484" t="s">
        <v>366</v>
      </c>
      <c r="B67" s="478" t="s">
        <v>367</v>
      </c>
      <c r="C67" s="347"/>
      <c r="D67" s="347"/>
      <c r="E67" s="330"/>
    </row>
    <row r="68" spans="1:5" s="499" customFormat="1" ht="12" customHeight="1" thickBot="1">
      <c r="A68" s="485" t="s">
        <v>368</v>
      </c>
      <c r="B68" s="333" t="s">
        <v>369</v>
      </c>
      <c r="C68" s="343">
        <f>SUM(C69:C72)</f>
        <v>0</v>
      </c>
      <c r="D68" s="343">
        <f>SUM(D69:D72)</f>
        <v>0</v>
      </c>
      <c r="E68" s="326">
        <f>SUM(E69:E72)</f>
        <v>0</v>
      </c>
    </row>
    <row r="69" spans="1:5" s="499" customFormat="1" ht="12" customHeight="1">
      <c r="A69" s="482" t="s">
        <v>106</v>
      </c>
      <c r="B69" s="618" t="s">
        <v>370</v>
      </c>
      <c r="C69" s="347"/>
      <c r="D69" s="347"/>
      <c r="E69" s="330"/>
    </row>
    <row r="70" spans="1:5" s="499" customFormat="1" ht="12" customHeight="1">
      <c r="A70" s="483" t="s">
        <v>107</v>
      </c>
      <c r="B70" s="618" t="s">
        <v>702</v>
      </c>
      <c r="C70" s="347"/>
      <c r="D70" s="347"/>
      <c r="E70" s="330"/>
    </row>
    <row r="71" spans="1:5" s="499" customFormat="1" ht="12" customHeight="1">
      <c r="A71" s="483" t="s">
        <v>371</v>
      </c>
      <c r="B71" s="618" t="s">
        <v>372</v>
      </c>
      <c r="C71" s="347"/>
      <c r="D71" s="347"/>
      <c r="E71" s="330"/>
    </row>
    <row r="72" spans="1:5" s="499" customFormat="1" ht="12" customHeight="1" thickBot="1">
      <c r="A72" s="484" t="s">
        <v>373</v>
      </c>
      <c r="B72" s="619" t="s">
        <v>703</v>
      </c>
      <c r="C72" s="347"/>
      <c r="D72" s="347"/>
      <c r="E72" s="330"/>
    </row>
    <row r="73" spans="1:5" s="499" customFormat="1" ht="12" customHeight="1" thickBot="1">
      <c r="A73" s="485" t="s">
        <v>374</v>
      </c>
      <c r="B73" s="333" t="s">
        <v>375</v>
      </c>
      <c r="C73" s="343">
        <f>SUM(C74:C75)</f>
        <v>14841339</v>
      </c>
      <c r="D73" s="343">
        <f>SUM(D74:D75)</f>
        <v>14841339</v>
      </c>
      <c r="E73" s="326">
        <f>SUM(E74:E75)</f>
        <v>14841339</v>
      </c>
    </row>
    <row r="74" spans="1:5" s="499" customFormat="1" ht="12" customHeight="1">
      <c r="A74" s="482" t="s">
        <v>376</v>
      </c>
      <c r="B74" s="354" t="s">
        <v>377</v>
      </c>
      <c r="C74" s="347">
        <v>14841339</v>
      </c>
      <c r="D74" s="347">
        <v>14841339</v>
      </c>
      <c r="E74" s="347">
        <v>14841339</v>
      </c>
    </row>
    <row r="75" spans="1:5" s="499" customFormat="1" ht="12" customHeight="1" thickBot="1">
      <c r="A75" s="484" t="s">
        <v>378</v>
      </c>
      <c r="B75" s="356" t="s">
        <v>379</v>
      </c>
      <c r="C75" s="347"/>
      <c r="D75" s="347"/>
      <c r="E75" s="330"/>
    </row>
    <row r="76" spans="1:5" s="499" customFormat="1" ht="12" customHeight="1" thickBot="1">
      <c r="A76" s="485" t="s">
        <v>380</v>
      </c>
      <c r="B76" s="333" t="s">
        <v>381</v>
      </c>
      <c r="C76" s="343">
        <f>SUM(C77:C79)</f>
        <v>0</v>
      </c>
      <c r="D76" s="343">
        <f>SUM(D77:D79)</f>
        <v>0</v>
      </c>
      <c r="E76" s="326">
        <f>SUM(E77:E79)</f>
        <v>1557274</v>
      </c>
    </row>
    <row r="77" spans="1:5" s="499" customFormat="1" ht="12" customHeight="1">
      <c r="A77" s="482" t="s">
        <v>382</v>
      </c>
      <c r="B77" s="354" t="s">
        <v>383</v>
      </c>
      <c r="C77" s="347"/>
      <c r="D77" s="347"/>
      <c r="E77" s="330">
        <v>1557274</v>
      </c>
    </row>
    <row r="78" spans="1:5" s="499" customFormat="1" ht="12" customHeight="1">
      <c r="A78" s="483" t="s">
        <v>384</v>
      </c>
      <c r="B78" s="355" t="s">
        <v>385</v>
      </c>
      <c r="C78" s="347"/>
      <c r="D78" s="347"/>
      <c r="E78" s="330"/>
    </row>
    <row r="79" spans="1:5" s="499" customFormat="1" ht="12" customHeight="1" thickBot="1">
      <c r="A79" s="484" t="s">
        <v>386</v>
      </c>
      <c r="B79" s="620" t="s">
        <v>704</v>
      </c>
      <c r="C79" s="347"/>
      <c r="D79" s="347"/>
      <c r="E79" s="330"/>
    </row>
    <row r="80" spans="1:5" s="499" customFormat="1" ht="12" customHeight="1" thickBot="1">
      <c r="A80" s="485" t="s">
        <v>387</v>
      </c>
      <c r="B80" s="333" t="s">
        <v>388</v>
      </c>
      <c r="C80" s="343">
        <f>SUM(C81:C84)</f>
        <v>0</v>
      </c>
      <c r="D80" s="343">
        <f>SUM(D81:D84)</f>
        <v>0</v>
      </c>
      <c r="E80" s="326">
        <f>SUM(E81:E84)</f>
        <v>0</v>
      </c>
    </row>
    <row r="81" spans="1:5" s="499" customFormat="1" ht="12" customHeight="1">
      <c r="A81" s="486" t="s">
        <v>389</v>
      </c>
      <c r="B81" s="354" t="s">
        <v>390</v>
      </c>
      <c r="C81" s="347"/>
      <c r="D81" s="347"/>
      <c r="E81" s="330"/>
    </row>
    <row r="82" spans="1:5" s="499" customFormat="1" ht="12" customHeight="1">
      <c r="A82" s="487" t="s">
        <v>391</v>
      </c>
      <c r="B82" s="355" t="s">
        <v>392</v>
      </c>
      <c r="C82" s="347"/>
      <c r="D82" s="347"/>
      <c r="E82" s="330"/>
    </row>
    <row r="83" spans="1:5" s="499" customFormat="1" ht="12" customHeight="1">
      <c r="A83" s="487" t="s">
        <v>393</v>
      </c>
      <c r="B83" s="355" t="s">
        <v>394</v>
      </c>
      <c r="C83" s="347"/>
      <c r="D83" s="347"/>
      <c r="E83" s="330"/>
    </row>
    <row r="84" spans="1:5" s="499" customFormat="1" ht="12" customHeight="1" thickBot="1">
      <c r="A84" s="488" t="s">
        <v>395</v>
      </c>
      <c r="B84" s="356" t="s">
        <v>396</v>
      </c>
      <c r="C84" s="347"/>
      <c r="D84" s="347"/>
      <c r="E84" s="330"/>
    </row>
    <row r="85" spans="1:5" s="499" customFormat="1" ht="12" customHeight="1" thickBot="1">
      <c r="A85" s="485" t="s">
        <v>397</v>
      </c>
      <c r="B85" s="333" t="s">
        <v>398</v>
      </c>
      <c r="C85" s="368"/>
      <c r="D85" s="368"/>
      <c r="E85" s="369"/>
    </row>
    <row r="86" spans="1:5" s="499" customFormat="1" ht="12" customHeight="1" thickBot="1">
      <c r="A86" s="485" t="s">
        <v>399</v>
      </c>
      <c r="B86" s="479" t="s">
        <v>400</v>
      </c>
      <c r="C86" s="349">
        <f>+C64+C68+C73+C76+C80+C85</f>
        <v>14841339</v>
      </c>
      <c r="D86" s="349">
        <f>+D64+D68+D73+D76+D80+D85</f>
        <v>14841339</v>
      </c>
      <c r="E86" s="362">
        <f>+E64+E68+E73+E76+E80+E85</f>
        <v>16398613</v>
      </c>
    </row>
    <row r="87" spans="1:5" s="499" customFormat="1" ht="12" customHeight="1" thickBot="1">
      <c r="A87" s="489" t="s">
        <v>401</v>
      </c>
      <c r="B87" s="480" t="s">
        <v>537</v>
      </c>
      <c r="C87" s="349">
        <f>+C63+C86</f>
        <v>101808370</v>
      </c>
      <c r="D87" s="349">
        <f>+D63+D86</f>
        <v>96701119</v>
      </c>
      <c r="E87" s="362">
        <f>+E63+E86</f>
        <v>116004944</v>
      </c>
    </row>
    <row r="88" spans="1:5" s="499" customFormat="1" ht="15" customHeight="1">
      <c r="A88" s="454"/>
      <c r="B88" s="455"/>
      <c r="C88" s="470"/>
      <c r="D88" s="470"/>
      <c r="E88" s="470"/>
    </row>
    <row r="89" spans="1:5" ht="13.5" thickBot="1">
      <c r="A89" s="456"/>
      <c r="B89" s="457"/>
      <c r="C89" s="471"/>
      <c r="D89" s="471"/>
      <c r="E89" s="471"/>
    </row>
    <row r="90" spans="1:5" s="498" customFormat="1" ht="16.5" customHeight="1" thickBot="1">
      <c r="A90" s="668" t="s">
        <v>43</v>
      </c>
      <c r="B90" s="669"/>
      <c r="C90" s="669"/>
      <c r="D90" s="669"/>
      <c r="E90" s="670"/>
    </row>
    <row r="91" spans="1:5" s="274" customFormat="1" ht="12" customHeight="1" thickBot="1">
      <c r="A91" s="477" t="s">
        <v>7</v>
      </c>
      <c r="B91" s="315" t="s">
        <v>409</v>
      </c>
      <c r="C91" s="461">
        <f>SUM(C92:C96)</f>
        <v>67222177</v>
      </c>
      <c r="D91" s="461">
        <f>SUM(D92:D96)</f>
        <v>70646234</v>
      </c>
      <c r="E91" s="461">
        <f>SUM(E92:E96)</f>
        <v>70244147</v>
      </c>
    </row>
    <row r="92" spans="1:5" ht="12" customHeight="1">
      <c r="A92" s="490" t="s">
        <v>69</v>
      </c>
      <c r="B92" s="301" t="s">
        <v>37</v>
      </c>
      <c r="C92" s="462">
        <v>42610224</v>
      </c>
      <c r="D92" s="462">
        <v>46746498</v>
      </c>
      <c r="E92" s="462">
        <v>46746498</v>
      </c>
    </row>
    <row r="93" spans="1:5" ht="12" customHeight="1">
      <c r="A93" s="483" t="s">
        <v>70</v>
      </c>
      <c r="B93" s="299" t="s">
        <v>131</v>
      </c>
      <c r="C93" s="463">
        <v>5650800</v>
      </c>
      <c r="D93" s="463">
        <v>5992744</v>
      </c>
      <c r="E93" s="463">
        <v>5992744</v>
      </c>
    </row>
    <row r="94" spans="1:5" ht="12" customHeight="1">
      <c r="A94" s="483" t="s">
        <v>71</v>
      </c>
      <c r="B94" s="299" t="s">
        <v>98</v>
      </c>
      <c r="C94" s="465">
        <v>18176937</v>
      </c>
      <c r="D94" s="465">
        <v>15596384</v>
      </c>
      <c r="E94" s="465">
        <v>15212777</v>
      </c>
    </row>
    <row r="95" spans="1:5" ht="12" customHeight="1">
      <c r="A95" s="483" t="s">
        <v>72</v>
      </c>
      <c r="B95" s="302" t="s">
        <v>132</v>
      </c>
      <c r="C95" s="465">
        <v>0</v>
      </c>
      <c r="D95" s="465">
        <v>1233500</v>
      </c>
      <c r="E95" s="465">
        <v>1233500</v>
      </c>
    </row>
    <row r="96" spans="1:5" ht="12" customHeight="1">
      <c r="A96" s="483" t="s">
        <v>81</v>
      </c>
      <c r="B96" s="310" t="s">
        <v>133</v>
      </c>
      <c r="C96" s="465">
        <v>784216</v>
      </c>
      <c r="D96" s="465">
        <v>1077108</v>
      </c>
      <c r="E96" s="465">
        <v>1058628</v>
      </c>
    </row>
    <row r="97" spans="1:5" ht="12" customHeight="1">
      <c r="A97" s="483" t="s">
        <v>73</v>
      </c>
      <c r="B97" s="299" t="s">
        <v>410</v>
      </c>
      <c r="C97" s="465"/>
      <c r="D97" s="465">
        <v>1040648</v>
      </c>
      <c r="E97" s="465">
        <v>1040648</v>
      </c>
    </row>
    <row r="98" spans="1:5" ht="12" customHeight="1">
      <c r="A98" s="483" t="s">
        <v>74</v>
      </c>
      <c r="B98" s="322" t="s">
        <v>411</v>
      </c>
      <c r="C98" s="465"/>
      <c r="D98" s="465"/>
      <c r="E98" s="465"/>
    </row>
    <row r="99" spans="1:5" ht="12" customHeight="1">
      <c r="A99" s="483" t="s">
        <v>82</v>
      </c>
      <c r="B99" s="323" t="s">
        <v>412</v>
      </c>
      <c r="C99" s="465">
        <v>316873</v>
      </c>
      <c r="D99" s="465">
        <v>18480</v>
      </c>
      <c r="E99" s="465">
        <v>18480</v>
      </c>
    </row>
    <row r="100" spans="1:5" ht="12" customHeight="1">
      <c r="A100" s="483" t="s">
        <v>83</v>
      </c>
      <c r="B100" s="323" t="s">
        <v>413</v>
      </c>
      <c r="C100" s="465"/>
      <c r="D100" s="465"/>
      <c r="E100" s="465"/>
    </row>
    <row r="101" spans="1:5" ht="12" customHeight="1">
      <c r="A101" s="483" t="s">
        <v>84</v>
      </c>
      <c r="B101" s="322" t="s">
        <v>414</v>
      </c>
      <c r="C101" s="465"/>
      <c r="D101" s="465"/>
      <c r="E101" s="465"/>
    </row>
    <row r="102" spans="1:5" ht="12" customHeight="1">
      <c r="A102" s="483" t="s">
        <v>85</v>
      </c>
      <c r="B102" s="322" t="s">
        <v>415</v>
      </c>
      <c r="C102" s="465"/>
      <c r="D102" s="465"/>
      <c r="E102" s="465"/>
    </row>
    <row r="103" spans="1:5" ht="12" customHeight="1">
      <c r="A103" s="483" t="s">
        <v>87</v>
      </c>
      <c r="B103" s="323" t="s">
        <v>416</v>
      </c>
      <c r="C103" s="465"/>
      <c r="D103" s="465"/>
      <c r="E103" s="465"/>
    </row>
    <row r="104" spans="1:5" ht="12" customHeight="1">
      <c r="A104" s="491" t="s">
        <v>134</v>
      </c>
      <c r="B104" s="324" t="s">
        <v>417</v>
      </c>
      <c r="C104" s="465"/>
      <c r="D104" s="465"/>
      <c r="E104" s="465"/>
    </row>
    <row r="105" spans="1:5" ht="12" customHeight="1">
      <c r="A105" s="483" t="s">
        <v>418</v>
      </c>
      <c r="B105" s="324" t="s">
        <v>419</v>
      </c>
      <c r="C105" s="465"/>
      <c r="D105" s="465"/>
      <c r="E105" s="465"/>
    </row>
    <row r="106" spans="1:5" s="274" customFormat="1" ht="12" customHeight="1" thickBot="1">
      <c r="A106" s="492" t="s">
        <v>420</v>
      </c>
      <c r="B106" s="325" t="s">
        <v>421</v>
      </c>
      <c r="C106" s="467">
        <v>522823</v>
      </c>
      <c r="D106" s="467">
        <v>450798</v>
      </c>
      <c r="E106" s="467">
        <v>432318</v>
      </c>
    </row>
    <row r="107" spans="1:5" ht="12" customHeight="1" thickBot="1">
      <c r="A107" s="316" t="s">
        <v>8</v>
      </c>
      <c r="B107" s="314" t="s">
        <v>422</v>
      </c>
      <c r="C107" s="337">
        <f>+C108+C110+C112</f>
        <v>11368694</v>
      </c>
      <c r="D107" s="337">
        <f>+D108+D110+D112</f>
        <v>2796166</v>
      </c>
      <c r="E107" s="337">
        <f>+E108+E110+E112</f>
        <v>2796166</v>
      </c>
    </row>
    <row r="108" spans="1:5" ht="12" customHeight="1">
      <c r="A108" s="482" t="s">
        <v>75</v>
      </c>
      <c r="B108" s="299" t="s">
        <v>153</v>
      </c>
      <c r="C108" s="464">
        <v>1368702</v>
      </c>
      <c r="D108" s="464">
        <v>2368191</v>
      </c>
      <c r="E108" s="464">
        <v>2368191</v>
      </c>
    </row>
    <row r="109" spans="1:5" ht="12" customHeight="1">
      <c r="A109" s="482" t="s">
        <v>76</v>
      </c>
      <c r="B109" s="303" t="s">
        <v>423</v>
      </c>
      <c r="C109" s="464"/>
      <c r="D109" s="464"/>
      <c r="E109" s="464"/>
    </row>
    <row r="110" spans="1:5" ht="12" customHeight="1">
      <c r="A110" s="482" t="s">
        <v>77</v>
      </c>
      <c r="B110" s="303" t="s">
        <v>135</v>
      </c>
      <c r="C110" s="463">
        <v>9999992</v>
      </c>
      <c r="D110" s="463">
        <v>427975</v>
      </c>
      <c r="E110" s="463">
        <v>427975</v>
      </c>
    </row>
    <row r="111" spans="1:5" ht="12" customHeight="1">
      <c r="A111" s="482" t="s">
        <v>78</v>
      </c>
      <c r="B111" s="303" t="s">
        <v>424</v>
      </c>
      <c r="C111" s="327"/>
      <c r="D111" s="327"/>
      <c r="E111" s="327"/>
    </row>
    <row r="112" spans="1:5" ht="12" customHeight="1">
      <c r="A112" s="482" t="s">
        <v>79</v>
      </c>
      <c r="B112" s="335" t="s">
        <v>155</v>
      </c>
      <c r="C112" s="327"/>
      <c r="D112" s="327"/>
      <c r="E112" s="327"/>
    </row>
    <row r="113" spans="1:5" ht="12" customHeight="1">
      <c r="A113" s="482" t="s">
        <v>86</v>
      </c>
      <c r="B113" s="334" t="s">
        <v>425</v>
      </c>
      <c r="C113" s="327"/>
      <c r="D113" s="327"/>
      <c r="E113" s="327"/>
    </row>
    <row r="114" spans="1:5" ht="12" customHeight="1">
      <c r="A114" s="482" t="s">
        <v>88</v>
      </c>
      <c r="B114" s="350" t="s">
        <v>426</v>
      </c>
      <c r="C114" s="327"/>
      <c r="D114" s="327"/>
      <c r="E114" s="327"/>
    </row>
    <row r="115" spans="1:5" ht="12" customHeight="1">
      <c r="A115" s="482" t="s">
        <v>136</v>
      </c>
      <c r="B115" s="323" t="s">
        <v>413</v>
      </c>
      <c r="C115" s="327"/>
      <c r="D115" s="327"/>
      <c r="E115" s="327"/>
    </row>
    <row r="116" spans="1:5" ht="12" customHeight="1">
      <c r="A116" s="482" t="s">
        <v>137</v>
      </c>
      <c r="B116" s="323" t="s">
        <v>427</v>
      </c>
      <c r="C116" s="327"/>
      <c r="D116" s="327"/>
      <c r="E116" s="327"/>
    </row>
    <row r="117" spans="1:5" ht="12" customHeight="1">
      <c r="A117" s="482" t="s">
        <v>138</v>
      </c>
      <c r="B117" s="323" t="s">
        <v>428</v>
      </c>
      <c r="C117" s="327"/>
      <c r="D117" s="327"/>
      <c r="E117" s="327"/>
    </row>
    <row r="118" spans="1:5" ht="12" customHeight="1">
      <c r="A118" s="482" t="s">
        <v>429</v>
      </c>
      <c r="B118" s="323" t="s">
        <v>416</v>
      </c>
      <c r="C118" s="327"/>
      <c r="D118" s="327"/>
      <c r="E118" s="327"/>
    </row>
    <row r="119" spans="1:5" ht="12" customHeight="1">
      <c r="A119" s="482" t="s">
        <v>430</v>
      </c>
      <c r="B119" s="323" t="s">
        <v>431</v>
      </c>
      <c r="C119" s="327"/>
      <c r="D119" s="327"/>
      <c r="E119" s="327"/>
    </row>
    <row r="120" spans="1:5" ht="12" customHeight="1" thickBot="1">
      <c r="A120" s="491" t="s">
        <v>432</v>
      </c>
      <c r="B120" s="323" t="s">
        <v>433</v>
      </c>
      <c r="C120" s="329"/>
      <c r="D120" s="329"/>
      <c r="E120" s="329"/>
    </row>
    <row r="121" spans="1:5" ht="12" customHeight="1" thickBot="1">
      <c r="A121" s="316" t="s">
        <v>9</v>
      </c>
      <c r="B121" s="319" t="s">
        <v>434</v>
      </c>
      <c r="C121" s="337">
        <f>+C122+C123</f>
        <v>0</v>
      </c>
      <c r="D121" s="337">
        <f>+D122+D123</f>
        <v>0</v>
      </c>
      <c r="E121" s="337">
        <f>+E122+E123</f>
        <v>0</v>
      </c>
    </row>
    <row r="122" spans="1:5" ht="12" customHeight="1">
      <c r="A122" s="482" t="s">
        <v>58</v>
      </c>
      <c r="B122" s="300" t="s">
        <v>45</v>
      </c>
      <c r="C122" s="464"/>
      <c r="D122" s="464"/>
      <c r="E122" s="464"/>
    </row>
    <row r="123" spans="1:5" ht="12" customHeight="1" thickBot="1">
      <c r="A123" s="484" t="s">
        <v>59</v>
      </c>
      <c r="B123" s="303" t="s">
        <v>46</v>
      </c>
      <c r="C123" s="465"/>
      <c r="D123" s="465"/>
      <c r="E123" s="465"/>
    </row>
    <row r="124" spans="1:5" ht="12" customHeight="1" thickBot="1">
      <c r="A124" s="316" t="s">
        <v>10</v>
      </c>
      <c r="B124" s="319" t="s">
        <v>435</v>
      </c>
      <c r="C124" s="337">
        <f>+C91+C107+C121</f>
        <v>78590871</v>
      </c>
      <c r="D124" s="337">
        <f>+D91+D107+D121</f>
        <v>73442400</v>
      </c>
      <c r="E124" s="337">
        <f>+E91+E107+E121</f>
        <v>73040313</v>
      </c>
    </row>
    <row r="125" spans="1:5" ht="12" customHeight="1" thickBot="1">
      <c r="A125" s="316" t="s">
        <v>11</v>
      </c>
      <c r="B125" s="319" t="s">
        <v>539</v>
      </c>
      <c r="C125" s="337">
        <f>+C126+C127+C128</f>
        <v>0</v>
      </c>
      <c r="D125" s="337">
        <f>+D126+D127+D128</f>
        <v>0</v>
      </c>
      <c r="E125" s="337">
        <f>+E126+E127+E128</f>
        <v>0</v>
      </c>
    </row>
    <row r="126" spans="1:5" ht="12" customHeight="1">
      <c r="A126" s="482" t="s">
        <v>62</v>
      </c>
      <c r="B126" s="300" t="s">
        <v>437</v>
      </c>
      <c r="C126" s="327"/>
      <c r="D126" s="327"/>
      <c r="E126" s="327"/>
    </row>
    <row r="127" spans="1:5" ht="12" customHeight="1">
      <c r="A127" s="482" t="s">
        <v>63</v>
      </c>
      <c r="B127" s="300" t="s">
        <v>438</v>
      </c>
      <c r="C127" s="327"/>
      <c r="D127" s="327"/>
      <c r="E127" s="327"/>
    </row>
    <row r="128" spans="1:5" ht="12" customHeight="1" thickBot="1">
      <c r="A128" s="491" t="s">
        <v>64</v>
      </c>
      <c r="B128" s="298" t="s">
        <v>439</v>
      </c>
      <c r="C128" s="327"/>
      <c r="D128" s="327"/>
      <c r="E128" s="327"/>
    </row>
    <row r="129" spans="1:11" ht="12" customHeight="1" thickBot="1">
      <c r="A129" s="316" t="s">
        <v>12</v>
      </c>
      <c r="B129" s="319" t="s">
        <v>440</v>
      </c>
      <c r="C129" s="337">
        <f>+C130+C131+C132+C133</f>
        <v>0</v>
      </c>
      <c r="D129" s="337">
        <f>+D130+D131+D132+D133</f>
        <v>0</v>
      </c>
      <c r="E129" s="337">
        <f>+E130+E131+E132+E133</f>
        <v>0</v>
      </c>
    </row>
    <row r="130" spans="1:11" ht="12" customHeight="1">
      <c r="A130" s="482" t="s">
        <v>65</v>
      </c>
      <c r="B130" s="300" t="s">
        <v>441</v>
      </c>
      <c r="C130" s="327"/>
      <c r="D130" s="327"/>
      <c r="E130" s="327"/>
    </row>
    <row r="131" spans="1:11" ht="12" customHeight="1">
      <c r="A131" s="482" t="s">
        <v>66</v>
      </c>
      <c r="B131" s="300" t="s">
        <v>442</v>
      </c>
      <c r="C131" s="327"/>
      <c r="D131" s="327"/>
      <c r="E131" s="327"/>
    </row>
    <row r="132" spans="1:11" ht="12" customHeight="1">
      <c r="A132" s="482" t="s">
        <v>340</v>
      </c>
      <c r="B132" s="300" t="s">
        <v>443</v>
      </c>
      <c r="C132" s="327"/>
      <c r="D132" s="327"/>
      <c r="E132" s="327"/>
    </row>
    <row r="133" spans="1:11" s="274" customFormat="1" ht="12" customHeight="1" thickBot="1">
      <c r="A133" s="491" t="s">
        <v>342</v>
      </c>
      <c r="B133" s="298" t="s">
        <v>444</v>
      </c>
      <c r="C133" s="327"/>
      <c r="D133" s="327"/>
      <c r="E133" s="327"/>
    </row>
    <row r="134" spans="1:11" ht="13.5" thickBot="1">
      <c r="A134" s="316" t="s">
        <v>13</v>
      </c>
      <c r="B134" s="319" t="s">
        <v>645</v>
      </c>
      <c r="C134" s="466">
        <f>+C135+C136+C137+C139+C138</f>
        <v>23217499</v>
      </c>
      <c r="D134" s="466">
        <f>+D135+D136+D137+D139+D138</f>
        <v>23258719</v>
      </c>
      <c r="E134" s="466">
        <f>+E135+E136+E137+E139+E138</f>
        <v>23258719</v>
      </c>
      <c r="K134" s="445"/>
    </row>
    <row r="135" spans="1:11">
      <c r="A135" s="482" t="s">
        <v>67</v>
      </c>
      <c r="B135" s="300" t="s">
        <v>446</v>
      </c>
      <c r="C135" s="327"/>
      <c r="D135" s="327"/>
      <c r="E135" s="327"/>
    </row>
    <row r="136" spans="1:11" ht="12" customHeight="1">
      <c r="A136" s="482" t="s">
        <v>68</v>
      </c>
      <c r="B136" s="300" t="s">
        <v>447</v>
      </c>
      <c r="C136" s="327">
        <v>1480432</v>
      </c>
      <c r="D136" s="327">
        <v>1480432</v>
      </c>
      <c r="E136" s="327">
        <v>1480432</v>
      </c>
    </row>
    <row r="137" spans="1:11" ht="12" customHeight="1">
      <c r="A137" s="482" t="s">
        <v>349</v>
      </c>
      <c r="B137" s="300" t="s">
        <v>644</v>
      </c>
      <c r="C137" s="327">
        <v>21737067</v>
      </c>
      <c r="D137" s="327">
        <v>21778287</v>
      </c>
      <c r="E137" s="327">
        <v>21778287</v>
      </c>
    </row>
    <row r="138" spans="1:11" s="274" customFormat="1" ht="12" customHeight="1">
      <c r="A138" s="482" t="s">
        <v>351</v>
      </c>
      <c r="B138" s="300" t="s">
        <v>448</v>
      </c>
      <c r="C138" s="327"/>
      <c r="D138" s="327"/>
      <c r="E138" s="327"/>
    </row>
    <row r="139" spans="1:11" s="274" customFormat="1" ht="12" customHeight="1" thickBot="1">
      <c r="A139" s="491" t="s">
        <v>643</v>
      </c>
      <c r="B139" s="298" t="s">
        <v>449</v>
      </c>
      <c r="C139" s="327"/>
      <c r="D139" s="327"/>
      <c r="E139" s="327"/>
    </row>
    <row r="140" spans="1:11" s="274" customFormat="1" ht="12" customHeight="1" thickBot="1">
      <c r="A140" s="316" t="s">
        <v>14</v>
      </c>
      <c r="B140" s="319" t="s">
        <v>540</v>
      </c>
      <c r="C140" s="468">
        <f>+C141+C142+C143+C144</f>
        <v>0</v>
      </c>
      <c r="D140" s="468">
        <f>+D141+D142+D143+D144</f>
        <v>0</v>
      </c>
      <c r="E140" s="468">
        <f>+E141+E142+E143+E144</f>
        <v>0</v>
      </c>
    </row>
    <row r="141" spans="1:11" s="274" customFormat="1" ht="12" customHeight="1">
      <c r="A141" s="482" t="s">
        <v>129</v>
      </c>
      <c r="B141" s="300" t="s">
        <v>451</v>
      </c>
      <c r="C141" s="327"/>
      <c r="D141" s="327"/>
      <c r="E141" s="327"/>
    </row>
    <row r="142" spans="1:11" s="274" customFormat="1" ht="12" customHeight="1">
      <c r="A142" s="482" t="s">
        <v>130</v>
      </c>
      <c r="B142" s="300" t="s">
        <v>452</v>
      </c>
      <c r="C142" s="327"/>
      <c r="D142" s="327"/>
      <c r="E142" s="327"/>
    </row>
    <row r="143" spans="1:11" s="274" customFormat="1" ht="12" customHeight="1">
      <c r="A143" s="482" t="s">
        <v>154</v>
      </c>
      <c r="B143" s="300" t="s">
        <v>453</v>
      </c>
      <c r="C143" s="327"/>
      <c r="D143" s="327"/>
      <c r="E143" s="327"/>
    </row>
    <row r="144" spans="1:11" ht="12.75" customHeight="1" thickBot="1">
      <c r="A144" s="482" t="s">
        <v>357</v>
      </c>
      <c r="B144" s="300" t="s">
        <v>454</v>
      </c>
      <c r="C144" s="327"/>
      <c r="D144" s="327"/>
      <c r="E144" s="327"/>
    </row>
    <row r="145" spans="1:5" ht="12" customHeight="1" thickBot="1">
      <c r="A145" s="316" t="s">
        <v>15</v>
      </c>
      <c r="B145" s="319" t="s">
        <v>455</v>
      </c>
      <c r="C145" s="481">
        <f>+C125+C129+C134+C140</f>
        <v>23217499</v>
      </c>
      <c r="D145" s="481">
        <f>+D125+D129+D134+D140</f>
        <v>23258719</v>
      </c>
      <c r="E145" s="481">
        <f>+E125+E129+E134+E140</f>
        <v>23258719</v>
      </c>
    </row>
    <row r="146" spans="1:5" ht="15" customHeight="1" thickBot="1">
      <c r="A146" s="493" t="s">
        <v>16</v>
      </c>
      <c r="B146" s="339" t="s">
        <v>456</v>
      </c>
      <c r="C146" s="481">
        <f>+C124+C145</f>
        <v>101808370</v>
      </c>
      <c r="D146" s="481">
        <f>+D124+D145</f>
        <v>96701119</v>
      </c>
      <c r="E146" s="481">
        <f>+E124+E145</f>
        <v>96299032</v>
      </c>
    </row>
    <row r="147" spans="1:5" ht="13.5" thickBot="1">
      <c r="A147" s="42"/>
      <c r="B147" s="43"/>
      <c r="C147" s="44"/>
      <c r="D147" s="44"/>
      <c r="E147" s="44"/>
    </row>
    <row r="148" spans="1:5" ht="15" customHeight="1" thickBot="1">
      <c r="A148" s="566" t="s">
        <v>695</v>
      </c>
      <c r="B148" s="567"/>
      <c r="C148" s="90">
        <v>3</v>
      </c>
      <c r="D148" s="91">
        <v>3</v>
      </c>
      <c r="E148" s="88">
        <v>3</v>
      </c>
    </row>
    <row r="149" spans="1:5" ht="14.25" customHeight="1" thickBot="1">
      <c r="A149" s="568" t="s">
        <v>694</v>
      </c>
      <c r="B149" s="569"/>
      <c r="C149" s="90">
        <v>39</v>
      </c>
      <c r="D149" s="91">
        <v>34</v>
      </c>
      <c r="E149" s="88">
        <v>34</v>
      </c>
    </row>
  </sheetData>
  <sheetProtection formatCells="0"/>
  <mergeCells count="4">
    <mergeCell ref="B2:D2"/>
    <mergeCell ref="B3:D3"/>
    <mergeCell ref="A7:E7"/>
    <mergeCell ref="A90:E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9"/>
  <sheetViews>
    <sheetView zoomScaleNormal="100" zoomScaleSheetLayoutView="100" workbookViewId="0">
      <selection activeCell="E1" sqref="E1"/>
    </sheetView>
  </sheetViews>
  <sheetFormatPr defaultRowHeight="12.75"/>
  <cols>
    <col min="1" max="1" width="14.83203125" style="473" customWidth="1"/>
    <col min="2" max="2" width="65.33203125" style="474" customWidth="1"/>
    <col min="3" max="5" width="17" style="475" customWidth="1"/>
    <col min="6" max="16384" width="9.33203125" style="32"/>
  </cols>
  <sheetData>
    <row r="1" spans="1:5" s="449" customFormat="1" ht="16.5" customHeight="1" thickBot="1">
      <c r="A1" s="621"/>
      <c r="B1" s="622"/>
      <c r="C1" s="460"/>
      <c r="D1" s="460"/>
      <c r="E1" s="554" t="s">
        <v>729</v>
      </c>
    </row>
    <row r="2" spans="1:5" s="496" customFormat="1" ht="15.75" customHeight="1">
      <c r="A2" s="476" t="s">
        <v>50</v>
      </c>
      <c r="B2" s="671" t="s">
        <v>150</v>
      </c>
      <c r="C2" s="672"/>
      <c r="D2" s="673"/>
      <c r="E2" s="469" t="s">
        <v>41</v>
      </c>
    </row>
    <row r="3" spans="1:5" s="496" customFormat="1" ht="24.75" thickBot="1">
      <c r="A3" s="494" t="s">
        <v>535</v>
      </c>
      <c r="B3" s="674" t="s">
        <v>647</v>
      </c>
      <c r="C3" s="675"/>
      <c r="D3" s="676"/>
      <c r="E3" s="444" t="s">
        <v>48</v>
      </c>
    </row>
    <row r="4" spans="1:5" s="497" customFormat="1" ht="15.95" customHeight="1" thickBot="1">
      <c r="A4" s="451"/>
      <c r="B4" s="451"/>
      <c r="C4" s="452"/>
      <c r="D4" s="452"/>
      <c r="E4" s="452" t="str">
        <f>'8.1 melléklet'!E4</f>
        <v>Forintban!</v>
      </c>
    </row>
    <row r="5" spans="1:5" ht="24.75" thickBot="1">
      <c r="A5" s="284" t="s">
        <v>145</v>
      </c>
      <c r="B5" s="285" t="s">
        <v>693</v>
      </c>
      <c r="C5" s="76" t="s">
        <v>173</v>
      </c>
      <c r="D5" s="76" t="s">
        <v>178</v>
      </c>
      <c r="E5" s="453" t="s">
        <v>179</v>
      </c>
    </row>
    <row r="6" spans="1:5" s="498" customFormat="1" ht="12.95" customHeight="1" thickBot="1">
      <c r="A6" s="446" t="s">
        <v>403</v>
      </c>
      <c r="B6" s="447" t="s">
        <v>404</v>
      </c>
      <c r="C6" s="447" t="s">
        <v>405</v>
      </c>
      <c r="D6" s="89" t="s">
        <v>406</v>
      </c>
      <c r="E6" s="87" t="s">
        <v>407</v>
      </c>
    </row>
    <row r="7" spans="1:5" s="498" customFormat="1" ht="15.95" customHeight="1" thickBot="1">
      <c r="A7" s="668" t="s">
        <v>42</v>
      </c>
      <c r="B7" s="669"/>
      <c r="C7" s="669"/>
      <c r="D7" s="669"/>
      <c r="E7" s="670"/>
    </row>
    <row r="8" spans="1:5" s="498" customFormat="1" ht="12" customHeight="1" thickBot="1">
      <c r="A8" s="316" t="s">
        <v>7</v>
      </c>
      <c r="B8" s="312" t="s">
        <v>298</v>
      </c>
      <c r="C8" s="343">
        <f>SUM(C9:C14)</f>
        <v>0</v>
      </c>
      <c r="D8" s="343">
        <f>SUM(D9:D14)</f>
        <v>0</v>
      </c>
      <c r="E8" s="326">
        <f>SUM(E9:E14)</f>
        <v>0</v>
      </c>
    </row>
    <row r="9" spans="1:5" s="472" customFormat="1" ht="12" customHeight="1">
      <c r="A9" s="482" t="s">
        <v>69</v>
      </c>
      <c r="B9" s="354" t="s">
        <v>299</v>
      </c>
      <c r="C9" s="345"/>
      <c r="D9" s="345"/>
      <c r="E9" s="328"/>
    </row>
    <row r="10" spans="1:5" s="499" customFormat="1" ht="12" customHeight="1">
      <c r="A10" s="483" t="s">
        <v>70</v>
      </c>
      <c r="B10" s="355" t="s">
        <v>300</v>
      </c>
      <c r="C10" s="344"/>
      <c r="D10" s="344"/>
      <c r="E10" s="327"/>
    </row>
    <row r="11" spans="1:5" s="499" customFormat="1" ht="12" customHeight="1">
      <c r="A11" s="483" t="s">
        <v>71</v>
      </c>
      <c r="B11" s="355" t="s">
        <v>301</v>
      </c>
      <c r="C11" s="344"/>
      <c r="D11" s="344"/>
      <c r="E11" s="327"/>
    </row>
    <row r="12" spans="1:5" s="499" customFormat="1" ht="12" customHeight="1">
      <c r="A12" s="483" t="s">
        <v>72</v>
      </c>
      <c r="B12" s="355" t="s">
        <v>302</v>
      </c>
      <c r="C12" s="344"/>
      <c r="D12" s="344"/>
      <c r="E12" s="327"/>
    </row>
    <row r="13" spans="1:5" s="499" customFormat="1" ht="12" customHeight="1">
      <c r="A13" s="483" t="s">
        <v>105</v>
      </c>
      <c r="B13" s="355" t="s">
        <v>303</v>
      </c>
      <c r="C13" s="344"/>
      <c r="D13" s="344"/>
      <c r="E13" s="327"/>
    </row>
    <row r="14" spans="1:5" s="472" customFormat="1" ht="12" customHeight="1" thickBot="1">
      <c r="A14" s="484" t="s">
        <v>73</v>
      </c>
      <c r="B14" s="356" t="s">
        <v>304</v>
      </c>
      <c r="C14" s="346"/>
      <c r="D14" s="346"/>
      <c r="E14" s="329"/>
    </row>
    <row r="15" spans="1:5" s="472" customFormat="1" ht="12" customHeight="1" thickBot="1">
      <c r="A15" s="316" t="s">
        <v>8</v>
      </c>
      <c r="B15" s="333" t="s">
        <v>305</v>
      </c>
      <c r="C15" s="343">
        <f>SUM(C16:C20)</f>
        <v>0</v>
      </c>
      <c r="D15" s="343">
        <f>SUM(D16:D20)</f>
        <v>0</v>
      </c>
      <c r="E15" s="326">
        <f>SUM(E16:E20)</f>
        <v>0</v>
      </c>
    </row>
    <row r="16" spans="1:5" s="472" customFormat="1" ht="12" customHeight="1">
      <c r="A16" s="482" t="s">
        <v>75</v>
      </c>
      <c r="B16" s="354" t="s">
        <v>306</v>
      </c>
      <c r="C16" s="345"/>
      <c r="D16" s="345"/>
      <c r="E16" s="328"/>
    </row>
    <row r="17" spans="1:5" s="472" customFormat="1" ht="12" customHeight="1">
      <c r="A17" s="483" t="s">
        <v>76</v>
      </c>
      <c r="B17" s="355" t="s">
        <v>307</v>
      </c>
      <c r="C17" s="344"/>
      <c r="D17" s="344"/>
      <c r="E17" s="327"/>
    </row>
    <row r="18" spans="1:5" s="472" customFormat="1" ht="12" customHeight="1">
      <c r="A18" s="483" t="s">
        <v>77</v>
      </c>
      <c r="B18" s="355" t="s">
        <v>308</v>
      </c>
      <c r="C18" s="344"/>
      <c r="D18" s="344"/>
      <c r="E18" s="327"/>
    </row>
    <row r="19" spans="1:5" s="472" customFormat="1" ht="12" customHeight="1">
      <c r="A19" s="483" t="s">
        <v>78</v>
      </c>
      <c r="B19" s="355" t="s">
        <v>309</v>
      </c>
      <c r="C19" s="344"/>
      <c r="D19" s="344"/>
      <c r="E19" s="327"/>
    </row>
    <row r="20" spans="1:5" s="472" customFormat="1" ht="12" customHeight="1">
      <c r="A20" s="483" t="s">
        <v>79</v>
      </c>
      <c r="B20" s="355" t="s">
        <v>310</v>
      </c>
      <c r="C20" s="344"/>
      <c r="D20" s="344"/>
      <c r="E20" s="327"/>
    </row>
    <row r="21" spans="1:5" s="499" customFormat="1" ht="12" customHeight="1" thickBot="1">
      <c r="A21" s="484" t="s">
        <v>86</v>
      </c>
      <c r="B21" s="356" t="s">
        <v>311</v>
      </c>
      <c r="C21" s="346"/>
      <c r="D21" s="346"/>
      <c r="E21" s="329"/>
    </row>
    <row r="22" spans="1:5" s="499" customFormat="1" ht="12" customHeight="1" thickBot="1">
      <c r="A22" s="316" t="s">
        <v>9</v>
      </c>
      <c r="B22" s="312" t="s">
        <v>312</v>
      </c>
      <c r="C22" s="343">
        <f>SUM(C23:C27)</f>
        <v>0</v>
      </c>
      <c r="D22" s="343">
        <f>SUM(D23:D27)</f>
        <v>0</v>
      </c>
      <c r="E22" s="326">
        <f>SUM(E23:E27)</f>
        <v>0</v>
      </c>
    </row>
    <row r="23" spans="1:5" s="499" customFormat="1" ht="12" customHeight="1">
      <c r="A23" s="482" t="s">
        <v>58</v>
      </c>
      <c r="B23" s="354" t="s">
        <v>313</v>
      </c>
      <c r="C23" s="345"/>
      <c r="D23" s="345"/>
      <c r="E23" s="328"/>
    </row>
    <row r="24" spans="1:5" s="472" customFormat="1" ht="12" customHeight="1">
      <c r="A24" s="483" t="s">
        <v>59</v>
      </c>
      <c r="B24" s="355" t="s">
        <v>314</v>
      </c>
      <c r="C24" s="344"/>
      <c r="D24" s="344"/>
      <c r="E24" s="327"/>
    </row>
    <row r="25" spans="1:5" s="499" customFormat="1" ht="12" customHeight="1">
      <c r="A25" s="483" t="s">
        <v>60</v>
      </c>
      <c r="B25" s="355" t="s">
        <v>315</v>
      </c>
      <c r="C25" s="344"/>
      <c r="D25" s="344"/>
      <c r="E25" s="327"/>
    </row>
    <row r="26" spans="1:5" s="499" customFormat="1" ht="12" customHeight="1">
      <c r="A26" s="483" t="s">
        <v>61</v>
      </c>
      <c r="B26" s="355" t="s">
        <v>316</v>
      </c>
      <c r="C26" s="344"/>
      <c r="D26" s="344"/>
      <c r="E26" s="327"/>
    </row>
    <row r="27" spans="1:5" s="499" customFormat="1" ht="12" customHeight="1">
      <c r="A27" s="483" t="s">
        <v>119</v>
      </c>
      <c r="B27" s="355" t="s">
        <v>317</v>
      </c>
      <c r="C27" s="344"/>
      <c r="D27" s="344"/>
      <c r="E27" s="327"/>
    </row>
    <row r="28" spans="1:5" s="499" customFormat="1" ht="12" customHeight="1" thickBot="1">
      <c r="A28" s="484" t="s">
        <v>120</v>
      </c>
      <c r="B28" s="356" t="s">
        <v>318</v>
      </c>
      <c r="C28" s="346"/>
      <c r="D28" s="346"/>
      <c r="E28" s="329"/>
    </row>
    <row r="29" spans="1:5" s="499" customFormat="1" ht="12" customHeight="1" thickBot="1">
      <c r="A29" s="316" t="s">
        <v>121</v>
      </c>
      <c r="B29" s="312" t="s">
        <v>684</v>
      </c>
      <c r="C29" s="349">
        <f>SUM(C30:C35)</f>
        <v>2418691</v>
      </c>
      <c r="D29" s="349">
        <f>SUM(D30:D35)</f>
        <v>2713125</v>
      </c>
      <c r="E29" s="362">
        <f>SUM(E30:E35)</f>
        <v>2713125</v>
      </c>
    </row>
    <row r="30" spans="1:5" s="499" customFormat="1" ht="12" customHeight="1">
      <c r="A30" s="482" t="s">
        <v>319</v>
      </c>
      <c r="B30" s="354" t="s">
        <v>688</v>
      </c>
      <c r="C30" s="345"/>
      <c r="D30" s="345"/>
      <c r="E30" s="328"/>
    </row>
    <row r="31" spans="1:5" s="499" customFormat="1" ht="12" customHeight="1">
      <c r="A31" s="483" t="s">
        <v>320</v>
      </c>
      <c r="B31" s="355" t="s">
        <v>689</v>
      </c>
      <c r="C31" s="344"/>
      <c r="D31" s="344"/>
      <c r="E31" s="327"/>
    </row>
    <row r="32" spans="1:5" s="499" customFormat="1" ht="12" customHeight="1">
      <c r="A32" s="483" t="s">
        <v>321</v>
      </c>
      <c r="B32" s="355" t="s">
        <v>690</v>
      </c>
      <c r="C32" s="344">
        <v>2418691</v>
      </c>
      <c r="D32" s="344">
        <v>2713125</v>
      </c>
      <c r="E32" s="327">
        <v>2475016</v>
      </c>
    </row>
    <row r="33" spans="1:5" s="499" customFormat="1" ht="12" customHeight="1">
      <c r="A33" s="483" t="s">
        <v>685</v>
      </c>
      <c r="B33" s="355" t="s">
        <v>691</v>
      </c>
      <c r="C33" s="344"/>
      <c r="D33" s="344"/>
      <c r="E33" s="327"/>
    </row>
    <row r="34" spans="1:5" s="499" customFormat="1" ht="12" customHeight="1">
      <c r="A34" s="483" t="s">
        <v>686</v>
      </c>
      <c r="B34" s="355" t="s">
        <v>727</v>
      </c>
      <c r="C34" s="344"/>
      <c r="D34" s="344"/>
      <c r="E34" s="327">
        <v>238109</v>
      </c>
    </row>
    <row r="35" spans="1:5" s="499" customFormat="1" ht="12" customHeight="1" thickBot="1">
      <c r="A35" s="484" t="s">
        <v>687</v>
      </c>
      <c r="B35" s="335" t="s">
        <v>323</v>
      </c>
      <c r="C35" s="346"/>
      <c r="D35" s="346"/>
      <c r="E35" s="329"/>
    </row>
    <row r="36" spans="1:5" s="499" customFormat="1" ht="12" customHeight="1" thickBot="1">
      <c r="A36" s="316" t="s">
        <v>11</v>
      </c>
      <c r="B36" s="312" t="s">
        <v>324</v>
      </c>
      <c r="C36" s="343">
        <f>SUM(C37:C46)</f>
        <v>0</v>
      </c>
      <c r="D36" s="343">
        <f>SUM(D37:D46)</f>
        <v>0</v>
      </c>
      <c r="E36" s="326">
        <f>SUM(E37:E46)</f>
        <v>0</v>
      </c>
    </row>
    <row r="37" spans="1:5" s="499" customFormat="1" ht="12" customHeight="1">
      <c r="A37" s="482" t="s">
        <v>62</v>
      </c>
      <c r="B37" s="354" t="s">
        <v>325</v>
      </c>
      <c r="C37" s="345"/>
      <c r="D37" s="345"/>
      <c r="E37" s="328"/>
    </row>
    <row r="38" spans="1:5" s="499" customFormat="1" ht="12" customHeight="1">
      <c r="A38" s="483" t="s">
        <v>63</v>
      </c>
      <c r="B38" s="355" t="s">
        <v>326</v>
      </c>
      <c r="C38" s="344"/>
      <c r="D38" s="344"/>
      <c r="E38" s="327"/>
    </row>
    <row r="39" spans="1:5" s="499" customFormat="1" ht="12" customHeight="1">
      <c r="A39" s="483" t="s">
        <v>64</v>
      </c>
      <c r="B39" s="355" t="s">
        <v>327</v>
      </c>
      <c r="C39" s="344"/>
      <c r="D39" s="344"/>
      <c r="E39" s="327"/>
    </row>
    <row r="40" spans="1:5" s="499" customFormat="1" ht="12" customHeight="1">
      <c r="A40" s="483" t="s">
        <v>123</v>
      </c>
      <c r="B40" s="355" t="s">
        <v>328</v>
      </c>
      <c r="C40" s="344"/>
      <c r="D40" s="344"/>
      <c r="E40" s="327"/>
    </row>
    <row r="41" spans="1:5" s="499" customFormat="1" ht="12" customHeight="1">
      <c r="A41" s="483" t="s">
        <v>124</v>
      </c>
      <c r="B41" s="355" t="s">
        <v>329</v>
      </c>
      <c r="C41" s="344"/>
      <c r="D41" s="344"/>
      <c r="E41" s="327"/>
    </row>
    <row r="42" spans="1:5" s="499" customFormat="1" ht="12" customHeight="1">
      <c r="A42" s="483" t="s">
        <v>125</v>
      </c>
      <c r="B42" s="355" t="s">
        <v>330</v>
      </c>
      <c r="C42" s="344"/>
      <c r="D42" s="344"/>
      <c r="E42" s="327"/>
    </row>
    <row r="43" spans="1:5" s="499" customFormat="1" ht="12" customHeight="1">
      <c r="A43" s="483" t="s">
        <v>126</v>
      </c>
      <c r="B43" s="355" t="s">
        <v>331</v>
      </c>
      <c r="C43" s="344"/>
      <c r="D43" s="344"/>
      <c r="E43" s="327"/>
    </row>
    <row r="44" spans="1:5" s="499" customFormat="1" ht="12" customHeight="1">
      <c r="A44" s="483" t="s">
        <v>127</v>
      </c>
      <c r="B44" s="355" t="s">
        <v>332</v>
      </c>
      <c r="C44" s="344"/>
      <c r="D44" s="344"/>
      <c r="E44" s="327"/>
    </row>
    <row r="45" spans="1:5" s="499" customFormat="1" ht="12" customHeight="1">
      <c r="A45" s="483" t="s">
        <v>333</v>
      </c>
      <c r="B45" s="355" t="s">
        <v>334</v>
      </c>
      <c r="C45" s="347"/>
      <c r="D45" s="347"/>
      <c r="E45" s="330"/>
    </row>
    <row r="46" spans="1:5" s="472" customFormat="1" ht="12" customHeight="1" thickBot="1">
      <c r="A46" s="484" t="s">
        <v>335</v>
      </c>
      <c r="B46" s="356" t="s">
        <v>336</v>
      </c>
      <c r="C46" s="348"/>
      <c r="D46" s="348"/>
      <c r="E46" s="331"/>
    </row>
    <row r="47" spans="1:5" s="499" customFormat="1" ht="12" customHeight="1" thickBot="1">
      <c r="A47" s="316" t="s">
        <v>12</v>
      </c>
      <c r="B47" s="312" t="s">
        <v>337</v>
      </c>
      <c r="C47" s="343">
        <f>SUM(C48:C52)</f>
        <v>0</v>
      </c>
      <c r="D47" s="343">
        <f>SUM(D48:D52)</f>
        <v>0</v>
      </c>
      <c r="E47" s="326">
        <f>SUM(E48:E52)</f>
        <v>0</v>
      </c>
    </row>
    <row r="48" spans="1:5" s="499" customFormat="1" ht="12" customHeight="1">
      <c r="A48" s="482" t="s">
        <v>65</v>
      </c>
      <c r="B48" s="354" t="s">
        <v>338</v>
      </c>
      <c r="C48" s="364"/>
      <c r="D48" s="364"/>
      <c r="E48" s="332"/>
    </row>
    <row r="49" spans="1:5" s="499" customFormat="1" ht="12" customHeight="1">
      <c r="A49" s="483" t="s">
        <v>66</v>
      </c>
      <c r="B49" s="355" t="s">
        <v>339</v>
      </c>
      <c r="C49" s="347"/>
      <c r="D49" s="347"/>
      <c r="E49" s="330"/>
    </row>
    <row r="50" spans="1:5" s="499" customFormat="1" ht="12" customHeight="1">
      <c r="A50" s="483" t="s">
        <v>340</v>
      </c>
      <c r="B50" s="355" t="s">
        <v>341</v>
      </c>
      <c r="C50" s="347"/>
      <c r="D50" s="347"/>
      <c r="E50" s="330"/>
    </row>
    <row r="51" spans="1:5" s="499" customFormat="1" ht="12" customHeight="1">
      <c r="A51" s="483" t="s">
        <v>342</v>
      </c>
      <c r="B51" s="355" t="s">
        <v>343</v>
      </c>
      <c r="C51" s="347"/>
      <c r="D51" s="347"/>
      <c r="E51" s="330"/>
    </row>
    <row r="52" spans="1:5" s="499" customFormat="1" ht="12" customHeight="1" thickBot="1">
      <c r="A52" s="484" t="s">
        <v>344</v>
      </c>
      <c r="B52" s="356" t="s">
        <v>345</v>
      </c>
      <c r="C52" s="348"/>
      <c r="D52" s="348"/>
      <c r="E52" s="331"/>
    </row>
    <row r="53" spans="1:5" s="499" customFormat="1" ht="12" customHeight="1" thickBot="1">
      <c r="A53" s="316" t="s">
        <v>128</v>
      </c>
      <c r="B53" s="312" t="s">
        <v>346</v>
      </c>
      <c r="C53" s="343">
        <f>SUM(C54:C56)</f>
        <v>0</v>
      </c>
      <c r="D53" s="343">
        <f>SUM(D54:D56)</f>
        <v>0</v>
      </c>
      <c r="E53" s="326">
        <f>SUM(E54:E56)</f>
        <v>0</v>
      </c>
    </row>
    <row r="54" spans="1:5" s="472" customFormat="1" ht="12" customHeight="1">
      <c r="A54" s="482" t="s">
        <v>67</v>
      </c>
      <c r="B54" s="354" t="s">
        <v>347</v>
      </c>
      <c r="C54" s="345"/>
      <c r="D54" s="345"/>
      <c r="E54" s="328"/>
    </row>
    <row r="55" spans="1:5" s="472" customFormat="1" ht="12" customHeight="1">
      <c r="A55" s="483" t="s">
        <v>68</v>
      </c>
      <c r="B55" s="355" t="s">
        <v>348</v>
      </c>
      <c r="C55" s="344"/>
      <c r="D55" s="344"/>
      <c r="E55" s="327"/>
    </row>
    <row r="56" spans="1:5" s="472" customFormat="1" ht="12" customHeight="1">
      <c r="A56" s="483" t="s">
        <v>349</v>
      </c>
      <c r="B56" s="355" t="s">
        <v>350</v>
      </c>
      <c r="C56" s="344"/>
      <c r="D56" s="344"/>
      <c r="E56" s="327"/>
    </row>
    <row r="57" spans="1:5" s="472" customFormat="1" ht="12" customHeight="1" thickBot="1">
      <c r="A57" s="484" t="s">
        <v>351</v>
      </c>
      <c r="B57" s="356" t="s">
        <v>352</v>
      </c>
      <c r="C57" s="346"/>
      <c r="D57" s="346"/>
      <c r="E57" s="329"/>
    </row>
    <row r="58" spans="1:5" s="499" customFormat="1" ht="12" customHeight="1" thickBot="1">
      <c r="A58" s="316" t="s">
        <v>14</v>
      </c>
      <c r="B58" s="333" t="s">
        <v>353</v>
      </c>
      <c r="C58" s="343">
        <f>SUM(C59:C61)</f>
        <v>0</v>
      </c>
      <c r="D58" s="343">
        <f>SUM(D59:D61)</f>
        <v>0</v>
      </c>
      <c r="E58" s="326">
        <f>SUM(E59:E61)</f>
        <v>0</v>
      </c>
    </row>
    <row r="59" spans="1:5" s="499" customFormat="1" ht="12" customHeight="1">
      <c r="A59" s="482" t="s">
        <v>129</v>
      </c>
      <c r="B59" s="354" t="s">
        <v>354</v>
      </c>
      <c r="C59" s="347"/>
      <c r="D59" s="347"/>
      <c r="E59" s="330"/>
    </row>
    <row r="60" spans="1:5" s="499" customFormat="1" ht="12" customHeight="1">
      <c r="A60" s="483" t="s">
        <v>130</v>
      </c>
      <c r="B60" s="355" t="s">
        <v>538</v>
      </c>
      <c r="C60" s="347"/>
      <c r="D60" s="347"/>
      <c r="E60" s="330"/>
    </row>
    <row r="61" spans="1:5" s="499" customFormat="1" ht="12" customHeight="1">
      <c r="A61" s="483" t="s">
        <v>154</v>
      </c>
      <c r="B61" s="355" t="s">
        <v>356</v>
      </c>
      <c r="C61" s="347"/>
      <c r="D61" s="347"/>
      <c r="E61" s="330"/>
    </row>
    <row r="62" spans="1:5" s="499" customFormat="1" ht="12" customHeight="1" thickBot="1">
      <c r="A62" s="484" t="s">
        <v>357</v>
      </c>
      <c r="B62" s="356" t="s">
        <v>358</v>
      </c>
      <c r="C62" s="347"/>
      <c r="D62" s="347"/>
      <c r="E62" s="330"/>
    </row>
    <row r="63" spans="1:5" s="499" customFormat="1" ht="12" customHeight="1" thickBot="1">
      <c r="A63" s="316" t="s">
        <v>15</v>
      </c>
      <c r="B63" s="312" t="s">
        <v>359</v>
      </c>
      <c r="C63" s="349">
        <f>+C8+C15+C22+C29+C36+C47+C53+C58</f>
        <v>2418691</v>
      </c>
      <c r="D63" s="349">
        <f>+D8+D15+D22+D29+D36+D47+D53+D58</f>
        <v>2713125</v>
      </c>
      <c r="E63" s="362">
        <f>+E8+E15+E22+E29+E36+E47+E53+E58</f>
        <v>2713125</v>
      </c>
    </row>
    <row r="64" spans="1:5" s="499" customFormat="1" ht="12" customHeight="1" thickBot="1">
      <c r="A64" s="485" t="s">
        <v>536</v>
      </c>
      <c r="B64" s="333" t="s">
        <v>361</v>
      </c>
      <c r="C64" s="343">
        <f>SUM(C65:C67)</f>
        <v>0</v>
      </c>
      <c r="D64" s="343">
        <f>SUM(D65:D67)</f>
        <v>0</v>
      </c>
      <c r="E64" s="326">
        <f>SUM(E65:E67)</f>
        <v>0</v>
      </c>
    </row>
    <row r="65" spans="1:5" s="499" customFormat="1" ht="12" customHeight="1">
      <c r="A65" s="482" t="s">
        <v>362</v>
      </c>
      <c r="B65" s="354" t="s">
        <v>363</v>
      </c>
      <c r="C65" s="347"/>
      <c r="D65" s="347"/>
      <c r="E65" s="330"/>
    </row>
    <row r="66" spans="1:5" s="499" customFormat="1" ht="12" customHeight="1">
      <c r="A66" s="483" t="s">
        <v>364</v>
      </c>
      <c r="B66" s="355" t="s">
        <v>365</v>
      </c>
      <c r="C66" s="347"/>
      <c r="D66" s="347"/>
      <c r="E66" s="330"/>
    </row>
    <row r="67" spans="1:5" s="499" customFormat="1" ht="12" customHeight="1" thickBot="1">
      <c r="A67" s="484" t="s">
        <v>366</v>
      </c>
      <c r="B67" s="478" t="s">
        <v>367</v>
      </c>
      <c r="C67" s="347"/>
      <c r="D67" s="347"/>
      <c r="E67" s="330"/>
    </row>
    <row r="68" spans="1:5" s="499" customFormat="1" ht="12" customHeight="1" thickBot="1">
      <c r="A68" s="485" t="s">
        <v>368</v>
      </c>
      <c r="B68" s="333" t="s">
        <v>369</v>
      </c>
      <c r="C68" s="343">
        <f>SUM(C69:C72)</f>
        <v>0</v>
      </c>
      <c r="D68" s="343">
        <f>SUM(D69:D72)</f>
        <v>0</v>
      </c>
      <c r="E68" s="326">
        <f>SUM(E69:E72)</f>
        <v>0</v>
      </c>
    </row>
    <row r="69" spans="1:5" s="499" customFormat="1" ht="12" customHeight="1">
      <c r="A69" s="482" t="s">
        <v>106</v>
      </c>
      <c r="B69" s="618" t="s">
        <v>370</v>
      </c>
      <c r="C69" s="347"/>
      <c r="D69" s="347"/>
      <c r="E69" s="330"/>
    </row>
    <row r="70" spans="1:5" s="499" customFormat="1" ht="12" customHeight="1">
      <c r="A70" s="483" t="s">
        <v>107</v>
      </c>
      <c r="B70" s="618" t="s">
        <v>702</v>
      </c>
      <c r="C70" s="347"/>
      <c r="D70" s="347"/>
      <c r="E70" s="330"/>
    </row>
    <row r="71" spans="1:5" s="499" customFormat="1" ht="12" customHeight="1">
      <c r="A71" s="483" t="s">
        <v>371</v>
      </c>
      <c r="B71" s="618" t="s">
        <v>372</v>
      </c>
      <c r="C71" s="347"/>
      <c r="D71" s="347"/>
      <c r="E71" s="330"/>
    </row>
    <row r="72" spans="1:5" s="499" customFormat="1" ht="12" customHeight="1" thickBot="1">
      <c r="A72" s="484" t="s">
        <v>373</v>
      </c>
      <c r="B72" s="619" t="s">
        <v>703</v>
      </c>
      <c r="C72" s="347"/>
      <c r="D72" s="347"/>
      <c r="E72" s="330"/>
    </row>
    <row r="73" spans="1:5" s="499" customFormat="1" ht="12" customHeight="1" thickBot="1">
      <c r="A73" s="485" t="s">
        <v>374</v>
      </c>
      <c r="B73" s="333" t="s">
        <v>375</v>
      </c>
      <c r="C73" s="343">
        <f>SUM(C74:C75)</f>
        <v>0</v>
      </c>
      <c r="D73" s="343">
        <f>SUM(D74:D75)</f>
        <v>0</v>
      </c>
      <c r="E73" s="326">
        <f>SUM(E74:E75)</f>
        <v>0</v>
      </c>
    </row>
    <row r="74" spans="1:5" s="499" customFormat="1" ht="12" customHeight="1">
      <c r="A74" s="482" t="s">
        <v>376</v>
      </c>
      <c r="B74" s="354" t="s">
        <v>377</v>
      </c>
      <c r="C74" s="347"/>
      <c r="D74" s="347"/>
      <c r="E74" s="330"/>
    </row>
    <row r="75" spans="1:5" s="499" customFormat="1" ht="12" customHeight="1" thickBot="1">
      <c r="A75" s="484" t="s">
        <v>378</v>
      </c>
      <c r="B75" s="356" t="s">
        <v>379</v>
      </c>
      <c r="C75" s="347"/>
      <c r="D75" s="347"/>
      <c r="E75" s="330"/>
    </row>
    <row r="76" spans="1:5" s="499" customFormat="1" ht="12" customHeight="1" thickBot="1">
      <c r="A76" s="485" t="s">
        <v>380</v>
      </c>
      <c r="B76" s="333" t="s">
        <v>381</v>
      </c>
      <c r="C76" s="343">
        <f>SUM(C77:C79)</f>
        <v>0</v>
      </c>
      <c r="D76" s="343">
        <f>SUM(D77:D79)</f>
        <v>0</v>
      </c>
      <c r="E76" s="326">
        <f>SUM(E77:E79)</f>
        <v>0</v>
      </c>
    </row>
    <row r="77" spans="1:5" s="499" customFormat="1" ht="12" customHeight="1">
      <c r="A77" s="482" t="s">
        <v>382</v>
      </c>
      <c r="B77" s="354" t="s">
        <v>383</v>
      </c>
      <c r="C77" s="347"/>
      <c r="D77" s="347"/>
      <c r="E77" s="330"/>
    </row>
    <row r="78" spans="1:5" s="499" customFormat="1" ht="12" customHeight="1">
      <c r="A78" s="483" t="s">
        <v>384</v>
      </c>
      <c r="B78" s="355" t="s">
        <v>385</v>
      </c>
      <c r="C78" s="347"/>
      <c r="D78" s="347"/>
      <c r="E78" s="330"/>
    </row>
    <row r="79" spans="1:5" s="499" customFormat="1" ht="12" customHeight="1" thickBot="1">
      <c r="A79" s="484" t="s">
        <v>386</v>
      </c>
      <c r="B79" s="620" t="s">
        <v>704</v>
      </c>
      <c r="C79" s="347"/>
      <c r="D79" s="347"/>
      <c r="E79" s="330"/>
    </row>
    <row r="80" spans="1:5" s="499" customFormat="1" ht="12" customHeight="1" thickBot="1">
      <c r="A80" s="485" t="s">
        <v>387</v>
      </c>
      <c r="B80" s="333" t="s">
        <v>388</v>
      </c>
      <c r="C80" s="343">
        <f>SUM(C81:C84)</f>
        <v>0</v>
      </c>
      <c r="D80" s="343">
        <f>SUM(D81:D84)</f>
        <v>0</v>
      </c>
      <c r="E80" s="326">
        <f>SUM(E81:E84)</f>
        <v>0</v>
      </c>
    </row>
    <row r="81" spans="1:5" s="499" customFormat="1" ht="12" customHeight="1">
      <c r="A81" s="486" t="s">
        <v>389</v>
      </c>
      <c r="B81" s="354" t="s">
        <v>390</v>
      </c>
      <c r="C81" s="347"/>
      <c r="D81" s="347"/>
      <c r="E81" s="330"/>
    </row>
    <row r="82" spans="1:5" s="499" customFormat="1" ht="12" customHeight="1">
      <c r="A82" s="487" t="s">
        <v>391</v>
      </c>
      <c r="B82" s="355" t="s">
        <v>392</v>
      </c>
      <c r="C82" s="347"/>
      <c r="D82" s="347"/>
      <c r="E82" s="330"/>
    </row>
    <row r="83" spans="1:5" s="499" customFormat="1" ht="12" customHeight="1">
      <c r="A83" s="487" t="s">
        <v>393</v>
      </c>
      <c r="B83" s="355" t="s">
        <v>394</v>
      </c>
      <c r="C83" s="347"/>
      <c r="D83" s="347"/>
      <c r="E83" s="330"/>
    </row>
    <row r="84" spans="1:5" s="499" customFormat="1" ht="12" customHeight="1" thickBot="1">
      <c r="A84" s="488" t="s">
        <v>395</v>
      </c>
      <c r="B84" s="356" t="s">
        <v>396</v>
      </c>
      <c r="C84" s="347"/>
      <c r="D84" s="347"/>
      <c r="E84" s="330"/>
    </row>
    <row r="85" spans="1:5" s="499" customFormat="1" ht="12" customHeight="1" thickBot="1">
      <c r="A85" s="485" t="s">
        <v>397</v>
      </c>
      <c r="B85" s="333" t="s">
        <v>398</v>
      </c>
      <c r="C85" s="368"/>
      <c r="D85" s="368"/>
      <c r="E85" s="369"/>
    </row>
    <row r="86" spans="1:5" s="499" customFormat="1" ht="12" customHeight="1" thickBot="1">
      <c r="A86" s="485" t="s">
        <v>399</v>
      </c>
      <c r="B86" s="479" t="s">
        <v>400</v>
      </c>
      <c r="C86" s="349">
        <f>+C64+C68+C73+C76+C80+C85</f>
        <v>0</v>
      </c>
      <c r="D86" s="349">
        <f>+D64+D68+D73+D76+D80+D85</f>
        <v>0</v>
      </c>
      <c r="E86" s="362">
        <f>+E64+E68+E73+E76+E80+E85</f>
        <v>0</v>
      </c>
    </row>
    <row r="87" spans="1:5" s="499" customFormat="1" ht="12" customHeight="1" thickBot="1">
      <c r="A87" s="489" t="s">
        <v>401</v>
      </c>
      <c r="B87" s="480" t="s">
        <v>537</v>
      </c>
      <c r="C87" s="349">
        <f>+C63+C86</f>
        <v>2418691</v>
      </c>
      <c r="D87" s="349">
        <f>+D63+D86</f>
        <v>2713125</v>
      </c>
      <c r="E87" s="362">
        <f>+E63+E86</f>
        <v>2713125</v>
      </c>
    </row>
    <row r="88" spans="1:5" s="499" customFormat="1" ht="15" customHeight="1">
      <c r="A88" s="454"/>
      <c r="B88" s="455"/>
      <c r="C88" s="470"/>
      <c r="D88" s="470"/>
      <c r="E88" s="470"/>
    </row>
    <row r="89" spans="1:5" ht="13.5" thickBot="1">
      <c r="A89" s="456"/>
      <c r="B89" s="457"/>
      <c r="C89" s="471"/>
      <c r="D89" s="471"/>
      <c r="E89" s="471"/>
    </row>
    <row r="90" spans="1:5" s="498" customFormat="1" ht="16.5" customHeight="1" thickBot="1">
      <c r="A90" s="668" t="s">
        <v>43</v>
      </c>
      <c r="B90" s="669"/>
      <c r="C90" s="669"/>
      <c r="D90" s="669"/>
      <c r="E90" s="670"/>
    </row>
    <row r="91" spans="1:5" s="274" customFormat="1" ht="12" customHeight="1" thickBot="1">
      <c r="A91" s="477" t="s">
        <v>7</v>
      </c>
      <c r="B91" s="315" t="s">
        <v>409</v>
      </c>
      <c r="C91" s="461">
        <f>SUM(C92:C96)</f>
        <v>918691</v>
      </c>
      <c r="D91" s="461">
        <f>SUM(D92:D96)</f>
        <v>1881392</v>
      </c>
      <c r="E91" s="461">
        <f>SUM(E92:E96)</f>
        <v>1881392</v>
      </c>
    </row>
    <row r="92" spans="1:5" ht="12" customHeight="1">
      <c r="A92" s="490" t="s">
        <v>69</v>
      </c>
      <c r="B92" s="301" t="s">
        <v>37</v>
      </c>
      <c r="C92" s="462"/>
      <c r="D92" s="462"/>
      <c r="E92" s="462"/>
    </row>
    <row r="93" spans="1:5" ht="12" customHeight="1">
      <c r="A93" s="483" t="s">
        <v>70</v>
      </c>
      <c r="B93" s="299" t="s">
        <v>131</v>
      </c>
      <c r="C93" s="463"/>
      <c r="D93" s="463"/>
      <c r="E93" s="463"/>
    </row>
    <row r="94" spans="1:5" ht="12" customHeight="1">
      <c r="A94" s="483" t="s">
        <v>71</v>
      </c>
      <c r="B94" s="299" t="s">
        <v>98</v>
      </c>
      <c r="C94" s="465">
        <v>863211</v>
      </c>
      <c r="D94" s="465">
        <v>1448574</v>
      </c>
      <c r="E94" s="465">
        <v>1448574</v>
      </c>
    </row>
    <row r="95" spans="1:5" ht="12" customHeight="1">
      <c r="A95" s="483" t="s">
        <v>72</v>
      </c>
      <c r="B95" s="302" t="s">
        <v>132</v>
      </c>
      <c r="C95" s="465"/>
      <c r="D95" s="465"/>
      <c r="E95" s="465"/>
    </row>
    <row r="96" spans="1:5" ht="12" customHeight="1">
      <c r="A96" s="483" t="s">
        <v>81</v>
      </c>
      <c r="B96" s="310" t="s">
        <v>133</v>
      </c>
      <c r="C96" s="465">
        <v>55480</v>
      </c>
      <c r="D96" s="465">
        <v>432818</v>
      </c>
      <c r="E96" s="465">
        <v>432818</v>
      </c>
    </row>
    <row r="97" spans="1:5" ht="12" customHeight="1">
      <c r="A97" s="483" t="s">
        <v>73</v>
      </c>
      <c r="B97" s="299" t="s">
        <v>410</v>
      </c>
      <c r="C97" s="465"/>
      <c r="D97" s="465"/>
      <c r="E97" s="465"/>
    </row>
    <row r="98" spans="1:5" ht="12" customHeight="1">
      <c r="A98" s="483" t="s">
        <v>74</v>
      </c>
      <c r="B98" s="322" t="s">
        <v>411</v>
      </c>
      <c r="C98" s="465"/>
      <c r="D98" s="465"/>
      <c r="E98" s="465"/>
    </row>
    <row r="99" spans="1:5" ht="12" customHeight="1">
      <c r="A99" s="483" t="s">
        <v>82</v>
      </c>
      <c r="B99" s="323" t="s">
        <v>412</v>
      </c>
      <c r="C99" s="465"/>
      <c r="D99" s="465"/>
      <c r="E99" s="465"/>
    </row>
    <row r="100" spans="1:5" ht="12" customHeight="1">
      <c r="A100" s="483" t="s">
        <v>83</v>
      </c>
      <c r="B100" s="323" t="s">
        <v>413</v>
      </c>
      <c r="C100" s="465"/>
      <c r="D100" s="465"/>
      <c r="E100" s="465"/>
    </row>
    <row r="101" spans="1:5" ht="12" customHeight="1">
      <c r="A101" s="483" t="s">
        <v>84</v>
      </c>
      <c r="B101" s="322" t="s">
        <v>414</v>
      </c>
      <c r="C101" s="465"/>
      <c r="D101" s="465"/>
      <c r="E101" s="465"/>
    </row>
    <row r="102" spans="1:5" ht="12" customHeight="1">
      <c r="A102" s="483" t="s">
        <v>85</v>
      </c>
      <c r="B102" s="322" t="s">
        <v>415</v>
      </c>
      <c r="C102" s="465"/>
      <c r="D102" s="465"/>
      <c r="E102" s="465"/>
    </row>
    <row r="103" spans="1:5" ht="12" customHeight="1">
      <c r="A103" s="483" t="s">
        <v>87</v>
      </c>
      <c r="B103" s="323" t="s">
        <v>416</v>
      </c>
      <c r="C103" s="465"/>
      <c r="D103" s="465"/>
      <c r="E103" s="465"/>
    </row>
    <row r="104" spans="1:5" ht="12" customHeight="1">
      <c r="A104" s="491" t="s">
        <v>134</v>
      </c>
      <c r="B104" s="324" t="s">
        <v>417</v>
      </c>
      <c r="C104" s="465"/>
      <c r="D104" s="465"/>
      <c r="E104" s="465"/>
    </row>
    <row r="105" spans="1:5" ht="12" customHeight="1">
      <c r="A105" s="483" t="s">
        <v>418</v>
      </c>
      <c r="B105" s="324" t="s">
        <v>419</v>
      </c>
      <c r="C105" s="465"/>
      <c r="D105" s="465"/>
      <c r="E105" s="465"/>
    </row>
    <row r="106" spans="1:5" s="274" customFormat="1" ht="12" customHeight="1" thickBot="1">
      <c r="A106" s="492" t="s">
        <v>420</v>
      </c>
      <c r="B106" s="325" t="s">
        <v>421</v>
      </c>
      <c r="C106" s="467">
        <v>55480</v>
      </c>
      <c r="D106" s="467">
        <v>432818</v>
      </c>
      <c r="E106" s="467">
        <v>432818</v>
      </c>
    </row>
    <row r="107" spans="1:5" ht="12" customHeight="1" thickBot="1">
      <c r="A107" s="316" t="s">
        <v>8</v>
      </c>
      <c r="B107" s="314" t="s">
        <v>422</v>
      </c>
      <c r="C107" s="337">
        <f>+C108+C110+C112</f>
        <v>1500000</v>
      </c>
      <c r="D107" s="337">
        <f>+D108+D110+D112</f>
        <v>831733</v>
      </c>
      <c r="E107" s="337">
        <f>+E108+E110+E112</f>
        <v>831733</v>
      </c>
    </row>
    <row r="108" spans="1:5" ht="12" customHeight="1">
      <c r="A108" s="482" t="s">
        <v>75</v>
      </c>
      <c r="B108" s="299" t="s">
        <v>153</v>
      </c>
      <c r="C108" s="464">
        <v>1500000</v>
      </c>
      <c r="D108" s="464">
        <v>831733</v>
      </c>
      <c r="E108" s="464">
        <v>831733</v>
      </c>
    </row>
    <row r="109" spans="1:5" ht="12" customHeight="1">
      <c r="A109" s="482" t="s">
        <v>76</v>
      </c>
      <c r="B109" s="303" t="s">
        <v>423</v>
      </c>
      <c r="C109" s="464"/>
      <c r="D109" s="464"/>
      <c r="E109" s="464"/>
    </row>
    <row r="110" spans="1:5" ht="12" customHeight="1">
      <c r="A110" s="482" t="s">
        <v>77</v>
      </c>
      <c r="B110" s="303" t="s">
        <v>135</v>
      </c>
      <c r="C110" s="463"/>
      <c r="D110" s="463"/>
      <c r="E110" s="463"/>
    </row>
    <row r="111" spans="1:5" ht="12" customHeight="1">
      <c r="A111" s="482" t="s">
        <v>78</v>
      </c>
      <c r="B111" s="303" t="s">
        <v>424</v>
      </c>
      <c r="C111" s="327"/>
      <c r="D111" s="327"/>
      <c r="E111" s="327"/>
    </row>
    <row r="112" spans="1:5" ht="12" customHeight="1">
      <c r="A112" s="482" t="s">
        <v>79</v>
      </c>
      <c r="B112" s="335" t="s">
        <v>155</v>
      </c>
      <c r="C112" s="327"/>
      <c r="D112" s="327"/>
      <c r="E112" s="327"/>
    </row>
    <row r="113" spans="1:5" ht="12" customHeight="1">
      <c r="A113" s="482" t="s">
        <v>86</v>
      </c>
      <c r="B113" s="334" t="s">
        <v>425</v>
      </c>
      <c r="C113" s="327"/>
      <c r="D113" s="327"/>
      <c r="E113" s="327"/>
    </row>
    <row r="114" spans="1:5" ht="12" customHeight="1">
      <c r="A114" s="482" t="s">
        <v>88</v>
      </c>
      <c r="B114" s="350" t="s">
        <v>426</v>
      </c>
      <c r="C114" s="327"/>
      <c r="D114" s="327"/>
      <c r="E114" s="327"/>
    </row>
    <row r="115" spans="1:5" ht="12" customHeight="1">
      <c r="A115" s="482" t="s">
        <v>136</v>
      </c>
      <c r="B115" s="323" t="s">
        <v>413</v>
      </c>
      <c r="C115" s="327"/>
      <c r="D115" s="327"/>
      <c r="E115" s="327"/>
    </row>
    <row r="116" spans="1:5" ht="12" customHeight="1">
      <c r="A116" s="482" t="s">
        <v>137</v>
      </c>
      <c r="B116" s="323" t="s">
        <v>427</v>
      </c>
      <c r="C116" s="327"/>
      <c r="D116" s="327"/>
      <c r="E116" s="327"/>
    </row>
    <row r="117" spans="1:5" ht="12" customHeight="1">
      <c r="A117" s="482" t="s">
        <v>138</v>
      </c>
      <c r="B117" s="323" t="s">
        <v>428</v>
      </c>
      <c r="C117" s="327"/>
      <c r="D117" s="327"/>
      <c r="E117" s="327"/>
    </row>
    <row r="118" spans="1:5" ht="12" customHeight="1">
      <c r="A118" s="482" t="s">
        <v>429</v>
      </c>
      <c r="B118" s="323" t="s">
        <v>416</v>
      </c>
      <c r="C118" s="327"/>
      <c r="D118" s="327"/>
      <c r="E118" s="327"/>
    </row>
    <row r="119" spans="1:5" ht="12" customHeight="1">
      <c r="A119" s="482" t="s">
        <v>430</v>
      </c>
      <c r="B119" s="323" t="s">
        <v>431</v>
      </c>
      <c r="C119" s="327"/>
      <c r="D119" s="327"/>
      <c r="E119" s="327"/>
    </row>
    <row r="120" spans="1:5" ht="12" customHeight="1" thickBot="1">
      <c r="A120" s="491" t="s">
        <v>432</v>
      </c>
      <c r="B120" s="323" t="s">
        <v>433</v>
      </c>
      <c r="C120" s="329"/>
      <c r="D120" s="329"/>
      <c r="E120" s="329"/>
    </row>
    <row r="121" spans="1:5" ht="12" customHeight="1" thickBot="1">
      <c r="A121" s="316" t="s">
        <v>9</v>
      </c>
      <c r="B121" s="319" t="s">
        <v>434</v>
      </c>
      <c r="C121" s="337">
        <f>+C122+C123</f>
        <v>0</v>
      </c>
      <c r="D121" s="337">
        <f>+D122+D123</f>
        <v>0</v>
      </c>
      <c r="E121" s="337">
        <f>+E122+E123</f>
        <v>0</v>
      </c>
    </row>
    <row r="122" spans="1:5" ht="12" customHeight="1">
      <c r="A122" s="482" t="s">
        <v>58</v>
      </c>
      <c r="B122" s="300" t="s">
        <v>45</v>
      </c>
      <c r="C122" s="464"/>
      <c r="D122" s="464"/>
      <c r="E122" s="464"/>
    </row>
    <row r="123" spans="1:5" ht="12" customHeight="1" thickBot="1">
      <c r="A123" s="484" t="s">
        <v>59</v>
      </c>
      <c r="B123" s="303" t="s">
        <v>46</v>
      </c>
      <c r="C123" s="465"/>
      <c r="D123" s="465"/>
      <c r="E123" s="465"/>
    </row>
    <row r="124" spans="1:5" ht="12" customHeight="1" thickBot="1">
      <c r="A124" s="316" t="s">
        <v>10</v>
      </c>
      <c r="B124" s="319" t="s">
        <v>435</v>
      </c>
      <c r="C124" s="337">
        <f>+C91+C107+C121</f>
        <v>2418691</v>
      </c>
      <c r="D124" s="337">
        <f>+D91+D107+D121</f>
        <v>2713125</v>
      </c>
      <c r="E124" s="337">
        <f>+E91+E107+E121</f>
        <v>2713125</v>
      </c>
    </row>
    <row r="125" spans="1:5" ht="12" customHeight="1" thickBot="1">
      <c r="A125" s="316" t="s">
        <v>11</v>
      </c>
      <c r="B125" s="319" t="s">
        <v>539</v>
      </c>
      <c r="C125" s="337">
        <f>+C126+C127+C128</f>
        <v>0</v>
      </c>
      <c r="D125" s="337">
        <f>+D126+D127+D128</f>
        <v>0</v>
      </c>
      <c r="E125" s="337">
        <f>+E126+E127+E128</f>
        <v>0</v>
      </c>
    </row>
    <row r="126" spans="1:5" ht="12" customHeight="1">
      <c r="A126" s="482" t="s">
        <v>62</v>
      </c>
      <c r="B126" s="300" t="s">
        <v>437</v>
      </c>
      <c r="C126" s="327"/>
      <c r="D126" s="327"/>
      <c r="E126" s="327"/>
    </row>
    <row r="127" spans="1:5" ht="12" customHeight="1">
      <c r="A127" s="482" t="s">
        <v>63</v>
      </c>
      <c r="B127" s="300" t="s">
        <v>438</v>
      </c>
      <c r="C127" s="327"/>
      <c r="D127" s="327"/>
      <c r="E127" s="327"/>
    </row>
    <row r="128" spans="1:5" ht="12" customHeight="1" thickBot="1">
      <c r="A128" s="491" t="s">
        <v>64</v>
      </c>
      <c r="B128" s="298" t="s">
        <v>439</v>
      </c>
      <c r="C128" s="327"/>
      <c r="D128" s="327"/>
      <c r="E128" s="327"/>
    </row>
    <row r="129" spans="1:11" ht="12" customHeight="1" thickBot="1">
      <c r="A129" s="316" t="s">
        <v>12</v>
      </c>
      <c r="B129" s="319" t="s">
        <v>440</v>
      </c>
      <c r="C129" s="337">
        <f>+C130+C131+C132+C133</f>
        <v>0</v>
      </c>
      <c r="D129" s="337">
        <f>+D130+D131+D132+D133</f>
        <v>0</v>
      </c>
      <c r="E129" s="337">
        <f>+E130+E131+E132+E133</f>
        <v>0</v>
      </c>
    </row>
    <row r="130" spans="1:11" ht="12" customHeight="1">
      <c r="A130" s="482" t="s">
        <v>65</v>
      </c>
      <c r="B130" s="300" t="s">
        <v>441</v>
      </c>
      <c r="C130" s="327"/>
      <c r="D130" s="327"/>
      <c r="E130" s="327"/>
    </row>
    <row r="131" spans="1:11" ht="12" customHeight="1">
      <c r="A131" s="482" t="s">
        <v>66</v>
      </c>
      <c r="B131" s="300" t="s">
        <v>442</v>
      </c>
      <c r="C131" s="327"/>
      <c r="D131" s="327"/>
      <c r="E131" s="327"/>
    </row>
    <row r="132" spans="1:11" ht="12" customHeight="1">
      <c r="A132" s="482" t="s">
        <v>340</v>
      </c>
      <c r="B132" s="300" t="s">
        <v>443</v>
      </c>
      <c r="C132" s="327"/>
      <c r="D132" s="327"/>
      <c r="E132" s="327"/>
    </row>
    <row r="133" spans="1:11" s="274" customFormat="1" ht="12" customHeight="1" thickBot="1">
      <c r="A133" s="491" t="s">
        <v>342</v>
      </c>
      <c r="B133" s="298" t="s">
        <v>444</v>
      </c>
      <c r="C133" s="327"/>
      <c r="D133" s="327"/>
      <c r="E133" s="327"/>
    </row>
    <row r="134" spans="1:11" ht="13.5" thickBot="1">
      <c r="A134" s="316" t="s">
        <v>13</v>
      </c>
      <c r="B134" s="319" t="s">
        <v>645</v>
      </c>
      <c r="C134" s="466">
        <f>+C135+C136+C138+C139+C137</f>
        <v>0</v>
      </c>
      <c r="D134" s="466">
        <f>+D135+D136+D138+D139+D137</f>
        <v>0</v>
      </c>
      <c r="E134" s="466">
        <f>+E135+E136+E138+E139+E137</f>
        <v>0</v>
      </c>
      <c r="K134" s="445"/>
    </row>
    <row r="135" spans="1:11">
      <c r="A135" s="482" t="s">
        <v>67</v>
      </c>
      <c r="B135" s="300" t="s">
        <v>446</v>
      </c>
      <c r="C135" s="327"/>
      <c r="D135" s="327"/>
      <c r="E135" s="327"/>
    </row>
    <row r="136" spans="1:11" ht="12" customHeight="1">
      <c r="A136" s="482" t="s">
        <v>68</v>
      </c>
      <c r="B136" s="300" t="s">
        <v>447</v>
      </c>
      <c r="C136" s="327"/>
      <c r="D136" s="327"/>
      <c r="E136" s="327"/>
    </row>
    <row r="137" spans="1:11" ht="12" customHeight="1">
      <c r="A137" s="482" t="s">
        <v>349</v>
      </c>
      <c r="B137" s="300" t="s">
        <v>644</v>
      </c>
      <c r="C137" s="327"/>
      <c r="D137" s="327"/>
      <c r="E137" s="327"/>
    </row>
    <row r="138" spans="1:11" s="274" customFormat="1" ht="12" customHeight="1">
      <c r="A138" s="482" t="s">
        <v>351</v>
      </c>
      <c r="B138" s="300" t="s">
        <v>448</v>
      </c>
      <c r="C138" s="327"/>
      <c r="D138" s="327"/>
      <c r="E138" s="327"/>
    </row>
    <row r="139" spans="1:11" s="274" customFormat="1" ht="12" customHeight="1" thickBot="1">
      <c r="A139" s="491" t="s">
        <v>643</v>
      </c>
      <c r="B139" s="298" t="s">
        <v>449</v>
      </c>
      <c r="C139" s="327"/>
      <c r="D139" s="327"/>
      <c r="E139" s="327"/>
    </row>
    <row r="140" spans="1:11" s="274" customFormat="1" ht="12" customHeight="1" thickBot="1">
      <c r="A140" s="316" t="s">
        <v>14</v>
      </c>
      <c r="B140" s="319" t="s">
        <v>540</v>
      </c>
      <c r="C140" s="468">
        <f>+C141+C142+C143+C144</f>
        <v>0</v>
      </c>
      <c r="D140" s="468">
        <f>+D141+D142+D143+D144</f>
        <v>0</v>
      </c>
      <c r="E140" s="468">
        <f>+E141+E142+E143+E144</f>
        <v>0</v>
      </c>
    </row>
    <row r="141" spans="1:11" s="274" customFormat="1" ht="12" customHeight="1">
      <c r="A141" s="482" t="s">
        <v>129</v>
      </c>
      <c r="B141" s="300" t="s">
        <v>451</v>
      </c>
      <c r="C141" s="327"/>
      <c r="D141" s="327"/>
      <c r="E141" s="327"/>
    </row>
    <row r="142" spans="1:11" s="274" customFormat="1" ht="12" customHeight="1">
      <c r="A142" s="482" t="s">
        <v>130</v>
      </c>
      <c r="B142" s="300" t="s">
        <v>452</v>
      </c>
      <c r="C142" s="327"/>
      <c r="D142" s="327"/>
      <c r="E142" s="327"/>
    </row>
    <row r="143" spans="1:11" s="274" customFormat="1" ht="12" customHeight="1">
      <c r="A143" s="482" t="s">
        <v>154</v>
      </c>
      <c r="B143" s="300" t="s">
        <v>453</v>
      </c>
      <c r="C143" s="327"/>
      <c r="D143" s="327"/>
      <c r="E143" s="327"/>
    </row>
    <row r="144" spans="1:11" ht="12.75" customHeight="1" thickBot="1">
      <c r="A144" s="482" t="s">
        <v>357</v>
      </c>
      <c r="B144" s="300" t="s">
        <v>454</v>
      </c>
      <c r="C144" s="327"/>
      <c r="D144" s="327"/>
      <c r="E144" s="327"/>
    </row>
    <row r="145" spans="1:5" ht="12" customHeight="1" thickBot="1">
      <c r="A145" s="316" t="s">
        <v>15</v>
      </c>
      <c r="B145" s="319" t="s">
        <v>455</v>
      </c>
      <c r="C145" s="481">
        <f>+C125+C129+C134+C140</f>
        <v>0</v>
      </c>
      <c r="D145" s="481">
        <f>+D125+D129+D134+D140</f>
        <v>0</v>
      </c>
      <c r="E145" s="481">
        <f>+E125+E129+E134+E140</f>
        <v>0</v>
      </c>
    </row>
    <row r="146" spans="1:5" ht="15" customHeight="1" thickBot="1">
      <c r="A146" s="493" t="s">
        <v>16</v>
      </c>
      <c r="B146" s="339" t="s">
        <v>456</v>
      </c>
      <c r="C146" s="481">
        <f>+C124+C145</f>
        <v>2418691</v>
      </c>
      <c r="D146" s="481">
        <f>+D124+D145</f>
        <v>2713125</v>
      </c>
      <c r="E146" s="481">
        <f>+E124+E145</f>
        <v>2713125</v>
      </c>
    </row>
    <row r="147" spans="1:5" ht="13.5" thickBot="1">
      <c r="A147" s="42"/>
      <c r="B147" s="43"/>
      <c r="C147" s="44"/>
      <c r="D147" s="44"/>
      <c r="E147" s="44"/>
    </row>
    <row r="148" spans="1:5" ht="15" customHeight="1" thickBot="1">
      <c r="A148" s="566" t="s">
        <v>695</v>
      </c>
      <c r="B148" s="567"/>
      <c r="C148" s="90"/>
      <c r="D148" s="91"/>
      <c r="E148" s="88"/>
    </row>
    <row r="149" spans="1:5" ht="14.25" customHeight="1" thickBot="1">
      <c r="A149" s="568" t="s">
        <v>694</v>
      </c>
      <c r="B149" s="569"/>
      <c r="C149" s="90"/>
      <c r="D149" s="91"/>
      <c r="E149" s="88"/>
    </row>
  </sheetData>
  <sheetProtection formatCells="0"/>
  <mergeCells count="4">
    <mergeCell ref="B2:D2"/>
    <mergeCell ref="B3:D3"/>
    <mergeCell ref="A7:E7"/>
    <mergeCell ref="A90:E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9"/>
  <sheetViews>
    <sheetView zoomScaleNormal="100" zoomScaleSheetLayoutView="100" workbookViewId="0">
      <selection activeCell="F8" sqref="F8"/>
    </sheetView>
  </sheetViews>
  <sheetFormatPr defaultRowHeight="12.75"/>
  <cols>
    <col min="1" max="1" width="14.83203125" style="473" customWidth="1"/>
    <col min="2" max="2" width="65.33203125" style="474" customWidth="1"/>
    <col min="3" max="5" width="17" style="475" customWidth="1"/>
    <col min="6" max="16384" width="9.33203125" style="32"/>
  </cols>
  <sheetData>
    <row r="1" spans="1:5" s="449" customFormat="1" ht="16.5" customHeight="1" thickBot="1">
      <c r="A1" s="621"/>
      <c r="B1" s="622"/>
      <c r="C1" s="460"/>
      <c r="D1" s="460"/>
      <c r="E1" s="554" t="s">
        <v>731</v>
      </c>
    </row>
    <row r="2" spans="1:5" s="496" customFormat="1" ht="15.75" customHeight="1">
      <c r="A2" s="476" t="s">
        <v>50</v>
      </c>
      <c r="B2" s="671" t="s">
        <v>150</v>
      </c>
      <c r="C2" s="672"/>
      <c r="D2" s="673"/>
      <c r="E2" s="469" t="s">
        <v>41</v>
      </c>
    </row>
    <row r="3" spans="1:5" s="496" customFormat="1" ht="24.75" thickBot="1">
      <c r="A3" s="494" t="s">
        <v>535</v>
      </c>
      <c r="B3" s="674" t="s">
        <v>648</v>
      </c>
      <c r="C3" s="675"/>
      <c r="D3" s="676"/>
      <c r="E3" s="444" t="s">
        <v>49</v>
      </c>
    </row>
    <row r="4" spans="1:5" s="497" customFormat="1" ht="15.95" customHeight="1" thickBot="1">
      <c r="A4" s="451"/>
      <c r="B4" s="451"/>
      <c r="C4" s="452"/>
      <c r="D4" s="452"/>
      <c r="E4" s="452" t="str">
        <f>'8.2 melléklet'!E4</f>
        <v>Forintban!</v>
      </c>
    </row>
    <row r="5" spans="1:5" ht="24.75" thickBot="1">
      <c r="A5" s="284" t="s">
        <v>145</v>
      </c>
      <c r="B5" s="285" t="s">
        <v>693</v>
      </c>
      <c r="C5" s="76" t="s">
        <v>173</v>
      </c>
      <c r="D5" s="76" t="s">
        <v>178</v>
      </c>
      <c r="E5" s="453" t="s">
        <v>179</v>
      </c>
    </row>
    <row r="6" spans="1:5" s="498" customFormat="1" ht="12.95" customHeight="1" thickBot="1">
      <c r="A6" s="446" t="s">
        <v>403</v>
      </c>
      <c r="B6" s="447" t="s">
        <v>404</v>
      </c>
      <c r="C6" s="447" t="s">
        <v>405</v>
      </c>
      <c r="D6" s="89" t="s">
        <v>406</v>
      </c>
      <c r="E6" s="87" t="s">
        <v>407</v>
      </c>
    </row>
    <row r="7" spans="1:5" s="498" customFormat="1" ht="15.95" customHeight="1" thickBot="1">
      <c r="A7" s="668" t="s">
        <v>42</v>
      </c>
      <c r="B7" s="669"/>
      <c r="C7" s="669"/>
      <c r="D7" s="669"/>
      <c r="E7" s="670"/>
    </row>
    <row r="8" spans="1:5" s="498" customFormat="1" ht="12" customHeight="1" thickBot="1">
      <c r="A8" s="316" t="s">
        <v>7</v>
      </c>
      <c r="B8" s="312" t="s">
        <v>298</v>
      </c>
      <c r="C8" s="343">
        <f>SUM(C9:C14)</f>
        <v>5586000</v>
      </c>
      <c r="D8" s="343">
        <f>SUM(D9:D14)</f>
        <v>3156010</v>
      </c>
      <c r="E8" s="326">
        <f>SUM(E9:E14)</f>
        <v>3156010</v>
      </c>
    </row>
    <row r="9" spans="1:5" s="472" customFormat="1" ht="12" customHeight="1">
      <c r="A9" s="482" t="s">
        <v>69</v>
      </c>
      <c r="B9" s="354" t="s">
        <v>299</v>
      </c>
      <c r="C9" s="345"/>
      <c r="D9" s="345"/>
      <c r="E9" s="328"/>
    </row>
    <row r="10" spans="1:5" s="499" customFormat="1" ht="12" customHeight="1">
      <c r="A10" s="483" t="s">
        <v>70</v>
      </c>
      <c r="B10" s="355" t="s">
        <v>300</v>
      </c>
      <c r="C10" s="344"/>
      <c r="D10" s="344"/>
      <c r="E10" s="327"/>
    </row>
    <row r="11" spans="1:5" s="499" customFormat="1" ht="12" customHeight="1">
      <c r="A11" s="483" t="s">
        <v>71</v>
      </c>
      <c r="B11" s="355" t="s">
        <v>301</v>
      </c>
      <c r="C11" s="344">
        <v>5586000</v>
      </c>
      <c r="D11" s="344">
        <v>3156010</v>
      </c>
      <c r="E11" s="327">
        <v>3156010</v>
      </c>
    </row>
    <row r="12" spans="1:5" s="499" customFormat="1" ht="12" customHeight="1">
      <c r="A12" s="483" t="s">
        <v>72</v>
      </c>
      <c r="B12" s="355" t="s">
        <v>302</v>
      </c>
      <c r="C12" s="344"/>
      <c r="D12" s="344"/>
      <c r="E12" s="327"/>
    </row>
    <row r="13" spans="1:5" s="499" customFormat="1" ht="12" customHeight="1">
      <c r="A13" s="483" t="s">
        <v>105</v>
      </c>
      <c r="B13" s="355" t="s">
        <v>303</v>
      </c>
      <c r="C13" s="344"/>
      <c r="D13" s="344"/>
      <c r="E13" s="327"/>
    </row>
    <row r="14" spans="1:5" s="472" customFormat="1" ht="12" customHeight="1" thickBot="1">
      <c r="A14" s="484" t="s">
        <v>73</v>
      </c>
      <c r="B14" s="356" t="s">
        <v>304</v>
      </c>
      <c r="C14" s="346"/>
      <c r="D14" s="346"/>
      <c r="E14" s="329"/>
    </row>
    <row r="15" spans="1:5" s="472" customFormat="1" ht="12" customHeight="1" thickBot="1">
      <c r="A15" s="316" t="s">
        <v>8</v>
      </c>
      <c r="B15" s="333" t="s">
        <v>305</v>
      </c>
      <c r="C15" s="343">
        <f>SUM(C16:C20)</f>
        <v>0</v>
      </c>
      <c r="D15" s="343">
        <f>SUM(D16:D20)</f>
        <v>0</v>
      </c>
      <c r="E15" s="326">
        <f>SUM(E16:E20)</f>
        <v>0</v>
      </c>
    </row>
    <row r="16" spans="1:5" s="472" customFormat="1" ht="12" customHeight="1">
      <c r="A16" s="482" t="s">
        <v>75</v>
      </c>
      <c r="B16" s="354" t="s">
        <v>306</v>
      </c>
      <c r="C16" s="345"/>
      <c r="D16" s="345"/>
      <c r="E16" s="328"/>
    </row>
    <row r="17" spans="1:5" s="472" customFormat="1" ht="12" customHeight="1">
      <c r="A17" s="483" t="s">
        <v>76</v>
      </c>
      <c r="B17" s="355" t="s">
        <v>307</v>
      </c>
      <c r="C17" s="344"/>
      <c r="D17" s="344"/>
      <c r="E17" s="327"/>
    </row>
    <row r="18" spans="1:5" s="472" customFormat="1" ht="12" customHeight="1">
      <c r="A18" s="483" t="s">
        <v>77</v>
      </c>
      <c r="B18" s="355" t="s">
        <v>308</v>
      </c>
      <c r="C18" s="344"/>
      <c r="D18" s="344"/>
      <c r="E18" s="327"/>
    </row>
    <row r="19" spans="1:5" s="472" customFormat="1" ht="12" customHeight="1">
      <c r="A19" s="483" t="s">
        <v>78</v>
      </c>
      <c r="B19" s="355" t="s">
        <v>309</v>
      </c>
      <c r="C19" s="344"/>
      <c r="D19" s="344"/>
      <c r="E19" s="327"/>
    </row>
    <row r="20" spans="1:5" s="472" customFormat="1" ht="12" customHeight="1">
      <c r="A20" s="483" t="s">
        <v>79</v>
      </c>
      <c r="B20" s="355" t="s">
        <v>310</v>
      </c>
      <c r="C20" s="344"/>
      <c r="D20" s="344"/>
      <c r="E20" s="327"/>
    </row>
    <row r="21" spans="1:5" s="499" customFormat="1" ht="12" customHeight="1" thickBot="1">
      <c r="A21" s="484" t="s">
        <v>86</v>
      </c>
      <c r="B21" s="356" t="s">
        <v>311</v>
      </c>
      <c r="C21" s="346"/>
      <c r="D21" s="346"/>
      <c r="E21" s="329"/>
    </row>
    <row r="22" spans="1:5" s="499" customFormat="1" ht="12" customHeight="1" thickBot="1">
      <c r="A22" s="316" t="s">
        <v>9</v>
      </c>
      <c r="B22" s="312" t="s">
        <v>312</v>
      </c>
      <c r="C22" s="343">
        <f>SUM(C23:C27)</f>
        <v>0</v>
      </c>
      <c r="D22" s="343">
        <f>SUM(D23:D27)</f>
        <v>0</v>
      </c>
      <c r="E22" s="326">
        <f>SUM(E23:E27)</f>
        <v>0</v>
      </c>
    </row>
    <row r="23" spans="1:5" s="499" customFormat="1" ht="12" customHeight="1">
      <c r="A23" s="482" t="s">
        <v>58</v>
      </c>
      <c r="B23" s="354" t="s">
        <v>313</v>
      </c>
      <c r="C23" s="345"/>
      <c r="D23" s="345"/>
      <c r="E23" s="328"/>
    </row>
    <row r="24" spans="1:5" s="472" customFormat="1" ht="12" customHeight="1">
      <c r="A24" s="483" t="s">
        <v>59</v>
      </c>
      <c r="B24" s="355" t="s">
        <v>314</v>
      </c>
      <c r="C24" s="344"/>
      <c r="D24" s="344"/>
      <c r="E24" s="327"/>
    </row>
    <row r="25" spans="1:5" s="499" customFormat="1" ht="12" customHeight="1">
      <c r="A25" s="483" t="s">
        <v>60</v>
      </c>
      <c r="B25" s="355" t="s">
        <v>315</v>
      </c>
      <c r="C25" s="344"/>
      <c r="D25" s="344"/>
      <c r="E25" s="327"/>
    </row>
    <row r="26" spans="1:5" s="499" customFormat="1" ht="12" customHeight="1">
      <c r="A26" s="483" t="s">
        <v>61</v>
      </c>
      <c r="B26" s="355" t="s">
        <v>316</v>
      </c>
      <c r="C26" s="344"/>
      <c r="D26" s="344"/>
      <c r="E26" s="327"/>
    </row>
    <row r="27" spans="1:5" s="499" customFormat="1" ht="12" customHeight="1">
      <c r="A27" s="483" t="s">
        <v>119</v>
      </c>
      <c r="B27" s="355" t="s">
        <v>317</v>
      </c>
      <c r="C27" s="344"/>
      <c r="D27" s="344"/>
      <c r="E27" s="327"/>
    </row>
    <row r="28" spans="1:5" s="499" customFormat="1" ht="12" customHeight="1" thickBot="1">
      <c r="A28" s="484" t="s">
        <v>120</v>
      </c>
      <c r="B28" s="356" t="s">
        <v>318</v>
      </c>
      <c r="C28" s="346"/>
      <c r="D28" s="346"/>
      <c r="E28" s="329"/>
    </row>
    <row r="29" spans="1:5" s="499" customFormat="1" ht="12" customHeight="1" thickBot="1">
      <c r="A29" s="316" t="s">
        <v>121</v>
      </c>
      <c r="B29" s="312" t="s">
        <v>684</v>
      </c>
      <c r="C29" s="349">
        <f>SUM(C30:C35)</f>
        <v>0</v>
      </c>
      <c r="D29" s="349">
        <f>SUM(D30:D35)</f>
        <v>0</v>
      </c>
      <c r="E29" s="362">
        <f>SUM(E30:E35)</f>
        <v>0</v>
      </c>
    </row>
    <row r="30" spans="1:5" s="499" customFormat="1" ht="12" customHeight="1">
      <c r="A30" s="482" t="s">
        <v>319</v>
      </c>
      <c r="B30" s="354" t="s">
        <v>688</v>
      </c>
      <c r="C30" s="345"/>
      <c r="D30" s="345">
        <f>+D31+D32</f>
        <v>0</v>
      </c>
      <c r="E30" s="328">
        <f>+E31+E32</f>
        <v>0</v>
      </c>
    </row>
    <row r="31" spans="1:5" s="499" customFormat="1" ht="12" customHeight="1">
      <c r="A31" s="483" t="s">
        <v>320</v>
      </c>
      <c r="B31" s="355" t="s">
        <v>689</v>
      </c>
      <c r="C31" s="344"/>
      <c r="D31" s="344"/>
      <c r="E31" s="327"/>
    </row>
    <row r="32" spans="1:5" s="499" customFormat="1" ht="12" customHeight="1">
      <c r="A32" s="483" t="s">
        <v>321</v>
      </c>
      <c r="B32" s="355" t="s">
        <v>690</v>
      </c>
      <c r="C32" s="344"/>
      <c r="D32" s="344"/>
      <c r="E32" s="327"/>
    </row>
    <row r="33" spans="1:5" s="499" customFormat="1" ht="12" customHeight="1">
      <c r="A33" s="483" t="s">
        <v>685</v>
      </c>
      <c r="B33" s="355" t="s">
        <v>691</v>
      </c>
      <c r="C33" s="344"/>
      <c r="D33" s="344"/>
      <c r="E33" s="327"/>
    </row>
    <row r="34" spans="1:5" s="499" customFormat="1" ht="12" customHeight="1">
      <c r="A34" s="483" t="s">
        <v>686</v>
      </c>
      <c r="B34" s="355" t="s">
        <v>322</v>
      </c>
      <c r="C34" s="344"/>
      <c r="D34" s="344"/>
      <c r="E34" s="327"/>
    </row>
    <row r="35" spans="1:5" s="499" customFormat="1" ht="12" customHeight="1" thickBot="1">
      <c r="A35" s="484" t="s">
        <v>687</v>
      </c>
      <c r="B35" s="335" t="s">
        <v>323</v>
      </c>
      <c r="C35" s="346"/>
      <c r="D35" s="346"/>
      <c r="E35" s="329"/>
    </row>
    <row r="36" spans="1:5" s="499" customFormat="1" ht="12" customHeight="1" thickBot="1">
      <c r="A36" s="316" t="s">
        <v>11</v>
      </c>
      <c r="B36" s="312" t="s">
        <v>324</v>
      </c>
      <c r="C36" s="343">
        <f>SUM(C37:C46)</f>
        <v>0</v>
      </c>
      <c r="D36" s="343">
        <f>SUM(D37:D46)</f>
        <v>0</v>
      </c>
      <c r="E36" s="326">
        <f>SUM(E37:E46)</f>
        <v>0</v>
      </c>
    </row>
    <row r="37" spans="1:5" s="499" customFormat="1" ht="12" customHeight="1">
      <c r="A37" s="482" t="s">
        <v>62</v>
      </c>
      <c r="B37" s="354" t="s">
        <v>325</v>
      </c>
      <c r="C37" s="345"/>
      <c r="D37" s="345"/>
      <c r="E37" s="328"/>
    </row>
    <row r="38" spans="1:5" s="499" customFormat="1" ht="12" customHeight="1">
      <c r="A38" s="483" t="s">
        <v>63</v>
      </c>
      <c r="B38" s="355" t="s">
        <v>326</v>
      </c>
      <c r="C38" s="344"/>
      <c r="D38" s="344"/>
      <c r="E38" s="327"/>
    </row>
    <row r="39" spans="1:5" s="499" customFormat="1" ht="12" customHeight="1">
      <c r="A39" s="483" t="s">
        <v>64</v>
      </c>
      <c r="B39" s="355" t="s">
        <v>327</v>
      </c>
      <c r="C39" s="344"/>
      <c r="D39" s="344"/>
      <c r="E39" s="327"/>
    </row>
    <row r="40" spans="1:5" s="499" customFormat="1" ht="12" customHeight="1">
      <c r="A40" s="483" t="s">
        <v>123</v>
      </c>
      <c r="B40" s="355" t="s">
        <v>328</v>
      </c>
      <c r="C40" s="344"/>
      <c r="D40" s="344"/>
      <c r="E40" s="327"/>
    </row>
    <row r="41" spans="1:5" s="499" customFormat="1" ht="12" customHeight="1">
      <c r="A41" s="483" t="s">
        <v>124</v>
      </c>
      <c r="B41" s="355" t="s">
        <v>329</v>
      </c>
      <c r="C41" s="344"/>
      <c r="D41" s="344"/>
      <c r="E41" s="327"/>
    </row>
    <row r="42" spans="1:5" s="499" customFormat="1" ht="12" customHeight="1">
      <c r="A42" s="483" t="s">
        <v>125</v>
      </c>
      <c r="B42" s="355" t="s">
        <v>330</v>
      </c>
      <c r="C42" s="344"/>
      <c r="D42" s="344"/>
      <c r="E42" s="327"/>
    </row>
    <row r="43" spans="1:5" s="499" customFormat="1" ht="12" customHeight="1">
      <c r="A43" s="483" t="s">
        <v>126</v>
      </c>
      <c r="B43" s="355" t="s">
        <v>331</v>
      </c>
      <c r="C43" s="344"/>
      <c r="D43" s="344"/>
      <c r="E43" s="327"/>
    </row>
    <row r="44" spans="1:5" s="499" customFormat="1" ht="12" customHeight="1">
      <c r="A44" s="483" t="s">
        <v>127</v>
      </c>
      <c r="B44" s="355" t="s">
        <v>332</v>
      </c>
      <c r="C44" s="344"/>
      <c r="D44" s="344"/>
      <c r="E44" s="327"/>
    </row>
    <row r="45" spans="1:5" s="499" customFormat="1" ht="12" customHeight="1">
      <c r="A45" s="483" t="s">
        <v>333</v>
      </c>
      <c r="B45" s="355" t="s">
        <v>334</v>
      </c>
      <c r="C45" s="347"/>
      <c r="D45" s="347"/>
      <c r="E45" s="330"/>
    </row>
    <row r="46" spans="1:5" s="472" customFormat="1" ht="12" customHeight="1" thickBot="1">
      <c r="A46" s="484" t="s">
        <v>335</v>
      </c>
      <c r="B46" s="356" t="s">
        <v>336</v>
      </c>
      <c r="C46" s="348"/>
      <c r="D46" s="348"/>
      <c r="E46" s="331"/>
    </row>
    <row r="47" spans="1:5" s="499" customFormat="1" ht="12" customHeight="1" thickBot="1">
      <c r="A47" s="316" t="s">
        <v>12</v>
      </c>
      <c r="B47" s="312" t="s">
        <v>337</v>
      </c>
      <c r="C47" s="343">
        <f>SUM(C48:C52)</f>
        <v>0</v>
      </c>
      <c r="D47" s="343">
        <f>SUM(D48:D52)</f>
        <v>0</v>
      </c>
      <c r="E47" s="326">
        <f>SUM(E48:E52)</f>
        <v>0</v>
      </c>
    </row>
    <row r="48" spans="1:5" s="499" customFormat="1" ht="12" customHeight="1">
      <c r="A48" s="482" t="s">
        <v>65</v>
      </c>
      <c r="B48" s="354" t="s">
        <v>338</v>
      </c>
      <c r="C48" s="364"/>
      <c r="D48" s="364"/>
      <c r="E48" s="332"/>
    </row>
    <row r="49" spans="1:5" s="499" customFormat="1" ht="12" customHeight="1">
      <c r="A49" s="483" t="s">
        <v>66</v>
      </c>
      <c r="B49" s="355" t="s">
        <v>339</v>
      </c>
      <c r="C49" s="347"/>
      <c r="D49" s="347"/>
      <c r="E49" s="330"/>
    </row>
    <row r="50" spans="1:5" s="499" customFormat="1" ht="12" customHeight="1">
      <c r="A50" s="483" t="s">
        <v>340</v>
      </c>
      <c r="B50" s="355" t="s">
        <v>341</v>
      </c>
      <c r="C50" s="347"/>
      <c r="D50" s="347"/>
      <c r="E50" s="330"/>
    </row>
    <row r="51" spans="1:5" s="499" customFormat="1" ht="12" customHeight="1">
      <c r="A51" s="483" t="s">
        <v>342</v>
      </c>
      <c r="B51" s="355" t="s">
        <v>343</v>
      </c>
      <c r="C51" s="347"/>
      <c r="D51" s="347"/>
      <c r="E51" s="330"/>
    </row>
    <row r="52" spans="1:5" s="499" customFormat="1" ht="12" customHeight="1" thickBot="1">
      <c r="A52" s="484" t="s">
        <v>344</v>
      </c>
      <c r="B52" s="356" t="s">
        <v>345</v>
      </c>
      <c r="C52" s="348"/>
      <c r="D52" s="348"/>
      <c r="E52" s="331"/>
    </row>
    <row r="53" spans="1:5" s="499" customFormat="1" ht="12" customHeight="1" thickBot="1">
      <c r="A53" s="316" t="s">
        <v>128</v>
      </c>
      <c r="B53" s="312" t="s">
        <v>346</v>
      </c>
      <c r="C53" s="343">
        <f>SUM(C54:C56)</f>
        <v>0</v>
      </c>
      <c r="D53" s="343">
        <f>SUM(D54:D56)</f>
        <v>0</v>
      </c>
      <c r="E53" s="326">
        <f>SUM(E54:E56)</f>
        <v>0</v>
      </c>
    </row>
    <row r="54" spans="1:5" s="472" customFormat="1" ht="12" customHeight="1">
      <c r="A54" s="482" t="s">
        <v>67</v>
      </c>
      <c r="B54" s="354" t="s">
        <v>347</v>
      </c>
      <c r="C54" s="345"/>
      <c r="D54" s="345"/>
      <c r="E54" s="328"/>
    </row>
    <row r="55" spans="1:5" s="472" customFormat="1" ht="12" customHeight="1">
      <c r="A55" s="483" t="s">
        <v>68</v>
      </c>
      <c r="B55" s="355" t="s">
        <v>348</v>
      </c>
      <c r="C55" s="344"/>
      <c r="D55" s="344"/>
      <c r="E55" s="327"/>
    </row>
    <row r="56" spans="1:5" s="472" customFormat="1" ht="12" customHeight="1">
      <c r="A56" s="483" t="s">
        <v>349</v>
      </c>
      <c r="B56" s="355" t="s">
        <v>350</v>
      </c>
      <c r="C56" s="344"/>
      <c r="D56" s="344"/>
      <c r="E56" s="327"/>
    </row>
    <row r="57" spans="1:5" s="472" customFormat="1" ht="12" customHeight="1" thickBot="1">
      <c r="A57" s="484" t="s">
        <v>351</v>
      </c>
      <c r="B57" s="356" t="s">
        <v>352</v>
      </c>
      <c r="C57" s="346"/>
      <c r="D57" s="346"/>
      <c r="E57" s="329"/>
    </row>
    <row r="58" spans="1:5" s="499" customFormat="1" ht="12" customHeight="1" thickBot="1">
      <c r="A58" s="316" t="s">
        <v>14</v>
      </c>
      <c r="B58" s="333" t="s">
        <v>353</v>
      </c>
      <c r="C58" s="343">
        <f>SUM(C59:C61)</f>
        <v>0</v>
      </c>
      <c r="D58" s="343">
        <f>SUM(D59:D61)</f>
        <v>0</v>
      </c>
      <c r="E58" s="326">
        <f>SUM(E59:E61)</f>
        <v>0</v>
      </c>
    </row>
    <row r="59" spans="1:5" s="499" customFormat="1" ht="12" customHeight="1">
      <c r="A59" s="482" t="s">
        <v>129</v>
      </c>
      <c r="B59" s="354" t="s">
        <v>354</v>
      </c>
      <c r="C59" s="347"/>
      <c r="D59" s="347"/>
      <c r="E59" s="330"/>
    </row>
    <row r="60" spans="1:5" s="499" customFormat="1" ht="12" customHeight="1">
      <c r="A60" s="483" t="s">
        <v>130</v>
      </c>
      <c r="B60" s="355" t="s">
        <v>538</v>
      </c>
      <c r="C60" s="347"/>
      <c r="D60" s="347"/>
      <c r="E60" s="330"/>
    </row>
    <row r="61" spans="1:5" s="499" customFormat="1" ht="12" customHeight="1">
      <c r="A61" s="483" t="s">
        <v>154</v>
      </c>
      <c r="B61" s="355" t="s">
        <v>356</v>
      </c>
      <c r="C61" s="347"/>
      <c r="D61" s="347"/>
      <c r="E61" s="330"/>
    </row>
    <row r="62" spans="1:5" s="499" customFormat="1" ht="12" customHeight="1" thickBot="1">
      <c r="A62" s="484" t="s">
        <v>357</v>
      </c>
      <c r="B62" s="356" t="s">
        <v>358</v>
      </c>
      <c r="C62" s="347"/>
      <c r="D62" s="347"/>
      <c r="E62" s="330"/>
    </row>
    <row r="63" spans="1:5" s="499" customFormat="1" ht="12" customHeight="1" thickBot="1">
      <c r="A63" s="316" t="s">
        <v>15</v>
      </c>
      <c r="B63" s="312" t="s">
        <v>359</v>
      </c>
      <c r="C63" s="349">
        <f>+C8+C15+C22+C29+C36+C47+C53+C58</f>
        <v>5586000</v>
      </c>
      <c r="D63" s="349">
        <f>+D8+D15+D22+D29+D36+D47+D53+D58</f>
        <v>3156010</v>
      </c>
      <c r="E63" s="362">
        <f>+E8+E15+E22+E29+E36+E47+E53+E58</f>
        <v>3156010</v>
      </c>
    </row>
    <row r="64" spans="1:5" s="499" customFormat="1" ht="12" customHeight="1" thickBot="1">
      <c r="A64" s="485" t="s">
        <v>536</v>
      </c>
      <c r="B64" s="333" t="s">
        <v>361</v>
      </c>
      <c r="C64" s="343">
        <f>SUM(C65:C67)</f>
        <v>0</v>
      </c>
      <c r="D64" s="343">
        <f>SUM(D65:D67)</f>
        <v>0</v>
      </c>
      <c r="E64" s="326">
        <f>SUM(E65:E67)</f>
        <v>0</v>
      </c>
    </row>
    <row r="65" spans="1:5" s="499" customFormat="1" ht="12" customHeight="1">
      <c r="A65" s="482" t="s">
        <v>362</v>
      </c>
      <c r="B65" s="354" t="s">
        <v>363</v>
      </c>
      <c r="C65" s="347"/>
      <c r="D65" s="347"/>
      <c r="E65" s="330"/>
    </row>
    <row r="66" spans="1:5" s="499" customFormat="1" ht="12" customHeight="1">
      <c r="A66" s="483" t="s">
        <v>364</v>
      </c>
      <c r="B66" s="355" t="s">
        <v>365</v>
      </c>
      <c r="C66" s="347"/>
      <c r="D66" s="347"/>
      <c r="E66" s="330"/>
    </row>
    <row r="67" spans="1:5" s="499" customFormat="1" ht="12" customHeight="1" thickBot="1">
      <c r="A67" s="484" t="s">
        <v>366</v>
      </c>
      <c r="B67" s="478" t="s">
        <v>367</v>
      </c>
      <c r="C67" s="347"/>
      <c r="D67" s="347"/>
      <c r="E67" s="330"/>
    </row>
    <row r="68" spans="1:5" s="499" customFormat="1" ht="12" customHeight="1" thickBot="1">
      <c r="A68" s="485" t="s">
        <v>368</v>
      </c>
      <c r="B68" s="333" t="s">
        <v>369</v>
      </c>
      <c r="C68" s="343">
        <f>SUM(C69:C72)</f>
        <v>0</v>
      </c>
      <c r="D68" s="343">
        <f>SUM(D69:D72)</f>
        <v>0</v>
      </c>
      <c r="E68" s="326">
        <f>SUM(E69:E72)</f>
        <v>0</v>
      </c>
    </row>
    <row r="69" spans="1:5" s="499" customFormat="1" ht="12" customHeight="1">
      <c r="A69" s="482" t="s">
        <v>106</v>
      </c>
      <c r="B69" s="618" t="s">
        <v>370</v>
      </c>
      <c r="C69" s="347"/>
      <c r="D69" s="347"/>
      <c r="E69" s="330"/>
    </row>
    <row r="70" spans="1:5" s="499" customFormat="1" ht="12" customHeight="1">
      <c r="A70" s="483" t="s">
        <v>107</v>
      </c>
      <c r="B70" s="618" t="s">
        <v>702</v>
      </c>
      <c r="C70" s="347"/>
      <c r="D70" s="347"/>
      <c r="E70" s="330"/>
    </row>
    <row r="71" spans="1:5" s="499" customFormat="1" ht="12" customHeight="1">
      <c r="A71" s="483" t="s">
        <v>371</v>
      </c>
      <c r="B71" s="618" t="s">
        <v>372</v>
      </c>
      <c r="C71" s="347"/>
      <c r="D71" s="347"/>
      <c r="E71" s="330"/>
    </row>
    <row r="72" spans="1:5" s="499" customFormat="1" ht="12" customHeight="1" thickBot="1">
      <c r="A72" s="484" t="s">
        <v>373</v>
      </c>
      <c r="B72" s="619" t="s">
        <v>703</v>
      </c>
      <c r="C72" s="347"/>
      <c r="D72" s="347"/>
      <c r="E72" s="330"/>
    </row>
    <row r="73" spans="1:5" s="499" customFormat="1" ht="12" customHeight="1" thickBot="1">
      <c r="A73" s="485" t="s">
        <v>374</v>
      </c>
      <c r="B73" s="333" t="s">
        <v>375</v>
      </c>
      <c r="C73" s="343">
        <f>SUM(C74:C75)</f>
        <v>0</v>
      </c>
      <c r="D73" s="343">
        <f>SUM(D74:D75)</f>
        <v>0</v>
      </c>
      <c r="E73" s="326">
        <f>SUM(E74:E75)</f>
        <v>0</v>
      </c>
    </row>
    <row r="74" spans="1:5" s="499" customFormat="1" ht="12" customHeight="1">
      <c r="A74" s="482" t="s">
        <v>376</v>
      </c>
      <c r="B74" s="354" t="s">
        <v>377</v>
      </c>
      <c r="C74" s="347"/>
      <c r="D74" s="347"/>
      <c r="E74" s="330"/>
    </row>
    <row r="75" spans="1:5" s="499" customFormat="1" ht="12" customHeight="1" thickBot="1">
      <c r="A75" s="484" t="s">
        <v>378</v>
      </c>
      <c r="B75" s="356" t="s">
        <v>379</v>
      </c>
      <c r="C75" s="347"/>
      <c r="D75" s="347"/>
      <c r="E75" s="330"/>
    </row>
    <row r="76" spans="1:5" s="499" customFormat="1" ht="12" customHeight="1" thickBot="1">
      <c r="A76" s="485" t="s">
        <v>380</v>
      </c>
      <c r="B76" s="333" t="s">
        <v>381</v>
      </c>
      <c r="C76" s="343">
        <f>SUM(C77:C79)</f>
        <v>0</v>
      </c>
      <c r="D76" s="343">
        <f>SUM(D77:D79)</f>
        <v>0</v>
      </c>
      <c r="E76" s="326">
        <f>SUM(E77:E79)</f>
        <v>0</v>
      </c>
    </row>
    <row r="77" spans="1:5" s="499" customFormat="1" ht="12" customHeight="1">
      <c r="A77" s="482" t="s">
        <v>382</v>
      </c>
      <c r="B77" s="354" t="s">
        <v>383</v>
      </c>
      <c r="C77" s="347"/>
      <c r="D77" s="347"/>
      <c r="E77" s="330"/>
    </row>
    <row r="78" spans="1:5" s="499" customFormat="1" ht="12" customHeight="1">
      <c r="A78" s="483" t="s">
        <v>384</v>
      </c>
      <c r="B78" s="355" t="s">
        <v>385</v>
      </c>
      <c r="C78" s="347"/>
      <c r="D78" s="347"/>
      <c r="E78" s="330"/>
    </row>
    <row r="79" spans="1:5" s="499" customFormat="1" ht="12" customHeight="1" thickBot="1">
      <c r="A79" s="484" t="s">
        <v>386</v>
      </c>
      <c r="B79" s="620" t="s">
        <v>704</v>
      </c>
      <c r="C79" s="347"/>
      <c r="D79" s="347"/>
      <c r="E79" s="330"/>
    </row>
    <row r="80" spans="1:5" s="499" customFormat="1" ht="12" customHeight="1" thickBot="1">
      <c r="A80" s="485" t="s">
        <v>387</v>
      </c>
      <c r="B80" s="333" t="s">
        <v>388</v>
      </c>
      <c r="C80" s="343">
        <f>SUM(C81:C84)</f>
        <v>0</v>
      </c>
      <c r="D80" s="343">
        <f>SUM(D81:D84)</f>
        <v>0</v>
      </c>
      <c r="E80" s="326">
        <f>SUM(E81:E84)</f>
        <v>0</v>
      </c>
    </row>
    <row r="81" spans="1:5" s="499" customFormat="1" ht="12" customHeight="1">
      <c r="A81" s="486" t="s">
        <v>389</v>
      </c>
      <c r="B81" s="354" t="s">
        <v>390</v>
      </c>
      <c r="C81" s="347"/>
      <c r="D81" s="347"/>
      <c r="E81" s="330"/>
    </row>
    <row r="82" spans="1:5" s="499" customFormat="1" ht="12" customHeight="1">
      <c r="A82" s="487" t="s">
        <v>391</v>
      </c>
      <c r="B82" s="355" t="s">
        <v>392</v>
      </c>
      <c r="C82" s="347"/>
      <c r="D82" s="347"/>
      <c r="E82" s="330"/>
    </row>
    <row r="83" spans="1:5" s="499" customFormat="1" ht="12" customHeight="1">
      <c r="A83" s="487" t="s">
        <v>393</v>
      </c>
      <c r="B83" s="355" t="s">
        <v>394</v>
      </c>
      <c r="C83" s="347"/>
      <c r="D83" s="347"/>
      <c r="E83" s="330"/>
    </row>
    <row r="84" spans="1:5" s="499" customFormat="1" ht="12" customHeight="1" thickBot="1">
      <c r="A84" s="488" t="s">
        <v>395</v>
      </c>
      <c r="B84" s="356" t="s">
        <v>396</v>
      </c>
      <c r="C84" s="347"/>
      <c r="D84" s="347"/>
      <c r="E84" s="330"/>
    </row>
    <row r="85" spans="1:5" s="499" customFormat="1" ht="12" customHeight="1" thickBot="1">
      <c r="A85" s="485" t="s">
        <v>397</v>
      </c>
      <c r="B85" s="333" t="s">
        <v>398</v>
      </c>
      <c r="C85" s="368"/>
      <c r="D85" s="368"/>
      <c r="E85" s="369"/>
    </row>
    <row r="86" spans="1:5" s="499" customFormat="1" ht="12" customHeight="1" thickBot="1">
      <c r="A86" s="485" t="s">
        <v>399</v>
      </c>
      <c r="B86" s="479" t="s">
        <v>400</v>
      </c>
      <c r="C86" s="349">
        <f>+C64+C68+C73+C76+C80+C85</f>
        <v>0</v>
      </c>
      <c r="D86" s="349">
        <f>+D64+D68+D73+D76+D80+D85</f>
        <v>0</v>
      </c>
      <c r="E86" s="362">
        <f>+E64+E68+E73+E76+E80+E85</f>
        <v>0</v>
      </c>
    </row>
    <row r="87" spans="1:5" s="499" customFormat="1" ht="12" customHeight="1" thickBot="1">
      <c r="A87" s="489" t="s">
        <v>401</v>
      </c>
      <c r="B87" s="480" t="s">
        <v>537</v>
      </c>
      <c r="C87" s="349">
        <f>+C63+C86</f>
        <v>5586000</v>
      </c>
      <c r="D87" s="349">
        <f>+D63+D86</f>
        <v>3156010</v>
      </c>
      <c r="E87" s="362">
        <f>+E63+E86</f>
        <v>3156010</v>
      </c>
    </row>
    <row r="88" spans="1:5" s="499" customFormat="1" ht="15" customHeight="1">
      <c r="A88" s="454"/>
      <c r="B88" s="455"/>
      <c r="C88" s="470"/>
      <c r="D88" s="470"/>
      <c r="E88" s="470"/>
    </row>
    <row r="89" spans="1:5" ht="13.5" thickBot="1">
      <c r="A89" s="456"/>
      <c r="B89" s="457"/>
      <c r="C89" s="471"/>
      <c r="D89" s="471"/>
      <c r="E89" s="471"/>
    </row>
    <row r="90" spans="1:5" s="498" customFormat="1" ht="16.5" customHeight="1" thickBot="1">
      <c r="A90" s="668" t="s">
        <v>43</v>
      </c>
      <c r="B90" s="669"/>
      <c r="C90" s="669"/>
      <c r="D90" s="669"/>
      <c r="E90" s="670"/>
    </row>
    <row r="91" spans="1:5" s="274" customFormat="1" ht="12" customHeight="1" thickBot="1">
      <c r="A91" s="477" t="s">
        <v>7</v>
      </c>
      <c r="B91" s="315" t="s">
        <v>409</v>
      </c>
      <c r="C91" s="342">
        <f>SUM(C92:C96)</f>
        <v>5586000</v>
      </c>
      <c r="D91" s="342">
        <f>SUM(D92:D96)</f>
        <v>3156010</v>
      </c>
      <c r="E91" s="297">
        <f>SUM(E92:E96)</f>
        <v>3156010</v>
      </c>
    </row>
    <row r="92" spans="1:5" ht="12" customHeight="1">
      <c r="A92" s="490" t="s">
        <v>69</v>
      </c>
      <c r="B92" s="301" t="s">
        <v>37</v>
      </c>
      <c r="C92" s="77"/>
      <c r="D92" s="77"/>
      <c r="E92" s="296"/>
    </row>
    <row r="93" spans="1:5" ht="12" customHeight="1">
      <c r="A93" s="483" t="s">
        <v>70</v>
      </c>
      <c r="B93" s="299" t="s">
        <v>131</v>
      </c>
      <c r="C93" s="344"/>
      <c r="D93" s="344"/>
      <c r="E93" s="327"/>
    </row>
    <row r="94" spans="1:5" ht="12" customHeight="1" thickBot="1">
      <c r="A94" s="483" t="s">
        <v>71</v>
      </c>
      <c r="B94" s="299" t="s">
        <v>98</v>
      </c>
      <c r="C94" s="346"/>
      <c r="D94" s="346"/>
      <c r="E94" s="329"/>
    </row>
    <row r="95" spans="1:5" ht="12" customHeight="1" thickBot="1">
      <c r="A95" s="483" t="s">
        <v>72</v>
      </c>
      <c r="B95" s="302" t="s">
        <v>132</v>
      </c>
      <c r="C95" s="628">
        <v>5586000</v>
      </c>
      <c r="D95" s="628">
        <v>3156010</v>
      </c>
      <c r="E95" s="629">
        <v>3156010</v>
      </c>
    </row>
    <row r="96" spans="1:5" ht="12" customHeight="1">
      <c r="A96" s="483" t="s">
        <v>81</v>
      </c>
      <c r="B96" s="310" t="s">
        <v>133</v>
      </c>
      <c r="C96" s="346"/>
      <c r="D96" s="346"/>
      <c r="E96" s="329"/>
    </row>
    <row r="97" spans="1:5" ht="12" customHeight="1">
      <c r="A97" s="483" t="s">
        <v>73</v>
      </c>
      <c r="B97" s="299" t="s">
        <v>410</v>
      </c>
      <c r="C97" s="346"/>
      <c r="D97" s="346"/>
      <c r="E97" s="329"/>
    </row>
    <row r="98" spans="1:5" ht="12" customHeight="1">
      <c r="A98" s="483" t="s">
        <v>74</v>
      </c>
      <c r="B98" s="322" t="s">
        <v>411</v>
      </c>
      <c r="C98" s="346"/>
      <c r="D98" s="346"/>
      <c r="E98" s="329"/>
    </row>
    <row r="99" spans="1:5" ht="12" customHeight="1">
      <c r="A99" s="483" t="s">
        <v>82</v>
      </c>
      <c r="B99" s="323" t="s">
        <v>412</v>
      </c>
      <c r="C99" s="346"/>
      <c r="D99" s="346"/>
      <c r="E99" s="329"/>
    </row>
    <row r="100" spans="1:5" ht="12" customHeight="1">
      <c r="A100" s="483" t="s">
        <v>83</v>
      </c>
      <c r="B100" s="323" t="s">
        <v>413</v>
      </c>
      <c r="C100" s="346"/>
      <c r="D100" s="346"/>
      <c r="E100" s="329"/>
    </row>
    <row r="101" spans="1:5" ht="12" customHeight="1">
      <c r="A101" s="483" t="s">
        <v>84</v>
      </c>
      <c r="B101" s="322" t="s">
        <v>414</v>
      </c>
      <c r="C101" s="346"/>
      <c r="D101" s="346"/>
      <c r="E101" s="329"/>
    </row>
    <row r="102" spans="1:5" ht="12" customHeight="1">
      <c r="A102" s="483" t="s">
        <v>85</v>
      </c>
      <c r="B102" s="322" t="s">
        <v>415</v>
      </c>
      <c r="C102" s="346"/>
      <c r="D102" s="346"/>
      <c r="E102" s="329"/>
    </row>
    <row r="103" spans="1:5" ht="12" customHeight="1">
      <c r="A103" s="483" t="s">
        <v>87</v>
      </c>
      <c r="B103" s="323" t="s">
        <v>416</v>
      </c>
      <c r="C103" s="346"/>
      <c r="D103" s="346"/>
      <c r="E103" s="329"/>
    </row>
    <row r="104" spans="1:5" ht="12" customHeight="1">
      <c r="A104" s="491" t="s">
        <v>134</v>
      </c>
      <c r="B104" s="324" t="s">
        <v>417</v>
      </c>
      <c r="C104" s="346"/>
      <c r="D104" s="346"/>
      <c r="E104" s="329"/>
    </row>
    <row r="105" spans="1:5" ht="12" customHeight="1">
      <c r="A105" s="483" t="s">
        <v>418</v>
      </c>
      <c r="B105" s="324" t="s">
        <v>419</v>
      </c>
      <c r="C105" s="346"/>
      <c r="D105" s="346"/>
      <c r="E105" s="329"/>
    </row>
    <row r="106" spans="1:5" s="274" customFormat="1" ht="12" customHeight="1" thickBot="1">
      <c r="A106" s="492" t="s">
        <v>420</v>
      </c>
      <c r="B106" s="325" t="s">
        <v>421</v>
      </c>
      <c r="C106" s="78"/>
      <c r="D106" s="78"/>
      <c r="E106" s="290"/>
    </row>
    <row r="107" spans="1:5" ht="12" customHeight="1" thickBot="1">
      <c r="A107" s="316" t="s">
        <v>8</v>
      </c>
      <c r="B107" s="314" t="s">
        <v>422</v>
      </c>
      <c r="C107" s="343">
        <f>+C108+C110+C112</f>
        <v>0</v>
      </c>
      <c r="D107" s="343">
        <f>+D108+D110+D112</f>
        <v>0</v>
      </c>
      <c r="E107" s="326">
        <f>+E108+E110+E112</f>
        <v>0</v>
      </c>
    </row>
    <row r="108" spans="1:5" ht="12" customHeight="1">
      <c r="A108" s="482" t="s">
        <v>75</v>
      </c>
      <c r="B108" s="299" t="s">
        <v>153</v>
      </c>
      <c r="C108" s="345"/>
      <c r="D108" s="345"/>
      <c r="E108" s="328"/>
    </row>
    <row r="109" spans="1:5" ht="12" customHeight="1">
      <c r="A109" s="482" t="s">
        <v>76</v>
      </c>
      <c r="B109" s="303" t="s">
        <v>423</v>
      </c>
      <c r="C109" s="345"/>
      <c r="D109" s="345"/>
      <c r="E109" s="328"/>
    </row>
    <row r="110" spans="1:5" ht="12" customHeight="1">
      <c r="A110" s="482" t="s">
        <v>77</v>
      </c>
      <c r="B110" s="303" t="s">
        <v>135</v>
      </c>
      <c r="C110" s="344"/>
      <c r="D110" s="344"/>
      <c r="E110" s="327"/>
    </row>
    <row r="111" spans="1:5" ht="12" customHeight="1">
      <c r="A111" s="482" t="s">
        <v>78</v>
      </c>
      <c r="B111" s="303" t="s">
        <v>424</v>
      </c>
      <c r="C111" s="344"/>
      <c r="D111" s="344"/>
      <c r="E111" s="327"/>
    </row>
    <row r="112" spans="1:5" ht="12" customHeight="1">
      <c r="A112" s="482" t="s">
        <v>79</v>
      </c>
      <c r="B112" s="335" t="s">
        <v>155</v>
      </c>
      <c r="C112" s="344"/>
      <c r="D112" s="344"/>
      <c r="E112" s="327"/>
    </row>
    <row r="113" spans="1:5" ht="12" customHeight="1">
      <c r="A113" s="482" t="s">
        <v>86</v>
      </c>
      <c r="B113" s="334" t="s">
        <v>425</v>
      </c>
      <c r="C113" s="344"/>
      <c r="D113" s="344"/>
      <c r="E113" s="327"/>
    </row>
    <row r="114" spans="1:5" ht="12" customHeight="1">
      <c r="A114" s="482" t="s">
        <v>88</v>
      </c>
      <c r="B114" s="350" t="s">
        <v>426</v>
      </c>
      <c r="C114" s="344"/>
      <c r="D114" s="344"/>
      <c r="E114" s="327"/>
    </row>
    <row r="115" spans="1:5" ht="12" customHeight="1">
      <c r="A115" s="482" t="s">
        <v>136</v>
      </c>
      <c r="B115" s="323" t="s">
        <v>413</v>
      </c>
      <c r="C115" s="344"/>
      <c r="D115" s="344"/>
      <c r="E115" s="327"/>
    </row>
    <row r="116" spans="1:5" ht="12" customHeight="1">
      <c r="A116" s="482" t="s">
        <v>137</v>
      </c>
      <c r="B116" s="323" t="s">
        <v>427</v>
      </c>
      <c r="C116" s="344"/>
      <c r="D116" s="344"/>
      <c r="E116" s="327"/>
    </row>
    <row r="117" spans="1:5" ht="12" customHeight="1">
      <c r="A117" s="482" t="s">
        <v>138</v>
      </c>
      <c r="B117" s="323" t="s">
        <v>428</v>
      </c>
      <c r="C117" s="344"/>
      <c r="D117" s="344"/>
      <c r="E117" s="327"/>
    </row>
    <row r="118" spans="1:5" ht="12" customHeight="1">
      <c r="A118" s="482" t="s">
        <v>429</v>
      </c>
      <c r="B118" s="323" t="s">
        <v>416</v>
      </c>
      <c r="C118" s="344"/>
      <c r="D118" s="344"/>
      <c r="E118" s="327"/>
    </row>
    <row r="119" spans="1:5" ht="12" customHeight="1">
      <c r="A119" s="482" t="s">
        <v>430</v>
      </c>
      <c r="B119" s="323" t="s">
        <v>431</v>
      </c>
      <c r="C119" s="344"/>
      <c r="D119" s="344"/>
      <c r="E119" s="327"/>
    </row>
    <row r="120" spans="1:5" ht="12" customHeight="1" thickBot="1">
      <c r="A120" s="491" t="s">
        <v>432</v>
      </c>
      <c r="B120" s="323" t="s">
        <v>433</v>
      </c>
      <c r="C120" s="346"/>
      <c r="D120" s="346"/>
      <c r="E120" s="329"/>
    </row>
    <row r="121" spans="1:5" ht="12" customHeight="1" thickBot="1">
      <c r="A121" s="316" t="s">
        <v>9</v>
      </c>
      <c r="B121" s="319" t="s">
        <v>434</v>
      </c>
      <c r="C121" s="343">
        <f>+C122+C123</f>
        <v>0</v>
      </c>
      <c r="D121" s="343">
        <f>+D122+D123</f>
        <v>0</v>
      </c>
      <c r="E121" s="326">
        <f>+E122+E123</f>
        <v>0</v>
      </c>
    </row>
    <row r="122" spans="1:5" ht="12" customHeight="1">
      <c r="A122" s="482" t="s">
        <v>58</v>
      </c>
      <c r="B122" s="300" t="s">
        <v>45</v>
      </c>
      <c r="C122" s="345"/>
      <c r="D122" s="345"/>
      <c r="E122" s="328"/>
    </row>
    <row r="123" spans="1:5" ht="12" customHeight="1" thickBot="1">
      <c r="A123" s="484" t="s">
        <v>59</v>
      </c>
      <c r="B123" s="303" t="s">
        <v>46</v>
      </c>
      <c r="C123" s="346"/>
      <c r="D123" s="346"/>
      <c r="E123" s="329"/>
    </row>
    <row r="124" spans="1:5" ht="12" customHeight="1" thickBot="1">
      <c r="A124" s="316" t="s">
        <v>10</v>
      </c>
      <c r="B124" s="319" t="s">
        <v>435</v>
      </c>
      <c r="C124" s="343">
        <f>+C91+C107+C121</f>
        <v>5586000</v>
      </c>
      <c r="D124" s="343">
        <f>+D91+D107+D121</f>
        <v>3156010</v>
      </c>
      <c r="E124" s="326">
        <f>+E91+E107+E121</f>
        <v>3156010</v>
      </c>
    </row>
    <row r="125" spans="1:5" ht="12" customHeight="1" thickBot="1">
      <c r="A125" s="316" t="s">
        <v>11</v>
      </c>
      <c r="B125" s="319" t="s">
        <v>539</v>
      </c>
      <c r="C125" s="343">
        <f>+C126+C127+C128</f>
        <v>0</v>
      </c>
      <c r="D125" s="343">
        <f>+D126+D127+D128</f>
        <v>0</v>
      </c>
      <c r="E125" s="326">
        <f>+E126+E127+E128</f>
        <v>0</v>
      </c>
    </row>
    <row r="126" spans="1:5" ht="12" customHeight="1">
      <c r="A126" s="482" t="s">
        <v>62</v>
      </c>
      <c r="B126" s="300" t="s">
        <v>437</v>
      </c>
      <c r="C126" s="344"/>
      <c r="D126" s="344"/>
      <c r="E126" s="327"/>
    </row>
    <row r="127" spans="1:5" ht="12" customHeight="1">
      <c r="A127" s="482" t="s">
        <v>63</v>
      </c>
      <c r="B127" s="300" t="s">
        <v>438</v>
      </c>
      <c r="C127" s="344"/>
      <c r="D127" s="344"/>
      <c r="E127" s="327"/>
    </row>
    <row r="128" spans="1:5" ht="12" customHeight="1" thickBot="1">
      <c r="A128" s="491" t="s">
        <v>64</v>
      </c>
      <c r="B128" s="298" t="s">
        <v>439</v>
      </c>
      <c r="C128" s="344"/>
      <c r="D128" s="344"/>
      <c r="E128" s="327"/>
    </row>
    <row r="129" spans="1:11" ht="12" customHeight="1" thickBot="1">
      <c r="A129" s="316" t="s">
        <v>12</v>
      </c>
      <c r="B129" s="319" t="s">
        <v>440</v>
      </c>
      <c r="C129" s="343">
        <f>+C130+C131+C132+C133</f>
        <v>0</v>
      </c>
      <c r="D129" s="343">
        <f>+D130+D131+D132+D133</f>
        <v>0</v>
      </c>
      <c r="E129" s="326">
        <f>+E130+E131+E132+E133</f>
        <v>0</v>
      </c>
    </row>
    <row r="130" spans="1:11" ht="12" customHeight="1">
      <c r="A130" s="482" t="s">
        <v>65</v>
      </c>
      <c r="B130" s="300" t="s">
        <v>441</v>
      </c>
      <c r="C130" s="344"/>
      <c r="D130" s="344"/>
      <c r="E130" s="327"/>
    </row>
    <row r="131" spans="1:11" ht="12" customHeight="1">
      <c r="A131" s="482" t="s">
        <v>66</v>
      </c>
      <c r="B131" s="300" t="s">
        <v>442</v>
      </c>
      <c r="C131" s="344"/>
      <c r="D131" s="344"/>
      <c r="E131" s="327"/>
    </row>
    <row r="132" spans="1:11" ht="12" customHeight="1">
      <c r="A132" s="482" t="s">
        <v>340</v>
      </c>
      <c r="B132" s="300" t="s">
        <v>443</v>
      </c>
      <c r="C132" s="344"/>
      <c r="D132" s="344"/>
      <c r="E132" s="327"/>
    </row>
    <row r="133" spans="1:11" s="274" customFormat="1" ht="12" customHeight="1" thickBot="1">
      <c r="A133" s="491" t="s">
        <v>342</v>
      </c>
      <c r="B133" s="298" t="s">
        <v>444</v>
      </c>
      <c r="C133" s="344"/>
      <c r="D133" s="344"/>
      <c r="E133" s="327"/>
    </row>
    <row r="134" spans="1:11" ht="13.5" thickBot="1">
      <c r="A134" s="316" t="s">
        <v>13</v>
      </c>
      <c r="B134" s="319" t="s">
        <v>645</v>
      </c>
      <c r="C134" s="349">
        <f>+C135+C136+C138+C139+C137</f>
        <v>0</v>
      </c>
      <c r="D134" s="349">
        <f>+D135+D136+D138+D139+D137</f>
        <v>0</v>
      </c>
      <c r="E134" s="362">
        <f>+E135+E136+E138+E139+E137</f>
        <v>0</v>
      </c>
      <c r="K134" s="445"/>
    </row>
    <row r="135" spans="1:11">
      <c r="A135" s="482" t="s">
        <v>67</v>
      </c>
      <c r="B135" s="300" t="s">
        <v>446</v>
      </c>
      <c r="C135" s="344"/>
      <c r="D135" s="344"/>
      <c r="E135" s="327"/>
    </row>
    <row r="136" spans="1:11" ht="12" customHeight="1">
      <c r="A136" s="482" t="s">
        <v>68</v>
      </c>
      <c r="B136" s="300" t="s">
        <v>447</v>
      </c>
      <c r="C136" s="344"/>
      <c r="D136" s="344"/>
      <c r="E136" s="327"/>
    </row>
    <row r="137" spans="1:11" ht="12" customHeight="1">
      <c r="A137" s="482" t="s">
        <v>349</v>
      </c>
      <c r="B137" s="300" t="s">
        <v>644</v>
      </c>
      <c r="C137" s="344"/>
      <c r="D137" s="344"/>
      <c r="E137" s="327"/>
    </row>
    <row r="138" spans="1:11" s="274" customFormat="1" ht="12" customHeight="1">
      <c r="A138" s="482" t="s">
        <v>351</v>
      </c>
      <c r="B138" s="300" t="s">
        <v>448</v>
      </c>
      <c r="C138" s="344"/>
      <c r="D138" s="344"/>
      <c r="E138" s="327"/>
    </row>
    <row r="139" spans="1:11" s="274" customFormat="1" ht="12" customHeight="1" thickBot="1">
      <c r="A139" s="491" t="s">
        <v>643</v>
      </c>
      <c r="B139" s="298" t="s">
        <v>449</v>
      </c>
      <c r="C139" s="344"/>
      <c r="D139" s="344"/>
      <c r="E139" s="327"/>
    </row>
    <row r="140" spans="1:11" s="274" customFormat="1" ht="12" customHeight="1" thickBot="1">
      <c r="A140" s="316" t="s">
        <v>14</v>
      </c>
      <c r="B140" s="319" t="s">
        <v>540</v>
      </c>
      <c r="C140" s="79">
        <f>+C141+C142+C143+C144</f>
        <v>0</v>
      </c>
      <c r="D140" s="79">
        <f>+D141+D142+D143+D144</f>
        <v>0</v>
      </c>
      <c r="E140" s="295">
        <f>+E141+E142+E143+E144</f>
        <v>0</v>
      </c>
    </row>
    <row r="141" spans="1:11" s="274" customFormat="1" ht="12" customHeight="1">
      <c r="A141" s="482" t="s">
        <v>129</v>
      </c>
      <c r="B141" s="300" t="s">
        <v>451</v>
      </c>
      <c r="C141" s="344"/>
      <c r="D141" s="344"/>
      <c r="E141" s="327"/>
    </row>
    <row r="142" spans="1:11" s="274" customFormat="1" ht="12" customHeight="1">
      <c r="A142" s="482" t="s">
        <v>130</v>
      </c>
      <c r="B142" s="300" t="s">
        <v>452</v>
      </c>
      <c r="C142" s="344"/>
      <c r="D142" s="344"/>
      <c r="E142" s="327"/>
    </row>
    <row r="143" spans="1:11" s="274" customFormat="1" ht="12" customHeight="1">
      <c r="A143" s="482" t="s">
        <v>154</v>
      </c>
      <c r="B143" s="300" t="s">
        <v>453</v>
      </c>
      <c r="C143" s="344"/>
      <c r="D143" s="344"/>
      <c r="E143" s="327"/>
    </row>
    <row r="144" spans="1:11" ht="12.75" customHeight="1" thickBot="1">
      <c r="A144" s="482" t="s">
        <v>357</v>
      </c>
      <c r="B144" s="300" t="s">
        <v>454</v>
      </c>
      <c r="C144" s="344"/>
      <c r="D144" s="344"/>
      <c r="E144" s="327"/>
    </row>
    <row r="145" spans="1:5" ht="12" customHeight="1" thickBot="1">
      <c r="A145" s="316" t="s">
        <v>15</v>
      </c>
      <c r="B145" s="319" t="s">
        <v>455</v>
      </c>
      <c r="C145" s="293">
        <f>+C125+C129+C134+C140</f>
        <v>0</v>
      </c>
      <c r="D145" s="293">
        <f>+D125+D129+D134+D140</f>
        <v>0</v>
      </c>
      <c r="E145" s="294">
        <f>+E125+E129+E134+E140</f>
        <v>0</v>
      </c>
    </row>
    <row r="146" spans="1:5" ht="15" customHeight="1" thickBot="1">
      <c r="A146" s="493" t="s">
        <v>16</v>
      </c>
      <c r="B146" s="339" t="s">
        <v>456</v>
      </c>
      <c r="C146" s="293">
        <f>+C124+C145</f>
        <v>5586000</v>
      </c>
      <c r="D146" s="293">
        <f>+D124+D145</f>
        <v>3156010</v>
      </c>
      <c r="E146" s="294">
        <f>+E124+E145</f>
        <v>3156010</v>
      </c>
    </row>
    <row r="147" spans="1:5" ht="13.5" thickBot="1">
      <c r="A147" s="42"/>
      <c r="B147" s="43"/>
      <c r="C147" s="44"/>
      <c r="D147" s="44"/>
      <c r="E147" s="44"/>
    </row>
    <row r="148" spans="1:5" ht="15" customHeight="1" thickBot="1">
      <c r="A148" s="566" t="s">
        <v>695</v>
      </c>
      <c r="B148" s="567"/>
      <c r="C148" s="90"/>
      <c r="D148" s="91"/>
      <c r="E148" s="88"/>
    </row>
    <row r="149" spans="1:5" ht="14.25" customHeight="1" thickBot="1">
      <c r="A149" s="568" t="s">
        <v>694</v>
      </c>
      <c r="B149" s="569"/>
      <c r="C149" s="90"/>
      <c r="D149" s="91"/>
      <c r="E149" s="88"/>
    </row>
  </sheetData>
  <sheetProtection sheet="1" formatCells="0"/>
  <mergeCells count="4">
    <mergeCell ref="B2:D2"/>
    <mergeCell ref="B3:D3"/>
    <mergeCell ref="A7:E7"/>
    <mergeCell ref="A90:E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topLeftCell="A19" zoomScaleNormal="100" zoomScaleSheetLayoutView="115" workbookViewId="0">
      <selection activeCell="H53" sqref="H53"/>
    </sheetView>
  </sheetViews>
  <sheetFormatPr defaultRowHeight="12.75"/>
  <cols>
    <col min="1" max="1" width="16" style="514" customWidth="1"/>
    <col min="2" max="2" width="59.33203125" style="32" customWidth="1"/>
    <col min="3" max="5" width="15.83203125" style="32" customWidth="1"/>
    <col min="6" max="16384" width="9.33203125" style="32"/>
  </cols>
  <sheetData>
    <row r="1" spans="1:5" s="449" customFormat="1" ht="21" customHeight="1" thickBot="1">
      <c r="A1" s="448"/>
      <c r="B1" s="622"/>
      <c r="C1" s="460"/>
      <c r="D1" s="460"/>
      <c r="E1" s="554" t="s">
        <v>728</v>
      </c>
    </row>
    <row r="2" spans="1:5" s="496" customFormat="1" ht="25.5" customHeight="1">
      <c r="A2" s="476" t="s">
        <v>144</v>
      </c>
      <c r="B2" s="671" t="s">
        <v>714</v>
      </c>
      <c r="C2" s="672"/>
      <c r="D2" s="673"/>
      <c r="E2" s="519" t="s">
        <v>47</v>
      </c>
    </row>
    <row r="3" spans="1:5" s="496" customFormat="1" ht="24.75" thickBot="1">
      <c r="A3" s="494" t="s">
        <v>541</v>
      </c>
      <c r="B3" s="674" t="s">
        <v>534</v>
      </c>
      <c r="C3" s="677"/>
      <c r="D3" s="678"/>
      <c r="E3" s="520" t="s">
        <v>41</v>
      </c>
    </row>
    <row r="4" spans="1:5" s="497" customFormat="1" ht="15.95" customHeight="1" thickBot="1">
      <c r="A4" s="451"/>
      <c r="B4" s="451"/>
      <c r="C4" s="452"/>
      <c r="D4" s="452"/>
      <c r="E4" s="452" t="str">
        <f>'8.3 melléklet'!E4</f>
        <v>Forintban!</v>
      </c>
    </row>
    <row r="5" spans="1:5" ht="24.75" thickBot="1">
      <c r="A5" s="284" t="s">
        <v>145</v>
      </c>
      <c r="B5" s="285" t="s">
        <v>693</v>
      </c>
      <c r="C5" s="76" t="s">
        <v>173</v>
      </c>
      <c r="D5" s="76" t="s">
        <v>178</v>
      </c>
      <c r="E5" s="453" t="s">
        <v>179</v>
      </c>
    </row>
    <row r="6" spans="1:5" s="498" customFormat="1" ht="12.95" customHeight="1" thickBot="1">
      <c r="A6" s="446" t="s">
        <v>403</v>
      </c>
      <c r="B6" s="447" t="s">
        <v>404</v>
      </c>
      <c r="C6" s="447" t="s">
        <v>405</v>
      </c>
      <c r="D6" s="89" t="s">
        <v>406</v>
      </c>
      <c r="E6" s="87" t="s">
        <v>407</v>
      </c>
    </row>
    <row r="7" spans="1:5" s="498" customFormat="1" ht="15.95" customHeight="1" thickBot="1">
      <c r="A7" s="668" t="s">
        <v>42</v>
      </c>
      <c r="B7" s="669"/>
      <c r="C7" s="669"/>
      <c r="D7" s="669"/>
      <c r="E7" s="670"/>
    </row>
    <row r="8" spans="1:5" s="472" customFormat="1" ht="12" customHeight="1" thickBot="1">
      <c r="A8" s="446" t="s">
        <v>7</v>
      </c>
      <c r="B8" s="510" t="s">
        <v>542</v>
      </c>
      <c r="C8" s="378">
        <f>SUM(C9:C18)</f>
        <v>815580</v>
      </c>
      <c r="D8" s="378">
        <f>SUM(D9:D18)</f>
        <v>967093</v>
      </c>
      <c r="E8" s="516">
        <f>SUM(E9:E18)</f>
        <v>775313</v>
      </c>
    </row>
    <row r="9" spans="1:5" s="472" customFormat="1" ht="12" customHeight="1">
      <c r="A9" s="521" t="s">
        <v>69</v>
      </c>
      <c r="B9" s="301" t="s">
        <v>325</v>
      </c>
      <c r="C9" s="83"/>
      <c r="D9" s="83"/>
      <c r="E9" s="505"/>
    </row>
    <row r="10" spans="1:5" s="472" customFormat="1" ht="12" customHeight="1">
      <c r="A10" s="522" t="s">
        <v>70</v>
      </c>
      <c r="B10" s="299" t="s">
        <v>326</v>
      </c>
      <c r="C10" s="375">
        <v>226380</v>
      </c>
      <c r="D10" s="375">
        <v>377893</v>
      </c>
      <c r="E10" s="92">
        <v>328594</v>
      </c>
    </row>
    <row r="11" spans="1:5" s="472" customFormat="1" ht="12" customHeight="1">
      <c r="A11" s="522" t="s">
        <v>71</v>
      </c>
      <c r="B11" s="299" t="s">
        <v>327</v>
      </c>
      <c r="C11" s="375"/>
      <c r="D11" s="375"/>
      <c r="E11" s="92"/>
    </row>
    <row r="12" spans="1:5" s="472" customFormat="1" ht="12" customHeight="1">
      <c r="A12" s="522" t="s">
        <v>72</v>
      </c>
      <c r="B12" s="299" t="s">
        <v>328</v>
      </c>
      <c r="C12" s="375"/>
      <c r="D12" s="375"/>
      <c r="E12" s="92"/>
    </row>
    <row r="13" spans="1:5" s="472" customFormat="1" ht="12" customHeight="1">
      <c r="A13" s="522" t="s">
        <v>105</v>
      </c>
      <c r="B13" s="299" t="s">
        <v>329</v>
      </c>
      <c r="C13" s="375">
        <v>415800</v>
      </c>
      <c r="D13" s="375">
        <v>415800</v>
      </c>
      <c r="E13" s="92">
        <v>281820</v>
      </c>
    </row>
    <row r="14" spans="1:5" s="472" customFormat="1" ht="12" customHeight="1">
      <c r="A14" s="522" t="s">
        <v>73</v>
      </c>
      <c r="B14" s="299" t="s">
        <v>543</v>
      </c>
      <c r="C14" s="375">
        <v>173400</v>
      </c>
      <c r="D14" s="375">
        <v>173400</v>
      </c>
      <c r="E14" s="92">
        <v>164813</v>
      </c>
    </row>
    <row r="15" spans="1:5" s="499" customFormat="1" ht="12" customHeight="1">
      <c r="A15" s="522" t="s">
        <v>74</v>
      </c>
      <c r="B15" s="298" t="s">
        <v>544</v>
      </c>
      <c r="C15" s="375"/>
      <c r="D15" s="375"/>
      <c r="E15" s="92"/>
    </row>
    <row r="16" spans="1:5" s="499" customFormat="1" ht="12" customHeight="1">
      <c r="A16" s="522" t="s">
        <v>82</v>
      </c>
      <c r="B16" s="299" t="s">
        <v>332</v>
      </c>
      <c r="C16" s="84"/>
      <c r="D16" s="84"/>
      <c r="E16" s="504">
        <v>1</v>
      </c>
    </row>
    <row r="17" spans="1:5" s="472" customFormat="1" ht="12" customHeight="1">
      <c r="A17" s="522" t="s">
        <v>83</v>
      </c>
      <c r="B17" s="299" t="s">
        <v>334</v>
      </c>
      <c r="C17" s="375"/>
      <c r="D17" s="375"/>
      <c r="E17" s="92"/>
    </row>
    <row r="18" spans="1:5" s="499" customFormat="1" ht="12" customHeight="1" thickBot="1">
      <c r="A18" s="522" t="s">
        <v>84</v>
      </c>
      <c r="B18" s="298" t="s">
        <v>336</v>
      </c>
      <c r="C18" s="377"/>
      <c r="D18" s="377"/>
      <c r="E18" s="500">
        <v>85</v>
      </c>
    </row>
    <row r="19" spans="1:5" s="499" customFormat="1" ht="12" customHeight="1" thickBot="1">
      <c r="A19" s="446" t="s">
        <v>8</v>
      </c>
      <c r="B19" s="510" t="s">
        <v>545</v>
      </c>
      <c r="C19" s="378">
        <f>SUM(C20:C22)</f>
        <v>0</v>
      </c>
      <c r="D19" s="378">
        <f>SUM(D20:D22)</f>
        <v>0</v>
      </c>
      <c r="E19" s="516">
        <f>SUM(E20:E22)</f>
        <v>0</v>
      </c>
    </row>
    <row r="20" spans="1:5" s="499" customFormat="1" ht="12" customHeight="1">
      <c r="A20" s="522" t="s">
        <v>75</v>
      </c>
      <c r="B20" s="300" t="s">
        <v>306</v>
      </c>
      <c r="C20" s="375"/>
      <c r="D20" s="375"/>
      <c r="E20" s="92"/>
    </row>
    <row r="21" spans="1:5" s="499" customFormat="1" ht="12" customHeight="1">
      <c r="A21" s="522" t="s">
        <v>76</v>
      </c>
      <c r="B21" s="299" t="s">
        <v>546</v>
      </c>
      <c r="C21" s="375"/>
      <c r="D21" s="375"/>
      <c r="E21" s="92"/>
    </row>
    <row r="22" spans="1:5" s="499" customFormat="1" ht="12" customHeight="1">
      <c r="A22" s="522" t="s">
        <v>77</v>
      </c>
      <c r="B22" s="299" t="s">
        <v>547</v>
      </c>
      <c r="C22" s="375"/>
      <c r="D22" s="375"/>
      <c r="E22" s="92"/>
    </row>
    <row r="23" spans="1:5" s="499" customFormat="1" ht="12" customHeight="1" thickBot="1">
      <c r="A23" s="522" t="s">
        <v>78</v>
      </c>
      <c r="B23" s="299" t="s">
        <v>649</v>
      </c>
      <c r="C23" s="375"/>
      <c r="D23" s="375"/>
      <c r="E23" s="92"/>
    </row>
    <row r="24" spans="1:5" s="499" customFormat="1" ht="12" customHeight="1" thickBot="1">
      <c r="A24" s="509" t="s">
        <v>9</v>
      </c>
      <c r="B24" s="319" t="s">
        <v>122</v>
      </c>
      <c r="C24" s="41"/>
      <c r="D24" s="41"/>
      <c r="E24" s="515"/>
    </row>
    <row r="25" spans="1:5" s="499" customFormat="1" ht="12" customHeight="1" thickBot="1">
      <c r="A25" s="509" t="s">
        <v>10</v>
      </c>
      <c r="B25" s="319" t="s">
        <v>548</v>
      </c>
      <c r="C25" s="378">
        <f>SUM(C26:C27)</f>
        <v>0</v>
      </c>
      <c r="D25" s="378">
        <f>SUM(D26:D27)</f>
        <v>0</v>
      </c>
      <c r="E25" s="516">
        <f>SUM(E26:E27)</f>
        <v>0</v>
      </c>
    </row>
    <row r="26" spans="1:5" s="499" customFormat="1" ht="12" customHeight="1">
      <c r="A26" s="523" t="s">
        <v>319</v>
      </c>
      <c r="B26" s="524" t="s">
        <v>546</v>
      </c>
      <c r="C26" s="80"/>
      <c r="D26" s="80"/>
      <c r="E26" s="503"/>
    </row>
    <row r="27" spans="1:5" s="499" customFormat="1" ht="12" customHeight="1">
      <c r="A27" s="523" t="s">
        <v>320</v>
      </c>
      <c r="B27" s="525" t="s">
        <v>549</v>
      </c>
      <c r="C27" s="379"/>
      <c r="D27" s="379"/>
      <c r="E27" s="502"/>
    </row>
    <row r="28" spans="1:5" s="499" customFormat="1" ht="12" customHeight="1" thickBot="1">
      <c r="A28" s="522" t="s">
        <v>321</v>
      </c>
      <c r="B28" s="526" t="s">
        <v>650</v>
      </c>
      <c r="C28" s="506"/>
      <c r="D28" s="506"/>
      <c r="E28" s="501"/>
    </row>
    <row r="29" spans="1:5" s="499" customFormat="1" ht="12" customHeight="1" thickBot="1">
      <c r="A29" s="509" t="s">
        <v>11</v>
      </c>
      <c r="B29" s="319" t="s">
        <v>550</v>
      </c>
      <c r="C29" s="378">
        <f>SUM(C30:C32)</f>
        <v>0</v>
      </c>
      <c r="D29" s="378">
        <f>SUM(D30:D32)</f>
        <v>0</v>
      </c>
      <c r="E29" s="516">
        <f>SUM(E30:E32)</f>
        <v>0</v>
      </c>
    </row>
    <row r="30" spans="1:5" s="499" customFormat="1" ht="12" customHeight="1">
      <c r="A30" s="523" t="s">
        <v>62</v>
      </c>
      <c r="B30" s="524" t="s">
        <v>338</v>
      </c>
      <c r="C30" s="80"/>
      <c r="D30" s="80"/>
      <c r="E30" s="503"/>
    </row>
    <row r="31" spans="1:5" s="499" customFormat="1" ht="12" customHeight="1">
      <c r="A31" s="523" t="s">
        <v>63</v>
      </c>
      <c r="B31" s="525" t="s">
        <v>339</v>
      </c>
      <c r="C31" s="379"/>
      <c r="D31" s="379"/>
      <c r="E31" s="502"/>
    </row>
    <row r="32" spans="1:5" s="499" customFormat="1" ht="12" customHeight="1" thickBot="1">
      <c r="A32" s="522" t="s">
        <v>64</v>
      </c>
      <c r="B32" s="508" t="s">
        <v>341</v>
      </c>
      <c r="C32" s="506"/>
      <c r="D32" s="506"/>
      <c r="E32" s="501"/>
    </row>
    <row r="33" spans="1:5" s="499" customFormat="1" ht="12" customHeight="1" thickBot="1">
      <c r="A33" s="509" t="s">
        <v>12</v>
      </c>
      <c r="B33" s="319" t="s">
        <v>463</v>
      </c>
      <c r="C33" s="41"/>
      <c r="D33" s="41"/>
      <c r="E33" s="515"/>
    </row>
    <row r="34" spans="1:5" s="472" customFormat="1" ht="12" customHeight="1" thickBot="1">
      <c r="A34" s="509" t="s">
        <v>13</v>
      </c>
      <c r="B34" s="319" t="s">
        <v>551</v>
      </c>
      <c r="C34" s="41"/>
      <c r="D34" s="41"/>
      <c r="E34" s="515"/>
    </row>
    <row r="35" spans="1:5" s="472" customFormat="1" ht="12" customHeight="1" thickBot="1">
      <c r="A35" s="446" t="s">
        <v>14</v>
      </c>
      <c r="B35" s="319" t="s">
        <v>651</v>
      </c>
      <c r="C35" s="378">
        <f>+C8+C19+C24+C25+C29+C33+C34</f>
        <v>815580</v>
      </c>
      <c r="D35" s="378">
        <f>+D8+D19+D24+D25+D29+D33+D34</f>
        <v>967093</v>
      </c>
      <c r="E35" s="516">
        <f>+E8+E19+E24+E25+E29+E33+E34</f>
        <v>775313</v>
      </c>
    </row>
    <row r="36" spans="1:5" s="472" customFormat="1" ht="12" customHeight="1" thickBot="1">
      <c r="A36" s="511" t="s">
        <v>15</v>
      </c>
      <c r="B36" s="319" t="s">
        <v>552</v>
      </c>
      <c r="C36" s="378">
        <f>+C37+C38+C39</f>
        <v>21858420</v>
      </c>
      <c r="D36" s="378">
        <f>+D37+D38+D39</f>
        <v>21899640</v>
      </c>
      <c r="E36" s="516">
        <f>+E37+E38+E39</f>
        <v>21899640</v>
      </c>
    </row>
    <row r="37" spans="1:5" s="472" customFormat="1" ht="12" customHeight="1">
      <c r="A37" s="523" t="s">
        <v>553</v>
      </c>
      <c r="B37" s="524" t="s">
        <v>160</v>
      </c>
      <c r="C37" s="80">
        <v>121353</v>
      </c>
      <c r="D37" s="80">
        <v>121353</v>
      </c>
      <c r="E37" s="503">
        <v>121353</v>
      </c>
    </row>
    <row r="38" spans="1:5" s="499" customFormat="1" ht="12" customHeight="1">
      <c r="A38" s="523" t="s">
        <v>554</v>
      </c>
      <c r="B38" s="525" t="s">
        <v>3</v>
      </c>
      <c r="C38" s="379"/>
      <c r="D38" s="379"/>
      <c r="E38" s="502"/>
    </row>
    <row r="39" spans="1:5" s="499" customFormat="1" ht="12" customHeight="1" thickBot="1">
      <c r="A39" s="522" t="s">
        <v>555</v>
      </c>
      <c r="B39" s="508" t="s">
        <v>556</v>
      </c>
      <c r="C39" s="506">
        <v>21737067</v>
      </c>
      <c r="D39" s="506">
        <v>21778287</v>
      </c>
      <c r="E39" s="501">
        <v>21778287</v>
      </c>
    </row>
    <row r="40" spans="1:5" s="499" customFormat="1" ht="15" customHeight="1" thickBot="1">
      <c r="A40" s="511" t="s">
        <v>16</v>
      </c>
      <c r="B40" s="512" t="s">
        <v>557</v>
      </c>
      <c r="C40" s="86">
        <f>+C35+C36</f>
        <v>22674000</v>
      </c>
      <c r="D40" s="86">
        <f>+D35+D36</f>
        <v>22866733</v>
      </c>
      <c r="E40" s="517">
        <f>+E35+E36</f>
        <v>22674953</v>
      </c>
    </row>
    <row r="41" spans="1:5" s="499" customFormat="1" ht="15" customHeight="1">
      <c r="A41" s="454"/>
      <c r="B41" s="455"/>
      <c r="C41" s="470"/>
      <c r="D41" s="470"/>
      <c r="E41" s="470"/>
    </row>
    <row r="42" spans="1:5" ht="13.5" thickBot="1">
      <c r="A42" s="456"/>
      <c r="B42" s="457"/>
      <c r="C42" s="471"/>
      <c r="D42" s="471"/>
      <c r="E42" s="471"/>
    </row>
    <row r="43" spans="1:5" s="498" customFormat="1" ht="16.5" customHeight="1" thickBot="1">
      <c r="A43" s="668" t="s">
        <v>43</v>
      </c>
      <c r="B43" s="669"/>
      <c r="C43" s="669"/>
      <c r="D43" s="669"/>
      <c r="E43" s="670"/>
    </row>
    <row r="44" spans="1:5" s="274" customFormat="1" ht="12" customHeight="1" thickBot="1">
      <c r="A44" s="509" t="s">
        <v>7</v>
      </c>
      <c r="B44" s="319" t="s">
        <v>558</v>
      </c>
      <c r="C44" s="378">
        <f>SUM(C45:C49)</f>
        <v>22483500</v>
      </c>
      <c r="D44" s="378">
        <f>SUM(D45:D49)</f>
        <v>22776423</v>
      </c>
      <c r="E44" s="409">
        <f>SUM(E45:E49)</f>
        <v>22278457</v>
      </c>
    </row>
    <row r="45" spans="1:5" ht="12" customHeight="1">
      <c r="A45" s="522" t="s">
        <v>69</v>
      </c>
      <c r="B45" s="300" t="s">
        <v>37</v>
      </c>
      <c r="C45" s="80">
        <v>15432500</v>
      </c>
      <c r="D45" s="80">
        <v>15021699</v>
      </c>
      <c r="E45" s="404">
        <v>15021699</v>
      </c>
    </row>
    <row r="46" spans="1:5" ht="12" customHeight="1">
      <c r="A46" s="522" t="s">
        <v>70</v>
      </c>
      <c r="B46" s="299" t="s">
        <v>131</v>
      </c>
      <c r="C46" s="372">
        <v>3517000</v>
      </c>
      <c r="D46" s="372">
        <v>3405267</v>
      </c>
      <c r="E46" s="405">
        <v>3405267</v>
      </c>
    </row>
    <row r="47" spans="1:5" ht="12" customHeight="1">
      <c r="A47" s="522" t="s">
        <v>71</v>
      </c>
      <c r="B47" s="299" t="s">
        <v>98</v>
      </c>
      <c r="C47" s="372">
        <v>3534000</v>
      </c>
      <c r="D47" s="372">
        <v>4349457</v>
      </c>
      <c r="E47" s="405">
        <v>3851491</v>
      </c>
    </row>
    <row r="48" spans="1:5" ht="12" customHeight="1">
      <c r="A48" s="522" t="s">
        <v>72</v>
      </c>
      <c r="B48" s="299" t="s">
        <v>132</v>
      </c>
      <c r="C48" s="372"/>
      <c r="D48" s="372"/>
      <c r="E48" s="405"/>
    </row>
    <row r="49" spans="1:5" ht="12" customHeight="1" thickBot="1">
      <c r="A49" s="522" t="s">
        <v>105</v>
      </c>
      <c r="B49" s="299" t="s">
        <v>133</v>
      </c>
      <c r="C49" s="372"/>
      <c r="D49" s="372"/>
      <c r="E49" s="405"/>
    </row>
    <row r="50" spans="1:5" ht="12" customHeight="1" thickBot="1">
      <c r="A50" s="509" t="s">
        <v>8</v>
      </c>
      <c r="B50" s="319" t="s">
        <v>559</v>
      </c>
      <c r="C50" s="378">
        <f>SUM(C51:C53)</f>
        <v>190500</v>
      </c>
      <c r="D50" s="378">
        <f>SUM(D51:D53)</f>
        <v>90310</v>
      </c>
      <c r="E50" s="409">
        <f>SUM(E51:E53)</f>
        <v>90310</v>
      </c>
    </row>
    <row r="51" spans="1:5" s="274" customFormat="1" ht="12" customHeight="1">
      <c r="A51" s="522" t="s">
        <v>75</v>
      </c>
      <c r="B51" s="300" t="s">
        <v>153</v>
      </c>
      <c r="C51" s="80">
        <v>190500</v>
      </c>
      <c r="D51" s="80">
        <v>90310</v>
      </c>
      <c r="E51" s="404">
        <v>90310</v>
      </c>
    </row>
    <row r="52" spans="1:5" ht="12" customHeight="1">
      <c r="A52" s="522" t="s">
        <v>76</v>
      </c>
      <c r="B52" s="299" t="s">
        <v>135</v>
      </c>
      <c r="C52" s="372"/>
      <c r="D52" s="372"/>
      <c r="E52" s="405"/>
    </row>
    <row r="53" spans="1:5" ht="12" customHeight="1">
      <c r="A53" s="522" t="s">
        <v>77</v>
      </c>
      <c r="B53" s="299" t="s">
        <v>44</v>
      </c>
      <c r="C53" s="372"/>
      <c r="D53" s="372"/>
      <c r="E53" s="405"/>
    </row>
    <row r="54" spans="1:5" ht="12" customHeight="1" thickBot="1">
      <c r="A54" s="522" t="s">
        <v>78</v>
      </c>
      <c r="B54" s="299" t="s">
        <v>652</v>
      </c>
      <c r="C54" s="372"/>
      <c r="D54" s="372"/>
      <c r="E54" s="405"/>
    </row>
    <row r="55" spans="1:5" ht="12" customHeight="1" thickBot="1">
      <c r="A55" s="509" t="s">
        <v>9</v>
      </c>
      <c r="B55" s="513" t="s">
        <v>560</v>
      </c>
      <c r="C55" s="378">
        <f>+C44+C50</f>
        <v>22674000</v>
      </c>
      <c r="D55" s="378">
        <f>+D44+D50</f>
        <v>22866733</v>
      </c>
      <c r="E55" s="409">
        <f>+E44+E50</f>
        <v>22368767</v>
      </c>
    </row>
    <row r="56" spans="1:5" ht="13.5" thickBot="1">
      <c r="C56" s="518"/>
      <c r="D56" s="518"/>
      <c r="E56" s="518"/>
    </row>
    <row r="57" spans="1:5" ht="15" customHeight="1" thickBot="1">
      <c r="A57" s="566" t="s">
        <v>695</v>
      </c>
      <c r="B57" s="567"/>
      <c r="C57" s="90">
        <v>6</v>
      </c>
      <c r="D57" s="90">
        <v>6</v>
      </c>
      <c r="E57" s="507">
        <v>6</v>
      </c>
    </row>
    <row r="58" spans="1:5" ht="14.25" customHeight="1" thickBot="1">
      <c r="A58" s="568" t="s">
        <v>694</v>
      </c>
      <c r="B58" s="569"/>
      <c r="C58" s="90"/>
      <c r="D58" s="90"/>
      <c r="E58" s="507"/>
    </row>
  </sheetData>
  <sheetProtection sheet="1" formatCells="0"/>
  <mergeCells count="4">
    <mergeCell ref="A7:E7"/>
    <mergeCell ref="A43:E43"/>
    <mergeCell ref="B2:D2"/>
    <mergeCell ref="B3:D3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15" workbookViewId="0">
      <selection activeCell="N40" sqref="N40"/>
    </sheetView>
  </sheetViews>
  <sheetFormatPr defaultRowHeight="12.75"/>
  <cols>
    <col min="1" max="1" width="16" style="514" customWidth="1"/>
    <col min="2" max="2" width="59.33203125" style="32" customWidth="1"/>
    <col min="3" max="5" width="15.83203125" style="32" customWidth="1"/>
    <col min="6" max="16384" width="9.33203125" style="32"/>
  </cols>
  <sheetData>
    <row r="1" spans="1:5" s="449" customFormat="1" ht="21" customHeight="1" thickBot="1">
      <c r="A1" s="448"/>
      <c r="B1" s="450"/>
      <c r="C1" s="495"/>
      <c r="D1" s="495"/>
      <c r="E1" s="554" t="s">
        <v>732</v>
      </c>
    </row>
    <row r="2" spans="1:5" s="496" customFormat="1" ht="25.5" customHeight="1">
      <c r="A2" s="476" t="s">
        <v>144</v>
      </c>
      <c r="B2" s="671" t="s">
        <v>714</v>
      </c>
      <c r="C2" s="672"/>
      <c r="D2" s="673"/>
      <c r="E2" s="519" t="s">
        <v>47</v>
      </c>
    </row>
    <row r="3" spans="1:5" s="496" customFormat="1" ht="24.75" thickBot="1">
      <c r="A3" s="494" t="s">
        <v>541</v>
      </c>
      <c r="B3" s="674" t="s">
        <v>646</v>
      </c>
      <c r="C3" s="677"/>
      <c r="D3" s="678"/>
      <c r="E3" s="520" t="s">
        <v>47</v>
      </c>
    </row>
    <row r="4" spans="1:5" s="497" customFormat="1" ht="15.95" customHeight="1" thickBot="1">
      <c r="A4" s="451"/>
      <c r="B4" s="451"/>
      <c r="C4" s="452"/>
      <c r="D4" s="452"/>
      <c r="E4" s="452" t="str">
        <f>'9. melléklet'!E4</f>
        <v>Forintban!</v>
      </c>
    </row>
    <row r="5" spans="1:5" ht="24.75" thickBot="1">
      <c r="A5" s="284" t="s">
        <v>145</v>
      </c>
      <c r="B5" s="285" t="s">
        <v>693</v>
      </c>
      <c r="C5" s="76" t="s">
        <v>173</v>
      </c>
      <c r="D5" s="76" t="s">
        <v>178</v>
      </c>
      <c r="E5" s="453" t="s">
        <v>179</v>
      </c>
    </row>
    <row r="6" spans="1:5" s="498" customFormat="1" ht="12.95" customHeight="1" thickBot="1">
      <c r="A6" s="446" t="s">
        <v>403</v>
      </c>
      <c r="B6" s="447" t="s">
        <v>404</v>
      </c>
      <c r="C6" s="447" t="s">
        <v>405</v>
      </c>
      <c r="D6" s="89" t="s">
        <v>406</v>
      </c>
      <c r="E6" s="87" t="s">
        <v>407</v>
      </c>
    </row>
    <row r="7" spans="1:5" s="498" customFormat="1" ht="15.95" customHeight="1" thickBot="1">
      <c r="A7" s="668" t="s">
        <v>42</v>
      </c>
      <c r="B7" s="669"/>
      <c r="C7" s="669"/>
      <c r="D7" s="669"/>
      <c r="E7" s="670"/>
    </row>
    <row r="8" spans="1:5" s="472" customFormat="1" ht="12" customHeight="1" thickBot="1">
      <c r="A8" s="446" t="s">
        <v>7</v>
      </c>
      <c r="B8" s="510" t="s">
        <v>542</v>
      </c>
      <c r="C8" s="378">
        <f>SUM(C9:C18)</f>
        <v>815580</v>
      </c>
      <c r="D8" s="378">
        <f>SUM(D9:D18)</f>
        <v>967093</v>
      </c>
      <c r="E8" s="516">
        <f>SUM(E9:E18)</f>
        <v>775313</v>
      </c>
    </row>
    <row r="9" spans="1:5" s="472" customFormat="1" ht="12" customHeight="1">
      <c r="A9" s="521" t="s">
        <v>69</v>
      </c>
      <c r="B9" s="301" t="s">
        <v>325</v>
      </c>
      <c r="C9" s="83"/>
      <c r="D9" s="83"/>
      <c r="E9" s="505"/>
    </row>
    <row r="10" spans="1:5" s="472" customFormat="1" ht="12" customHeight="1">
      <c r="A10" s="522" t="s">
        <v>70</v>
      </c>
      <c r="B10" s="299" t="s">
        <v>326</v>
      </c>
      <c r="C10" s="375">
        <v>226380</v>
      </c>
      <c r="D10" s="375">
        <v>377893</v>
      </c>
      <c r="E10" s="92">
        <v>328594</v>
      </c>
    </row>
    <row r="11" spans="1:5" s="472" customFormat="1" ht="12" customHeight="1">
      <c r="A11" s="522" t="s">
        <v>71</v>
      </c>
      <c r="B11" s="299" t="s">
        <v>327</v>
      </c>
      <c r="C11" s="375"/>
      <c r="D11" s="375"/>
      <c r="E11" s="92"/>
    </row>
    <row r="12" spans="1:5" s="472" customFormat="1" ht="12" customHeight="1">
      <c r="A12" s="522" t="s">
        <v>72</v>
      </c>
      <c r="B12" s="299" t="s">
        <v>328</v>
      </c>
      <c r="C12" s="375"/>
      <c r="D12" s="375"/>
      <c r="E12" s="92"/>
    </row>
    <row r="13" spans="1:5" s="472" customFormat="1" ht="12" customHeight="1">
      <c r="A13" s="522" t="s">
        <v>105</v>
      </c>
      <c r="B13" s="299" t="s">
        <v>329</v>
      </c>
      <c r="C13" s="375">
        <v>415800</v>
      </c>
      <c r="D13" s="375">
        <v>415800</v>
      </c>
      <c r="E13" s="92">
        <v>281820</v>
      </c>
    </row>
    <row r="14" spans="1:5" s="472" customFormat="1" ht="12" customHeight="1">
      <c r="A14" s="522" t="s">
        <v>73</v>
      </c>
      <c r="B14" s="299" t="s">
        <v>543</v>
      </c>
      <c r="C14" s="375">
        <v>173400</v>
      </c>
      <c r="D14" s="375">
        <v>173400</v>
      </c>
      <c r="E14" s="92">
        <v>164813</v>
      </c>
    </row>
    <row r="15" spans="1:5" s="499" customFormat="1" ht="12" customHeight="1">
      <c r="A15" s="522" t="s">
        <v>74</v>
      </c>
      <c r="B15" s="298" t="s">
        <v>544</v>
      </c>
      <c r="C15" s="375"/>
      <c r="D15" s="375"/>
      <c r="E15" s="92"/>
    </row>
    <row r="16" spans="1:5" s="499" customFormat="1" ht="12" customHeight="1">
      <c r="A16" s="522" t="s">
        <v>82</v>
      </c>
      <c r="B16" s="299" t="s">
        <v>332</v>
      </c>
      <c r="C16" s="84"/>
      <c r="D16" s="84"/>
      <c r="E16" s="504">
        <v>1</v>
      </c>
    </row>
    <row r="17" spans="1:5" s="472" customFormat="1" ht="12" customHeight="1">
      <c r="A17" s="522" t="s">
        <v>83</v>
      </c>
      <c r="B17" s="299" t="s">
        <v>334</v>
      </c>
      <c r="C17" s="375"/>
      <c r="D17" s="375"/>
      <c r="E17" s="92"/>
    </row>
    <row r="18" spans="1:5" s="499" customFormat="1" ht="12" customHeight="1" thickBot="1">
      <c r="A18" s="522" t="s">
        <v>84</v>
      </c>
      <c r="B18" s="298" t="s">
        <v>336</v>
      </c>
      <c r="C18" s="377"/>
      <c r="D18" s="377"/>
      <c r="E18" s="500">
        <v>85</v>
      </c>
    </row>
    <row r="19" spans="1:5" s="499" customFormat="1" ht="12" customHeight="1" thickBot="1">
      <c r="A19" s="446" t="s">
        <v>8</v>
      </c>
      <c r="B19" s="510" t="s">
        <v>545</v>
      </c>
      <c r="C19" s="378">
        <f>SUM(C20:C22)</f>
        <v>0</v>
      </c>
      <c r="D19" s="378">
        <f>SUM(D20:D22)</f>
        <v>0</v>
      </c>
      <c r="E19" s="516">
        <f>SUM(E20:E22)</f>
        <v>0</v>
      </c>
    </row>
    <row r="20" spans="1:5" s="499" customFormat="1" ht="12" customHeight="1">
      <c r="A20" s="522" t="s">
        <v>75</v>
      </c>
      <c r="B20" s="300" t="s">
        <v>306</v>
      </c>
      <c r="C20" s="375"/>
      <c r="D20" s="375"/>
      <c r="E20" s="92"/>
    </row>
    <row r="21" spans="1:5" s="499" customFormat="1" ht="12" customHeight="1">
      <c r="A21" s="522" t="s">
        <v>76</v>
      </c>
      <c r="B21" s="299" t="s">
        <v>546</v>
      </c>
      <c r="C21" s="375"/>
      <c r="D21" s="375"/>
      <c r="E21" s="92"/>
    </row>
    <row r="22" spans="1:5" s="499" customFormat="1" ht="12" customHeight="1">
      <c r="A22" s="522" t="s">
        <v>77</v>
      </c>
      <c r="B22" s="299" t="s">
        <v>547</v>
      </c>
      <c r="C22" s="375"/>
      <c r="D22" s="375"/>
      <c r="E22" s="92"/>
    </row>
    <row r="23" spans="1:5" s="499" customFormat="1" ht="12" customHeight="1" thickBot="1">
      <c r="A23" s="522" t="s">
        <v>78</v>
      </c>
      <c r="B23" s="299" t="s">
        <v>649</v>
      </c>
      <c r="C23" s="375"/>
      <c r="D23" s="375"/>
      <c r="E23" s="92"/>
    </row>
    <row r="24" spans="1:5" s="499" customFormat="1" ht="12" customHeight="1" thickBot="1">
      <c r="A24" s="509" t="s">
        <v>9</v>
      </c>
      <c r="B24" s="319" t="s">
        <v>122</v>
      </c>
      <c r="C24" s="41"/>
      <c r="D24" s="41"/>
      <c r="E24" s="515"/>
    </row>
    <row r="25" spans="1:5" s="499" customFormat="1" ht="12" customHeight="1" thickBot="1">
      <c r="A25" s="509" t="s">
        <v>10</v>
      </c>
      <c r="B25" s="319" t="s">
        <v>548</v>
      </c>
      <c r="C25" s="378">
        <f>SUM(C26:C27)</f>
        <v>0</v>
      </c>
      <c r="D25" s="378">
        <f>SUM(D26:D27)</f>
        <v>0</v>
      </c>
      <c r="E25" s="516">
        <f>SUM(E26:E27)</f>
        <v>0</v>
      </c>
    </row>
    <row r="26" spans="1:5" s="499" customFormat="1" ht="12" customHeight="1">
      <c r="A26" s="523" t="s">
        <v>319</v>
      </c>
      <c r="B26" s="524" t="s">
        <v>546</v>
      </c>
      <c r="C26" s="80"/>
      <c r="D26" s="80"/>
      <c r="E26" s="503"/>
    </row>
    <row r="27" spans="1:5" s="499" customFormat="1" ht="12" customHeight="1">
      <c r="A27" s="523" t="s">
        <v>320</v>
      </c>
      <c r="B27" s="525" t="s">
        <v>549</v>
      </c>
      <c r="C27" s="379"/>
      <c r="D27" s="379"/>
      <c r="E27" s="502"/>
    </row>
    <row r="28" spans="1:5" s="499" customFormat="1" ht="12" customHeight="1" thickBot="1">
      <c r="A28" s="522" t="s">
        <v>321</v>
      </c>
      <c r="B28" s="526" t="s">
        <v>650</v>
      </c>
      <c r="C28" s="506"/>
      <c r="D28" s="506"/>
      <c r="E28" s="501"/>
    </row>
    <row r="29" spans="1:5" s="499" customFormat="1" ht="12" customHeight="1" thickBot="1">
      <c r="A29" s="509" t="s">
        <v>11</v>
      </c>
      <c r="B29" s="319" t="s">
        <v>550</v>
      </c>
      <c r="C29" s="378">
        <f>SUM(C30:C32)</f>
        <v>0</v>
      </c>
      <c r="D29" s="378">
        <f>SUM(D30:D32)</f>
        <v>0</v>
      </c>
      <c r="E29" s="516">
        <f>SUM(E30:E32)</f>
        <v>0</v>
      </c>
    </row>
    <row r="30" spans="1:5" s="499" customFormat="1" ht="12" customHeight="1">
      <c r="A30" s="523" t="s">
        <v>62</v>
      </c>
      <c r="B30" s="524" t="s">
        <v>338</v>
      </c>
      <c r="C30" s="80"/>
      <c r="D30" s="80"/>
      <c r="E30" s="503"/>
    </row>
    <row r="31" spans="1:5" s="499" customFormat="1" ht="12" customHeight="1">
      <c r="A31" s="523" t="s">
        <v>63</v>
      </c>
      <c r="B31" s="525" t="s">
        <v>339</v>
      </c>
      <c r="C31" s="379"/>
      <c r="D31" s="379"/>
      <c r="E31" s="502"/>
    </row>
    <row r="32" spans="1:5" s="499" customFormat="1" ht="12" customHeight="1" thickBot="1">
      <c r="A32" s="522" t="s">
        <v>64</v>
      </c>
      <c r="B32" s="508" t="s">
        <v>341</v>
      </c>
      <c r="C32" s="506"/>
      <c r="D32" s="506"/>
      <c r="E32" s="501"/>
    </row>
    <row r="33" spans="1:5" s="499" customFormat="1" ht="12" customHeight="1" thickBot="1">
      <c r="A33" s="509" t="s">
        <v>12</v>
      </c>
      <c r="B33" s="319" t="s">
        <v>463</v>
      </c>
      <c r="C33" s="41"/>
      <c r="D33" s="41"/>
      <c r="E33" s="515"/>
    </row>
    <row r="34" spans="1:5" s="472" customFormat="1" ht="12" customHeight="1" thickBot="1">
      <c r="A34" s="509" t="s">
        <v>13</v>
      </c>
      <c r="B34" s="319" t="s">
        <v>551</v>
      </c>
      <c r="C34" s="41"/>
      <c r="D34" s="41"/>
      <c r="E34" s="515"/>
    </row>
    <row r="35" spans="1:5" s="472" customFormat="1" ht="12" customHeight="1" thickBot="1">
      <c r="A35" s="446" t="s">
        <v>14</v>
      </c>
      <c r="B35" s="319" t="s">
        <v>651</v>
      </c>
      <c r="C35" s="378">
        <f>+C8+C19+C24+C25+C29+C33+C34</f>
        <v>815580</v>
      </c>
      <c r="D35" s="378">
        <f>+D8+D19+D24+D25+D29+D33+D34</f>
        <v>967093</v>
      </c>
      <c r="E35" s="516">
        <f>+E8+E19+E24+E25+E29+E33+E34</f>
        <v>775313</v>
      </c>
    </row>
    <row r="36" spans="1:5" s="472" customFormat="1" ht="12" customHeight="1" thickBot="1">
      <c r="A36" s="511" t="s">
        <v>15</v>
      </c>
      <c r="B36" s="319" t="s">
        <v>552</v>
      </c>
      <c r="C36" s="378">
        <f>+C37+C38+C39</f>
        <v>21858420</v>
      </c>
      <c r="D36" s="378">
        <f>+D37+D38+D39</f>
        <v>21899640</v>
      </c>
      <c r="E36" s="516">
        <f>+E37+E38+E39</f>
        <v>21899640</v>
      </c>
    </row>
    <row r="37" spans="1:5" s="472" customFormat="1" ht="12" customHeight="1">
      <c r="A37" s="523" t="s">
        <v>553</v>
      </c>
      <c r="B37" s="524" t="s">
        <v>160</v>
      </c>
      <c r="C37" s="80">
        <v>121353</v>
      </c>
      <c r="D37" s="80">
        <v>121353</v>
      </c>
      <c r="E37" s="503">
        <v>121353</v>
      </c>
    </row>
    <row r="38" spans="1:5" s="499" customFormat="1" ht="12" customHeight="1">
      <c r="A38" s="523" t="s">
        <v>554</v>
      </c>
      <c r="B38" s="525" t="s">
        <v>3</v>
      </c>
      <c r="C38" s="379"/>
      <c r="D38" s="379"/>
      <c r="E38" s="502"/>
    </row>
    <row r="39" spans="1:5" s="499" customFormat="1" ht="12" customHeight="1" thickBot="1">
      <c r="A39" s="522" t="s">
        <v>555</v>
      </c>
      <c r="B39" s="508" t="s">
        <v>556</v>
      </c>
      <c r="C39" s="506">
        <v>21737067</v>
      </c>
      <c r="D39" s="506">
        <v>21778287</v>
      </c>
      <c r="E39" s="501">
        <v>21778287</v>
      </c>
    </row>
    <row r="40" spans="1:5" s="499" customFormat="1" ht="15" customHeight="1" thickBot="1">
      <c r="A40" s="511" t="s">
        <v>16</v>
      </c>
      <c r="B40" s="512" t="s">
        <v>557</v>
      </c>
      <c r="C40" s="86">
        <f>+C35+C36</f>
        <v>22674000</v>
      </c>
      <c r="D40" s="86">
        <f>+D35+D36</f>
        <v>22866733</v>
      </c>
      <c r="E40" s="517">
        <f>+E35+E36</f>
        <v>22674953</v>
      </c>
    </row>
    <row r="41" spans="1:5" s="499" customFormat="1" ht="15" customHeight="1">
      <c r="A41" s="454"/>
      <c r="B41" s="455"/>
      <c r="C41" s="470"/>
      <c r="D41" s="470"/>
      <c r="E41" s="470"/>
    </row>
    <row r="42" spans="1:5" ht="13.5" thickBot="1">
      <c r="A42" s="456"/>
      <c r="B42" s="457"/>
      <c r="C42" s="471"/>
      <c r="D42" s="471"/>
      <c r="E42" s="471"/>
    </row>
    <row r="43" spans="1:5" s="498" customFormat="1" ht="16.5" customHeight="1" thickBot="1">
      <c r="A43" s="668" t="s">
        <v>43</v>
      </c>
      <c r="B43" s="669"/>
      <c r="C43" s="669"/>
      <c r="D43" s="669"/>
      <c r="E43" s="670"/>
    </row>
    <row r="44" spans="1:5" s="274" customFormat="1" ht="12" customHeight="1" thickBot="1">
      <c r="A44" s="509" t="s">
        <v>7</v>
      </c>
      <c r="B44" s="319" t="s">
        <v>558</v>
      </c>
      <c r="C44" s="378">
        <f>SUM(C45:C49)</f>
        <v>22483500</v>
      </c>
      <c r="D44" s="378">
        <f>SUM(D45:D49)</f>
        <v>22776423</v>
      </c>
      <c r="E44" s="409">
        <f>SUM(E45:E49)</f>
        <v>22278457</v>
      </c>
    </row>
    <row r="45" spans="1:5" ht="12" customHeight="1">
      <c r="A45" s="522" t="s">
        <v>69</v>
      </c>
      <c r="B45" s="300" t="s">
        <v>37</v>
      </c>
      <c r="C45" s="80">
        <v>15432500</v>
      </c>
      <c r="D45" s="80">
        <v>15021699</v>
      </c>
      <c r="E45" s="404">
        <v>15021699</v>
      </c>
    </row>
    <row r="46" spans="1:5" ht="12" customHeight="1">
      <c r="A46" s="522" t="s">
        <v>70</v>
      </c>
      <c r="B46" s="299" t="s">
        <v>131</v>
      </c>
      <c r="C46" s="372">
        <v>3517000</v>
      </c>
      <c r="D46" s="372">
        <v>3405267</v>
      </c>
      <c r="E46" s="405">
        <v>3405267</v>
      </c>
    </row>
    <row r="47" spans="1:5" ht="12" customHeight="1">
      <c r="A47" s="522" t="s">
        <v>71</v>
      </c>
      <c r="B47" s="299" t="s">
        <v>98</v>
      </c>
      <c r="C47" s="372">
        <v>3534000</v>
      </c>
      <c r="D47" s="372">
        <v>4349457</v>
      </c>
      <c r="E47" s="405">
        <v>3851491</v>
      </c>
    </row>
    <row r="48" spans="1:5" ht="12" customHeight="1">
      <c r="A48" s="522" t="s">
        <v>72</v>
      </c>
      <c r="B48" s="299" t="s">
        <v>132</v>
      </c>
      <c r="C48" s="372"/>
      <c r="D48" s="372"/>
      <c r="E48" s="405"/>
    </row>
    <row r="49" spans="1:5" ht="12" customHeight="1" thickBot="1">
      <c r="A49" s="522" t="s">
        <v>105</v>
      </c>
      <c r="B49" s="299" t="s">
        <v>133</v>
      </c>
      <c r="C49" s="372"/>
      <c r="D49" s="372"/>
      <c r="E49" s="405"/>
    </row>
    <row r="50" spans="1:5" ht="12" customHeight="1" thickBot="1">
      <c r="A50" s="509" t="s">
        <v>8</v>
      </c>
      <c r="B50" s="319" t="s">
        <v>559</v>
      </c>
      <c r="C50" s="378">
        <f>SUM(C51:C53)</f>
        <v>190500</v>
      </c>
      <c r="D50" s="378">
        <f>SUM(D51:D53)</f>
        <v>90310</v>
      </c>
      <c r="E50" s="409">
        <f>SUM(E51:E53)</f>
        <v>90310</v>
      </c>
    </row>
    <row r="51" spans="1:5" s="274" customFormat="1" ht="12" customHeight="1">
      <c r="A51" s="522" t="s">
        <v>75</v>
      </c>
      <c r="B51" s="300" t="s">
        <v>153</v>
      </c>
      <c r="C51" s="80">
        <v>190500</v>
      </c>
      <c r="D51" s="80">
        <v>90310</v>
      </c>
      <c r="E51" s="404">
        <v>90310</v>
      </c>
    </row>
    <row r="52" spans="1:5" ht="12" customHeight="1">
      <c r="A52" s="522" t="s">
        <v>76</v>
      </c>
      <c r="B52" s="299" t="s">
        <v>135</v>
      </c>
      <c r="C52" s="372"/>
      <c r="D52" s="372"/>
      <c r="E52" s="405"/>
    </row>
    <row r="53" spans="1:5" ht="12" customHeight="1">
      <c r="A53" s="522" t="s">
        <v>77</v>
      </c>
      <c r="B53" s="299" t="s">
        <v>44</v>
      </c>
      <c r="C53" s="372"/>
      <c r="D53" s="372"/>
      <c r="E53" s="405"/>
    </row>
    <row r="54" spans="1:5" ht="12" customHeight="1" thickBot="1">
      <c r="A54" s="522" t="s">
        <v>78</v>
      </c>
      <c r="B54" s="299" t="s">
        <v>652</v>
      </c>
      <c r="C54" s="372"/>
      <c r="D54" s="372"/>
      <c r="E54" s="405"/>
    </row>
    <row r="55" spans="1:5" ht="12" customHeight="1" thickBot="1">
      <c r="A55" s="509" t="s">
        <v>9</v>
      </c>
      <c r="B55" s="513" t="s">
        <v>560</v>
      </c>
      <c r="C55" s="378">
        <f>+C44+C50</f>
        <v>22674000</v>
      </c>
      <c r="D55" s="378">
        <f>+D44+D50</f>
        <v>22866733</v>
      </c>
      <c r="E55" s="409">
        <f>+E44+E50</f>
        <v>22368767</v>
      </c>
    </row>
    <row r="56" spans="1:5" ht="13.5" thickBot="1">
      <c r="C56" s="518"/>
      <c r="D56" s="518"/>
      <c r="E56" s="518"/>
    </row>
    <row r="57" spans="1:5" ht="15" customHeight="1" thickBot="1">
      <c r="A57" s="566" t="s">
        <v>695</v>
      </c>
      <c r="B57" s="567"/>
      <c r="C57" s="90">
        <v>6</v>
      </c>
      <c r="D57" s="90">
        <v>6</v>
      </c>
      <c r="E57" s="507">
        <v>6</v>
      </c>
    </row>
    <row r="58" spans="1:5" ht="14.25" customHeight="1" thickBot="1">
      <c r="A58" s="568" t="s">
        <v>694</v>
      </c>
      <c r="B58" s="569"/>
      <c r="C58" s="90"/>
      <c r="D58" s="90"/>
      <c r="E58" s="507"/>
    </row>
  </sheetData>
  <sheetProtection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15" workbookViewId="0">
      <selection activeCell="I28" sqref="I28"/>
    </sheetView>
  </sheetViews>
  <sheetFormatPr defaultRowHeight="12.75"/>
  <cols>
    <col min="1" max="1" width="16" style="514" customWidth="1"/>
    <col min="2" max="2" width="59.33203125" style="32" customWidth="1"/>
    <col min="3" max="5" width="15.83203125" style="32" customWidth="1"/>
    <col min="6" max="16384" width="9.33203125" style="32"/>
  </cols>
  <sheetData>
    <row r="1" spans="1:5" s="449" customFormat="1" ht="21" customHeight="1" thickBot="1">
      <c r="A1" s="448"/>
      <c r="B1" s="450"/>
      <c r="C1" s="495"/>
      <c r="D1" s="495"/>
      <c r="E1" s="554" t="s">
        <v>733</v>
      </c>
    </row>
    <row r="2" spans="1:5" s="496" customFormat="1" ht="25.5" customHeight="1">
      <c r="A2" s="476" t="s">
        <v>144</v>
      </c>
      <c r="B2" s="671" t="s">
        <v>714</v>
      </c>
      <c r="C2" s="672"/>
      <c r="D2" s="673"/>
      <c r="E2" s="519" t="s">
        <v>47</v>
      </c>
    </row>
    <row r="3" spans="1:5" s="496" customFormat="1" ht="24.75" thickBot="1">
      <c r="A3" s="494" t="s">
        <v>541</v>
      </c>
      <c r="B3" s="674" t="s">
        <v>653</v>
      </c>
      <c r="C3" s="677"/>
      <c r="D3" s="678"/>
      <c r="E3" s="520" t="s">
        <v>48</v>
      </c>
    </row>
    <row r="4" spans="1:5" s="497" customFormat="1" ht="15.95" customHeight="1" thickBot="1">
      <c r="A4" s="451"/>
      <c r="B4" s="451"/>
      <c r="C4" s="452"/>
      <c r="D4" s="452"/>
      <c r="E4" s="452" t="str">
        <f>'9.1 melléklet'!E4</f>
        <v>Forintban!</v>
      </c>
    </row>
    <row r="5" spans="1:5" ht="24.75" thickBot="1">
      <c r="A5" s="284" t="s">
        <v>145</v>
      </c>
      <c r="B5" s="285" t="s">
        <v>693</v>
      </c>
      <c r="C5" s="76" t="s">
        <v>173</v>
      </c>
      <c r="D5" s="76" t="s">
        <v>178</v>
      </c>
      <c r="E5" s="453" t="s">
        <v>179</v>
      </c>
    </row>
    <row r="6" spans="1:5" s="498" customFormat="1" ht="12.95" customHeight="1" thickBot="1">
      <c r="A6" s="446" t="s">
        <v>403</v>
      </c>
      <c r="B6" s="447" t="s">
        <v>404</v>
      </c>
      <c r="C6" s="447" t="s">
        <v>405</v>
      </c>
      <c r="D6" s="89" t="s">
        <v>406</v>
      </c>
      <c r="E6" s="87" t="s">
        <v>407</v>
      </c>
    </row>
    <row r="7" spans="1:5" s="498" customFormat="1" ht="15.95" customHeight="1" thickBot="1">
      <c r="A7" s="668" t="s">
        <v>42</v>
      </c>
      <c r="B7" s="669"/>
      <c r="C7" s="669"/>
      <c r="D7" s="669"/>
      <c r="E7" s="670"/>
    </row>
    <row r="8" spans="1:5" s="472" customFormat="1" ht="12" customHeight="1" thickBot="1">
      <c r="A8" s="446" t="s">
        <v>7</v>
      </c>
      <c r="B8" s="510" t="s">
        <v>542</v>
      </c>
      <c r="C8" s="378">
        <f>SUM(C9:C18)</f>
        <v>0</v>
      </c>
      <c r="D8" s="378">
        <f>SUM(D9:D18)</f>
        <v>0</v>
      </c>
      <c r="E8" s="516">
        <f>SUM(E9:E18)</f>
        <v>0</v>
      </c>
    </row>
    <row r="9" spans="1:5" s="472" customFormat="1" ht="12" customHeight="1">
      <c r="A9" s="521" t="s">
        <v>69</v>
      </c>
      <c r="B9" s="301" t="s">
        <v>325</v>
      </c>
      <c r="C9" s="83"/>
      <c r="D9" s="83"/>
      <c r="E9" s="505"/>
    </row>
    <row r="10" spans="1:5" s="472" customFormat="1" ht="12" customHeight="1">
      <c r="A10" s="522" t="s">
        <v>70</v>
      </c>
      <c r="B10" s="299" t="s">
        <v>326</v>
      </c>
      <c r="C10" s="375"/>
      <c r="D10" s="375"/>
      <c r="E10" s="92"/>
    </row>
    <row r="11" spans="1:5" s="472" customFormat="1" ht="12" customHeight="1">
      <c r="A11" s="522" t="s">
        <v>71</v>
      </c>
      <c r="B11" s="299" t="s">
        <v>327</v>
      </c>
      <c r="C11" s="375"/>
      <c r="D11" s="375"/>
      <c r="E11" s="92"/>
    </row>
    <row r="12" spans="1:5" s="472" customFormat="1" ht="12" customHeight="1">
      <c r="A12" s="522" t="s">
        <v>72</v>
      </c>
      <c r="B12" s="299" t="s">
        <v>328</v>
      </c>
      <c r="C12" s="375"/>
      <c r="D12" s="375"/>
      <c r="E12" s="92"/>
    </row>
    <row r="13" spans="1:5" s="472" customFormat="1" ht="12" customHeight="1">
      <c r="A13" s="522" t="s">
        <v>105</v>
      </c>
      <c r="B13" s="299" t="s">
        <v>329</v>
      </c>
      <c r="C13" s="375"/>
      <c r="D13" s="375"/>
      <c r="E13" s="92"/>
    </row>
    <row r="14" spans="1:5" s="472" customFormat="1" ht="12" customHeight="1">
      <c r="A14" s="522" t="s">
        <v>73</v>
      </c>
      <c r="B14" s="299" t="s">
        <v>543</v>
      </c>
      <c r="C14" s="375"/>
      <c r="D14" s="375"/>
      <c r="E14" s="92"/>
    </row>
    <row r="15" spans="1:5" s="499" customFormat="1" ht="12" customHeight="1">
      <c r="A15" s="522" t="s">
        <v>74</v>
      </c>
      <c r="B15" s="298" t="s">
        <v>544</v>
      </c>
      <c r="C15" s="375"/>
      <c r="D15" s="375"/>
      <c r="E15" s="92"/>
    </row>
    <row r="16" spans="1:5" s="499" customFormat="1" ht="12" customHeight="1">
      <c r="A16" s="522" t="s">
        <v>82</v>
      </c>
      <c r="B16" s="299" t="s">
        <v>332</v>
      </c>
      <c r="C16" s="84"/>
      <c r="D16" s="84"/>
      <c r="E16" s="504"/>
    </row>
    <row r="17" spans="1:5" s="472" customFormat="1" ht="12" customHeight="1">
      <c r="A17" s="522" t="s">
        <v>83</v>
      </c>
      <c r="B17" s="299" t="s">
        <v>334</v>
      </c>
      <c r="C17" s="375"/>
      <c r="D17" s="375"/>
      <c r="E17" s="92"/>
    </row>
    <row r="18" spans="1:5" s="499" customFormat="1" ht="12" customHeight="1" thickBot="1">
      <c r="A18" s="522" t="s">
        <v>84</v>
      </c>
      <c r="B18" s="298" t="s">
        <v>336</v>
      </c>
      <c r="C18" s="377"/>
      <c r="D18" s="377"/>
      <c r="E18" s="500"/>
    </row>
    <row r="19" spans="1:5" s="499" customFormat="1" ht="12" customHeight="1" thickBot="1">
      <c r="A19" s="446" t="s">
        <v>8</v>
      </c>
      <c r="B19" s="510" t="s">
        <v>545</v>
      </c>
      <c r="C19" s="378">
        <f>SUM(C20:C22)</f>
        <v>0</v>
      </c>
      <c r="D19" s="378">
        <f>SUM(D20:D22)</f>
        <v>0</v>
      </c>
      <c r="E19" s="516">
        <f>SUM(E20:E22)</f>
        <v>0</v>
      </c>
    </row>
    <row r="20" spans="1:5" s="499" customFormat="1" ht="12" customHeight="1">
      <c r="A20" s="522" t="s">
        <v>75</v>
      </c>
      <c r="B20" s="300" t="s">
        <v>306</v>
      </c>
      <c r="C20" s="375"/>
      <c r="D20" s="375"/>
      <c r="E20" s="92"/>
    </row>
    <row r="21" spans="1:5" s="499" customFormat="1" ht="12" customHeight="1">
      <c r="A21" s="522" t="s">
        <v>76</v>
      </c>
      <c r="B21" s="299" t="s">
        <v>546</v>
      </c>
      <c r="C21" s="375"/>
      <c r="D21" s="375"/>
      <c r="E21" s="92"/>
    </row>
    <row r="22" spans="1:5" s="499" customFormat="1" ht="12" customHeight="1">
      <c r="A22" s="522" t="s">
        <v>77</v>
      </c>
      <c r="B22" s="299" t="s">
        <v>547</v>
      </c>
      <c r="C22" s="375"/>
      <c r="D22" s="375"/>
      <c r="E22" s="92"/>
    </row>
    <row r="23" spans="1:5" s="499" customFormat="1" ht="12" customHeight="1" thickBot="1">
      <c r="A23" s="522" t="s">
        <v>78</v>
      </c>
      <c r="B23" s="299" t="s">
        <v>649</v>
      </c>
      <c r="C23" s="375"/>
      <c r="D23" s="375"/>
      <c r="E23" s="92"/>
    </row>
    <row r="24" spans="1:5" s="499" customFormat="1" ht="12" customHeight="1" thickBot="1">
      <c r="A24" s="509" t="s">
        <v>9</v>
      </c>
      <c r="B24" s="319" t="s">
        <v>122</v>
      </c>
      <c r="C24" s="41"/>
      <c r="D24" s="41"/>
      <c r="E24" s="515"/>
    </row>
    <row r="25" spans="1:5" s="499" customFormat="1" ht="12" customHeight="1" thickBot="1">
      <c r="A25" s="509" t="s">
        <v>10</v>
      </c>
      <c r="B25" s="319" t="s">
        <v>548</v>
      </c>
      <c r="C25" s="378">
        <f>SUM(C26:C27)</f>
        <v>0</v>
      </c>
      <c r="D25" s="378">
        <f>SUM(D26:D27)</f>
        <v>0</v>
      </c>
      <c r="E25" s="516">
        <f>SUM(E26:E27)</f>
        <v>0</v>
      </c>
    </row>
    <row r="26" spans="1:5" s="499" customFormat="1" ht="12" customHeight="1">
      <c r="A26" s="523" t="s">
        <v>319</v>
      </c>
      <c r="B26" s="524" t="s">
        <v>546</v>
      </c>
      <c r="C26" s="80"/>
      <c r="D26" s="80"/>
      <c r="E26" s="503"/>
    </row>
    <row r="27" spans="1:5" s="499" customFormat="1" ht="12" customHeight="1">
      <c r="A27" s="523" t="s">
        <v>320</v>
      </c>
      <c r="B27" s="525" t="s">
        <v>549</v>
      </c>
      <c r="C27" s="379"/>
      <c r="D27" s="379"/>
      <c r="E27" s="502"/>
    </row>
    <row r="28" spans="1:5" s="499" customFormat="1" ht="12" customHeight="1" thickBot="1">
      <c r="A28" s="522" t="s">
        <v>321</v>
      </c>
      <c r="B28" s="526" t="s">
        <v>650</v>
      </c>
      <c r="C28" s="506"/>
      <c r="D28" s="506"/>
      <c r="E28" s="501"/>
    </row>
    <row r="29" spans="1:5" s="499" customFormat="1" ht="12" customHeight="1" thickBot="1">
      <c r="A29" s="509" t="s">
        <v>11</v>
      </c>
      <c r="B29" s="319" t="s">
        <v>550</v>
      </c>
      <c r="C29" s="378">
        <f>SUM(C30:C32)</f>
        <v>0</v>
      </c>
      <c r="D29" s="378">
        <f>SUM(D30:D32)</f>
        <v>0</v>
      </c>
      <c r="E29" s="516">
        <f>SUM(E30:E32)</f>
        <v>0</v>
      </c>
    </row>
    <row r="30" spans="1:5" s="499" customFormat="1" ht="12" customHeight="1">
      <c r="A30" s="523" t="s">
        <v>62</v>
      </c>
      <c r="B30" s="524" t="s">
        <v>338</v>
      </c>
      <c r="C30" s="80"/>
      <c r="D30" s="80"/>
      <c r="E30" s="503"/>
    </row>
    <row r="31" spans="1:5" s="499" customFormat="1" ht="12" customHeight="1">
      <c r="A31" s="523" t="s">
        <v>63</v>
      </c>
      <c r="B31" s="525" t="s">
        <v>339</v>
      </c>
      <c r="C31" s="379"/>
      <c r="D31" s="379"/>
      <c r="E31" s="502"/>
    </row>
    <row r="32" spans="1:5" s="499" customFormat="1" ht="12" customHeight="1" thickBot="1">
      <c r="A32" s="522" t="s">
        <v>64</v>
      </c>
      <c r="B32" s="508" t="s">
        <v>341</v>
      </c>
      <c r="C32" s="506"/>
      <c r="D32" s="506"/>
      <c r="E32" s="501"/>
    </row>
    <row r="33" spans="1:5" s="499" customFormat="1" ht="12" customHeight="1" thickBot="1">
      <c r="A33" s="509" t="s">
        <v>12</v>
      </c>
      <c r="B33" s="319" t="s">
        <v>463</v>
      </c>
      <c r="C33" s="41"/>
      <c r="D33" s="41"/>
      <c r="E33" s="515"/>
    </row>
    <row r="34" spans="1:5" s="472" customFormat="1" ht="12" customHeight="1" thickBot="1">
      <c r="A34" s="509" t="s">
        <v>13</v>
      </c>
      <c r="B34" s="319" t="s">
        <v>551</v>
      </c>
      <c r="C34" s="41"/>
      <c r="D34" s="41"/>
      <c r="E34" s="515"/>
    </row>
    <row r="35" spans="1:5" s="472" customFormat="1" ht="12" customHeight="1" thickBot="1">
      <c r="A35" s="446" t="s">
        <v>14</v>
      </c>
      <c r="B35" s="319" t="s">
        <v>651</v>
      </c>
      <c r="C35" s="378">
        <f>+C8+C19+C24+C25+C29+C33+C34</f>
        <v>0</v>
      </c>
      <c r="D35" s="378">
        <f>+D8+D19+D24+D25+D29+D33+D34</f>
        <v>0</v>
      </c>
      <c r="E35" s="516">
        <f>+E8+E19+E24+E25+E29+E33+E34</f>
        <v>0</v>
      </c>
    </row>
    <row r="36" spans="1:5" s="472" customFormat="1" ht="12" customHeight="1" thickBot="1">
      <c r="A36" s="511" t="s">
        <v>15</v>
      </c>
      <c r="B36" s="319" t="s">
        <v>552</v>
      </c>
      <c r="C36" s="378">
        <f>+C37+C38+C39</f>
        <v>0</v>
      </c>
      <c r="D36" s="378">
        <f>+D37+D38+D39</f>
        <v>0</v>
      </c>
      <c r="E36" s="516">
        <f>+E37+E38+E39</f>
        <v>0</v>
      </c>
    </row>
    <row r="37" spans="1:5" s="472" customFormat="1" ht="12" customHeight="1">
      <c r="A37" s="523" t="s">
        <v>553</v>
      </c>
      <c r="B37" s="524" t="s">
        <v>160</v>
      </c>
      <c r="C37" s="80"/>
      <c r="D37" s="80"/>
      <c r="E37" s="503"/>
    </row>
    <row r="38" spans="1:5" s="499" customFormat="1" ht="12" customHeight="1">
      <c r="A38" s="523" t="s">
        <v>554</v>
      </c>
      <c r="B38" s="525" t="s">
        <v>3</v>
      </c>
      <c r="C38" s="379"/>
      <c r="D38" s="379"/>
      <c r="E38" s="502"/>
    </row>
    <row r="39" spans="1:5" s="499" customFormat="1" ht="12" customHeight="1" thickBot="1">
      <c r="A39" s="522" t="s">
        <v>555</v>
      </c>
      <c r="B39" s="508" t="s">
        <v>556</v>
      </c>
      <c r="C39" s="506"/>
      <c r="D39" s="506"/>
      <c r="E39" s="501"/>
    </row>
    <row r="40" spans="1:5" s="499" customFormat="1" ht="15" customHeight="1" thickBot="1">
      <c r="A40" s="511" t="s">
        <v>16</v>
      </c>
      <c r="B40" s="512" t="s">
        <v>557</v>
      </c>
      <c r="C40" s="86">
        <f>+C35+C36</f>
        <v>0</v>
      </c>
      <c r="D40" s="86">
        <f>+D35+D36</f>
        <v>0</v>
      </c>
      <c r="E40" s="517">
        <f>+E35+E36</f>
        <v>0</v>
      </c>
    </row>
    <row r="41" spans="1:5" s="499" customFormat="1" ht="15" customHeight="1">
      <c r="A41" s="454"/>
      <c r="B41" s="455"/>
      <c r="C41" s="470"/>
      <c r="D41" s="470"/>
      <c r="E41" s="470"/>
    </row>
    <row r="42" spans="1:5" ht="13.5" thickBot="1">
      <c r="A42" s="456"/>
      <c r="B42" s="457"/>
      <c r="C42" s="471"/>
      <c r="D42" s="471"/>
      <c r="E42" s="471"/>
    </row>
    <row r="43" spans="1:5" s="498" customFormat="1" ht="16.5" customHeight="1" thickBot="1">
      <c r="A43" s="668" t="s">
        <v>43</v>
      </c>
      <c r="B43" s="669"/>
      <c r="C43" s="669"/>
      <c r="D43" s="669"/>
      <c r="E43" s="670"/>
    </row>
    <row r="44" spans="1:5" s="274" customFormat="1" ht="12" customHeight="1" thickBot="1">
      <c r="A44" s="509" t="s">
        <v>7</v>
      </c>
      <c r="B44" s="319" t="s">
        <v>558</v>
      </c>
      <c r="C44" s="378">
        <f>SUM(C45:C49)</f>
        <v>0</v>
      </c>
      <c r="D44" s="378">
        <f>SUM(D45:D49)</f>
        <v>0</v>
      </c>
      <c r="E44" s="409">
        <f>SUM(E45:E49)</f>
        <v>0</v>
      </c>
    </row>
    <row r="45" spans="1:5" ht="12" customHeight="1">
      <c r="A45" s="522" t="s">
        <v>69</v>
      </c>
      <c r="B45" s="300" t="s">
        <v>37</v>
      </c>
      <c r="C45" s="80"/>
      <c r="D45" s="80"/>
      <c r="E45" s="404"/>
    </row>
    <row r="46" spans="1:5" ht="12" customHeight="1">
      <c r="A46" s="522" t="s">
        <v>70</v>
      </c>
      <c r="B46" s="299" t="s">
        <v>131</v>
      </c>
      <c r="C46" s="372"/>
      <c r="D46" s="372"/>
      <c r="E46" s="405"/>
    </row>
    <row r="47" spans="1:5" ht="12" customHeight="1">
      <c r="A47" s="522" t="s">
        <v>71</v>
      </c>
      <c r="B47" s="299" t="s">
        <v>98</v>
      </c>
      <c r="C47" s="372"/>
      <c r="D47" s="372"/>
      <c r="E47" s="405"/>
    </row>
    <row r="48" spans="1:5" ht="12" customHeight="1">
      <c r="A48" s="522" t="s">
        <v>72</v>
      </c>
      <c r="B48" s="299" t="s">
        <v>132</v>
      </c>
      <c r="C48" s="372"/>
      <c r="D48" s="372"/>
      <c r="E48" s="405"/>
    </row>
    <row r="49" spans="1:5" ht="12" customHeight="1" thickBot="1">
      <c r="A49" s="522" t="s">
        <v>105</v>
      </c>
      <c r="B49" s="299" t="s">
        <v>133</v>
      </c>
      <c r="C49" s="372"/>
      <c r="D49" s="372"/>
      <c r="E49" s="405"/>
    </row>
    <row r="50" spans="1:5" ht="12" customHeight="1" thickBot="1">
      <c r="A50" s="509" t="s">
        <v>8</v>
      </c>
      <c r="B50" s="319" t="s">
        <v>559</v>
      </c>
      <c r="C50" s="378">
        <f>SUM(C51:C53)</f>
        <v>0</v>
      </c>
      <c r="D50" s="378">
        <f>SUM(D51:D53)</f>
        <v>0</v>
      </c>
      <c r="E50" s="409">
        <f>SUM(E51:E53)</f>
        <v>0</v>
      </c>
    </row>
    <row r="51" spans="1:5" s="274" customFormat="1" ht="12" customHeight="1">
      <c r="A51" s="522" t="s">
        <v>75</v>
      </c>
      <c r="B51" s="300" t="s">
        <v>153</v>
      </c>
      <c r="C51" s="80"/>
      <c r="D51" s="80"/>
      <c r="E51" s="404"/>
    </row>
    <row r="52" spans="1:5" ht="12" customHeight="1">
      <c r="A52" s="522" t="s">
        <v>76</v>
      </c>
      <c r="B52" s="299" t="s">
        <v>135</v>
      </c>
      <c r="C52" s="372"/>
      <c r="D52" s="372"/>
      <c r="E52" s="405"/>
    </row>
    <row r="53" spans="1:5" ht="12" customHeight="1">
      <c r="A53" s="522" t="s">
        <v>77</v>
      </c>
      <c r="B53" s="299" t="s">
        <v>44</v>
      </c>
      <c r="C53" s="372"/>
      <c r="D53" s="372"/>
      <c r="E53" s="405"/>
    </row>
    <row r="54" spans="1:5" ht="12" customHeight="1" thickBot="1">
      <c r="A54" s="522" t="s">
        <v>78</v>
      </c>
      <c r="B54" s="299" t="s">
        <v>652</v>
      </c>
      <c r="C54" s="372"/>
      <c r="D54" s="372"/>
      <c r="E54" s="405"/>
    </row>
    <row r="55" spans="1:5" ht="12" customHeight="1" thickBot="1">
      <c r="A55" s="509" t="s">
        <v>9</v>
      </c>
      <c r="B55" s="513" t="s">
        <v>560</v>
      </c>
      <c r="C55" s="378">
        <f>+C44+C50</f>
        <v>0</v>
      </c>
      <c r="D55" s="378">
        <f>+D44+D50</f>
        <v>0</v>
      </c>
      <c r="E55" s="409">
        <f>+E44+E50</f>
        <v>0</v>
      </c>
    </row>
    <row r="56" spans="1:5" ht="13.5" thickBot="1">
      <c r="C56" s="518"/>
      <c r="D56" s="518"/>
      <c r="E56" s="518"/>
    </row>
    <row r="57" spans="1:5" ht="15" customHeight="1" thickBot="1">
      <c r="A57" s="566" t="s">
        <v>695</v>
      </c>
      <c r="B57" s="567"/>
      <c r="C57" s="90"/>
      <c r="D57" s="90"/>
      <c r="E57" s="507"/>
    </row>
    <row r="58" spans="1:5" ht="14.25" customHeight="1" thickBot="1">
      <c r="A58" s="568" t="s">
        <v>694</v>
      </c>
      <c r="B58" s="569"/>
      <c r="C58" s="90"/>
      <c r="D58" s="90"/>
      <c r="E58" s="507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15" workbookViewId="0">
      <selection activeCell="L37" sqref="L37"/>
    </sheetView>
  </sheetViews>
  <sheetFormatPr defaultRowHeight="12.75"/>
  <cols>
    <col min="1" max="1" width="16" style="514" customWidth="1"/>
    <col min="2" max="2" width="59.33203125" style="32" customWidth="1"/>
    <col min="3" max="5" width="15.83203125" style="32" customWidth="1"/>
    <col min="6" max="16384" width="9.33203125" style="32"/>
  </cols>
  <sheetData>
    <row r="1" spans="1:5" s="449" customFormat="1" ht="21" customHeight="1" thickBot="1">
      <c r="A1" s="448"/>
      <c r="B1" s="450"/>
      <c r="C1" s="495"/>
      <c r="D1" s="495"/>
      <c r="E1" s="554" t="s">
        <v>734</v>
      </c>
    </row>
    <row r="2" spans="1:5" s="496" customFormat="1" ht="25.5" customHeight="1">
      <c r="A2" s="476" t="s">
        <v>144</v>
      </c>
      <c r="B2" s="671" t="s">
        <v>714</v>
      </c>
      <c r="C2" s="672"/>
      <c r="D2" s="673"/>
      <c r="E2" s="519" t="s">
        <v>47</v>
      </c>
    </row>
    <row r="3" spans="1:5" s="496" customFormat="1" ht="24.75" thickBot="1">
      <c r="A3" s="494" t="s">
        <v>541</v>
      </c>
      <c r="B3" s="674" t="s">
        <v>648</v>
      </c>
      <c r="C3" s="677"/>
      <c r="D3" s="678"/>
      <c r="E3" s="520" t="s">
        <v>49</v>
      </c>
    </row>
    <row r="4" spans="1:5" s="497" customFormat="1" ht="15.95" customHeight="1" thickBot="1">
      <c r="A4" s="451"/>
      <c r="B4" s="451"/>
      <c r="C4" s="452"/>
      <c r="D4" s="452"/>
      <c r="E4" s="452" t="str">
        <f>'9.2 melléklet'!E4</f>
        <v>Forintban!</v>
      </c>
    </row>
    <row r="5" spans="1:5" ht="24.75" thickBot="1">
      <c r="A5" s="284" t="s">
        <v>145</v>
      </c>
      <c r="B5" s="285" t="s">
        <v>693</v>
      </c>
      <c r="C5" s="76" t="s">
        <v>173</v>
      </c>
      <c r="D5" s="76" t="s">
        <v>178</v>
      </c>
      <c r="E5" s="453" t="s">
        <v>179</v>
      </c>
    </row>
    <row r="6" spans="1:5" s="498" customFormat="1" ht="12.95" customHeight="1" thickBot="1">
      <c r="A6" s="446" t="s">
        <v>403</v>
      </c>
      <c r="B6" s="447" t="s">
        <v>404</v>
      </c>
      <c r="C6" s="447" t="s">
        <v>405</v>
      </c>
      <c r="D6" s="89" t="s">
        <v>406</v>
      </c>
      <c r="E6" s="87" t="s">
        <v>407</v>
      </c>
    </row>
    <row r="7" spans="1:5" s="498" customFormat="1" ht="15.95" customHeight="1" thickBot="1">
      <c r="A7" s="668" t="s">
        <v>42</v>
      </c>
      <c r="B7" s="669"/>
      <c r="C7" s="669"/>
      <c r="D7" s="669"/>
      <c r="E7" s="670"/>
    </row>
    <row r="8" spans="1:5" s="472" customFormat="1" ht="12" customHeight="1" thickBot="1">
      <c r="A8" s="446" t="s">
        <v>7</v>
      </c>
      <c r="B8" s="510" t="s">
        <v>542</v>
      </c>
      <c r="C8" s="378">
        <f>SUM(C9:C18)</f>
        <v>0</v>
      </c>
      <c r="D8" s="378">
        <f>SUM(D9:D18)</f>
        <v>0</v>
      </c>
      <c r="E8" s="516">
        <f>SUM(E9:E18)</f>
        <v>0</v>
      </c>
    </row>
    <row r="9" spans="1:5" s="472" customFormat="1" ht="12" customHeight="1">
      <c r="A9" s="521" t="s">
        <v>69</v>
      </c>
      <c r="B9" s="301" t="s">
        <v>325</v>
      </c>
      <c r="C9" s="83"/>
      <c r="D9" s="83"/>
      <c r="E9" s="505"/>
    </row>
    <row r="10" spans="1:5" s="472" customFormat="1" ht="12" customHeight="1">
      <c r="A10" s="522" t="s">
        <v>70</v>
      </c>
      <c r="B10" s="299" t="s">
        <v>326</v>
      </c>
      <c r="C10" s="375"/>
      <c r="D10" s="375"/>
      <c r="E10" s="92"/>
    </row>
    <row r="11" spans="1:5" s="472" customFormat="1" ht="12" customHeight="1">
      <c r="A11" s="522" t="s">
        <v>71</v>
      </c>
      <c r="B11" s="299" t="s">
        <v>327</v>
      </c>
      <c r="C11" s="375"/>
      <c r="D11" s="375"/>
      <c r="E11" s="92"/>
    </row>
    <row r="12" spans="1:5" s="472" customFormat="1" ht="12" customHeight="1">
      <c r="A12" s="522" t="s">
        <v>72</v>
      </c>
      <c r="B12" s="299" t="s">
        <v>328</v>
      </c>
      <c r="C12" s="375"/>
      <c r="D12" s="375"/>
      <c r="E12" s="92"/>
    </row>
    <row r="13" spans="1:5" s="472" customFormat="1" ht="12" customHeight="1">
      <c r="A13" s="522" t="s">
        <v>105</v>
      </c>
      <c r="B13" s="299" t="s">
        <v>329</v>
      </c>
      <c r="C13" s="375"/>
      <c r="D13" s="375"/>
      <c r="E13" s="92"/>
    </row>
    <row r="14" spans="1:5" s="472" customFormat="1" ht="12" customHeight="1">
      <c r="A14" s="522" t="s">
        <v>73</v>
      </c>
      <c r="B14" s="299" t="s">
        <v>543</v>
      </c>
      <c r="C14" s="375"/>
      <c r="D14" s="375"/>
      <c r="E14" s="92"/>
    </row>
    <row r="15" spans="1:5" s="499" customFormat="1" ht="12" customHeight="1">
      <c r="A15" s="522" t="s">
        <v>74</v>
      </c>
      <c r="B15" s="298" t="s">
        <v>544</v>
      </c>
      <c r="C15" s="375"/>
      <c r="D15" s="375"/>
      <c r="E15" s="92"/>
    </row>
    <row r="16" spans="1:5" s="499" customFormat="1" ht="12" customHeight="1">
      <c r="A16" s="522" t="s">
        <v>82</v>
      </c>
      <c r="B16" s="299" t="s">
        <v>332</v>
      </c>
      <c r="C16" s="84"/>
      <c r="D16" s="84"/>
      <c r="E16" s="504"/>
    </row>
    <row r="17" spans="1:5" s="472" customFormat="1" ht="12" customHeight="1">
      <c r="A17" s="522" t="s">
        <v>83</v>
      </c>
      <c r="B17" s="299" t="s">
        <v>334</v>
      </c>
      <c r="C17" s="375"/>
      <c r="D17" s="375"/>
      <c r="E17" s="92"/>
    </row>
    <row r="18" spans="1:5" s="499" customFormat="1" ht="12" customHeight="1" thickBot="1">
      <c r="A18" s="522" t="s">
        <v>84</v>
      </c>
      <c r="B18" s="298" t="s">
        <v>336</v>
      </c>
      <c r="C18" s="377"/>
      <c r="D18" s="377"/>
      <c r="E18" s="500"/>
    </row>
    <row r="19" spans="1:5" s="499" customFormat="1" ht="12" customHeight="1" thickBot="1">
      <c r="A19" s="446" t="s">
        <v>8</v>
      </c>
      <c r="B19" s="510" t="s">
        <v>545</v>
      </c>
      <c r="C19" s="378">
        <f>SUM(C20:C22)</f>
        <v>0</v>
      </c>
      <c r="D19" s="378">
        <f>SUM(D20:D22)</f>
        <v>0</v>
      </c>
      <c r="E19" s="516">
        <f>SUM(E20:E22)</f>
        <v>0</v>
      </c>
    </row>
    <row r="20" spans="1:5" s="499" customFormat="1" ht="12" customHeight="1">
      <c r="A20" s="522" t="s">
        <v>75</v>
      </c>
      <c r="B20" s="300" t="s">
        <v>306</v>
      </c>
      <c r="C20" s="375"/>
      <c r="D20" s="375"/>
      <c r="E20" s="92"/>
    </row>
    <row r="21" spans="1:5" s="499" customFormat="1" ht="12" customHeight="1">
      <c r="A21" s="522" t="s">
        <v>76</v>
      </c>
      <c r="B21" s="299" t="s">
        <v>546</v>
      </c>
      <c r="C21" s="375"/>
      <c r="D21" s="375"/>
      <c r="E21" s="92"/>
    </row>
    <row r="22" spans="1:5" s="499" customFormat="1" ht="12" customHeight="1">
      <c r="A22" s="522" t="s">
        <v>77</v>
      </c>
      <c r="B22" s="299" t="s">
        <v>547</v>
      </c>
      <c r="C22" s="375"/>
      <c r="D22" s="375"/>
      <c r="E22" s="92"/>
    </row>
    <row r="23" spans="1:5" s="499" customFormat="1" ht="12" customHeight="1" thickBot="1">
      <c r="A23" s="522" t="s">
        <v>78</v>
      </c>
      <c r="B23" s="299" t="s">
        <v>649</v>
      </c>
      <c r="C23" s="375"/>
      <c r="D23" s="375"/>
      <c r="E23" s="92"/>
    </row>
    <row r="24" spans="1:5" s="499" customFormat="1" ht="12" customHeight="1" thickBot="1">
      <c r="A24" s="509" t="s">
        <v>9</v>
      </c>
      <c r="B24" s="319" t="s">
        <v>122</v>
      </c>
      <c r="C24" s="41"/>
      <c r="D24" s="41"/>
      <c r="E24" s="515"/>
    </row>
    <row r="25" spans="1:5" s="499" customFormat="1" ht="12" customHeight="1" thickBot="1">
      <c r="A25" s="509" t="s">
        <v>10</v>
      </c>
      <c r="B25" s="319" t="s">
        <v>548</v>
      </c>
      <c r="C25" s="378">
        <f>SUM(C26:C27)</f>
        <v>0</v>
      </c>
      <c r="D25" s="378">
        <f>SUM(D26:D27)</f>
        <v>0</v>
      </c>
      <c r="E25" s="516">
        <f>SUM(E26:E27)</f>
        <v>0</v>
      </c>
    </row>
    <row r="26" spans="1:5" s="499" customFormat="1" ht="12" customHeight="1">
      <c r="A26" s="523" t="s">
        <v>319</v>
      </c>
      <c r="B26" s="524" t="s">
        <v>546</v>
      </c>
      <c r="C26" s="80"/>
      <c r="D26" s="80"/>
      <c r="E26" s="503"/>
    </row>
    <row r="27" spans="1:5" s="499" customFormat="1" ht="12" customHeight="1">
      <c r="A27" s="523" t="s">
        <v>320</v>
      </c>
      <c r="B27" s="525" t="s">
        <v>549</v>
      </c>
      <c r="C27" s="379"/>
      <c r="D27" s="379"/>
      <c r="E27" s="502"/>
    </row>
    <row r="28" spans="1:5" s="499" customFormat="1" ht="12" customHeight="1" thickBot="1">
      <c r="A28" s="522" t="s">
        <v>321</v>
      </c>
      <c r="B28" s="526" t="s">
        <v>650</v>
      </c>
      <c r="C28" s="506"/>
      <c r="D28" s="506"/>
      <c r="E28" s="501"/>
    </row>
    <row r="29" spans="1:5" s="499" customFormat="1" ht="12" customHeight="1" thickBot="1">
      <c r="A29" s="509" t="s">
        <v>11</v>
      </c>
      <c r="B29" s="319" t="s">
        <v>550</v>
      </c>
      <c r="C29" s="378">
        <f>SUM(C30:C32)</f>
        <v>0</v>
      </c>
      <c r="D29" s="378">
        <f>SUM(D30:D32)</f>
        <v>0</v>
      </c>
      <c r="E29" s="516">
        <f>SUM(E30:E32)</f>
        <v>0</v>
      </c>
    </row>
    <row r="30" spans="1:5" s="499" customFormat="1" ht="12" customHeight="1">
      <c r="A30" s="523" t="s">
        <v>62</v>
      </c>
      <c r="B30" s="524" t="s">
        <v>338</v>
      </c>
      <c r="C30" s="80"/>
      <c r="D30" s="80"/>
      <c r="E30" s="503"/>
    </row>
    <row r="31" spans="1:5" s="499" customFormat="1" ht="12" customHeight="1">
      <c r="A31" s="523" t="s">
        <v>63</v>
      </c>
      <c r="B31" s="525" t="s">
        <v>339</v>
      </c>
      <c r="C31" s="379"/>
      <c r="D31" s="379"/>
      <c r="E31" s="502"/>
    </row>
    <row r="32" spans="1:5" s="499" customFormat="1" ht="12" customHeight="1" thickBot="1">
      <c r="A32" s="522" t="s">
        <v>64</v>
      </c>
      <c r="B32" s="508" t="s">
        <v>341</v>
      </c>
      <c r="C32" s="506"/>
      <c r="D32" s="506"/>
      <c r="E32" s="501"/>
    </row>
    <row r="33" spans="1:5" s="499" customFormat="1" ht="12" customHeight="1" thickBot="1">
      <c r="A33" s="509" t="s">
        <v>12</v>
      </c>
      <c r="B33" s="319" t="s">
        <v>463</v>
      </c>
      <c r="C33" s="41"/>
      <c r="D33" s="41"/>
      <c r="E33" s="515"/>
    </row>
    <row r="34" spans="1:5" s="472" customFormat="1" ht="12" customHeight="1" thickBot="1">
      <c r="A34" s="509" t="s">
        <v>13</v>
      </c>
      <c r="B34" s="319" t="s">
        <v>551</v>
      </c>
      <c r="C34" s="41"/>
      <c r="D34" s="41"/>
      <c r="E34" s="515"/>
    </row>
    <row r="35" spans="1:5" s="472" customFormat="1" ht="12" customHeight="1" thickBot="1">
      <c r="A35" s="446" t="s">
        <v>14</v>
      </c>
      <c r="B35" s="319" t="s">
        <v>651</v>
      </c>
      <c r="C35" s="378">
        <f>+C8+C19+C24+C25+C29+C33+C34</f>
        <v>0</v>
      </c>
      <c r="D35" s="378">
        <f>+D8+D19+D24+D25+D29+D33+D34</f>
        <v>0</v>
      </c>
      <c r="E35" s="516">
        <f>+E8+E19+E24+E25+E29+E33+E34</f>
        <v>0</v>
      </c>
    </row>
    <row r="36" spans="1:5" s="472" customFormat="1" ht="12" customHeight="1" thickBot="1">
      <c r="A36" s="511" t="s">
        <v>15</v>
      </c>
      <c r="B36" s="319" t="s">
        <v>552</v>
      </c>
      <c r="C36" s="378">
        <f>+C37+C38+C39</f>
        <v>0</v>
      </c>
      <c r="D36" s="378">
        <f>+D37+D38+D39</f>
        <v>0</v>
      </c>
      <c r="E36" s="516">
        <f>+E37+E38+E39</f>
        <v>0</v>
      </c>
    </row>
    <row r="37" spans="1:5" s="472" customFormat="1" ht="12" customHeight="1">
      <c r="A37" s="523" t="s">
        <v>553</v>
      </c>
      <c r="B37" s="524" t="s">
        <v>160</v>
      </c>
      <c r="C37" s="80"/>
      <c r="D37" s="80"/>
      <c r="E37" s="503"/>
    </row>
    <row r="38" spans="1:5" s="499" customFormat="1" ht="12" customHeight="1">
      <c r="A38" s="523" t="s">
        <v>554</v>
      </c>
      <c r="B38" s="525" t="s">
        <v>3</v>
      </c>
      <c r="C38" s="379"/>
      <c r="D38" s="379"/>
      <c r="E38" s="502"/>
    </row>
    <row r="39" spans="1:5" s="499" customFormat="1" ht="12" customHeight="1" thickBot="1">
      <c r="A39" s="522" t="s">
        <v>555</v>
      </c>
      <c r="B39" s="508" t="s">
        <v>556</v>
      </c>
      <c r="C39" s="506"/>
      <c r="D39" s="506"/>
      <c r="E39" s="501"/>
    </row>
    <row r="40" spans="1:5" s="499" customFormat="1" ht="15" customHeight="1" thickBot="1">
      <c r="A40" s="511" t="s">
        <v>16</v>
      </c>
      <c r="B40" s="512" t="s">
        <v>557</v>
      </c>
      <c r="C40" s="86">
        <f>+C35+C36</f>
        <v>0</v>
      </c>
      <c r="D40" s="86">
        <f>+D35+D36</f>
        <v>0</v>
      </c>
      <c r="E40" s="517">
        <f>+E35+E36</f>
        <v>0</v>
      </c>
    </row>
    <row r="41" spans="1:5" s="499" customFormat="1" ht="15" customHeight="1">
      <c r="A41" s="454"/>
      <c r="B41" s="455"/>
      <c r="C41" s="470"/>
      <c r="D41" s="470"/>
      <c r="E41" s="470"/>
    </row>
    <row r="42" spans="1:5" ht="13.5" thickBot="1">
      <c r="A42" s="456"/>
      <c r="B42" s="457"/>
      <c r="C42" s="471"/>
      <c r="D42" s="471"/>
      <c r="E42" s="471"/>
    </row>
    <row r="43" spans="1:5" s="498" customFormat="1" ht="16.5" customHeight="1" thickBot="1">
      <c r="A43" s="668" t="s">
        <v>43</v>
      </c>
      <c r="B43" s="669"/>
      <c r="C43" s="669"/>
      <c r="D43" s="669"/>
      <c r="E43" s="670"/>
    </row>
    <row r="44" spans="1:5" s="274" customFormat="1" ht="12" customHeight="1" thickBot="1">
      <c r="A44" s="509" t="s">
        <v>7</v>
      </c>
      <c r="B44" s="319" t="s">
        <v>558</v>
      </c>
      <c r="C44" s="378">
        <f>SUM(C45:C49)</f>
        <v>0</v>
      </c>
      <c r="D44" s="378">
        <f>SUM(D45:D49)</f>
        <v>0</v>
      </c>
      <c r="E44" s="409">
        <f>SUM(E45:E49)</f>
        <v>0</v>
      </c>
    </row>
    <row r="45" spans="1:5" ht="12" customHeight="1">
      <c r="A45" s="522" t="s">
        <v>69</v>
      </c>
      <c r="B45" s="300" t="s">
        <v>37</v>
      </c>
      <c r="C45" s="80"/>
      <c r="D45" s="80"/>
      <c r="E45" s="404"/>
    </row>
    <row r="46" spans="1:5" ht="12" customHeight="1">
      <c r="A46" s="522" t="s">
        <v>70</v>
      </c>
      <c r="B46" s="299" t="s">
        <v>131</v>
      </c>
      <c r="C46" s="372"/>
      <c r="D46" s="372"/>
      <c r="E46" s="405"/>
    </row>
    <row r="47" spans="1:5" ht="12" customHeight="1">
      <c r="A47" s="522" t="s">
        <v>71</v>
      </c>
      <c r="B47" s="299" t="s">
        <v>98</v>
      </c>
      <c r="C47" s="372"/>
      <c r="D47" s="372"/>
      <c r="E47" s="405"/>
    </row>
    <row r="48" spans="1:5" ht="12" customHeight="1">
      <c r="A48" s="522" t="s">
        <v>72</v>
      </c>
      <c r="B48" s="299" t="s">
        <v>132</v>
      </c>
      <c r="C48" s="372"/>
      <c r="D48" s="372"/>
      <c r="E48" s="405"/>
    </row>
    <row r="49" spans="1:5" ht="12" customHeight="1" thickBot="1">
      <c r="A49" s="522" t="s">
        <v>105</v>
      </c>
      <c r="B49" s="299" t="s">
        <v>133</v>
      </c>
      <c r="C49" s="372"/>
      <c r="D49" s="372"/>
      <c r="E49" s="405"/>
    </row>
    <row r="50" spans="1:5" ht="12" customHeight="1" thickBot="1">
      <c r="A50" s="509" t="s">
        <v>8</v>
      </c>
      <c r="B50" s="319" t="s">
        <v>559</v>
      </c>
      <c r="C50" s="378">
        <f>SUM(C51:C53)</f>
        <v>0</v>
      </c>
      <c r="D50" s="378">
        <f>SUM(D51:D53)</f>
        <v>0</v>
      </c>
      <c r="E50" s="409">
        <f>SUM(E51:E53)</f>
        <v>0</v>
      </c>
    </row>
    <row r="51" spans="1:5" s="274" customFormat="1" ht="12" customHeight="1">
      <c r="A51" s="522" t="s">
        <v>75</v>
      </c>
      <c r="B51" s="300" t="s">
        <v>153</v>
      </c>
      <c r="C51" s="80"/>
      <c r="D51" s="80"/>
      <c r="E51" s="404"/>
    </row>
    <row r="52" spans="1:5" ht="12" customHeight="1">
      <c r="A52" s="522" t="s">
        <v>76</v>
      </c>
      <c r="B52" s="299" t="s">
        <v>135</v>
      </c>
      <c r="C52" s="372"/>
      <c r="D52" s="372"/>
      <c r="E52" s="405"/>
    </row>
    <row r="53" spans="1:5" ht="12" customHeight="1">
      <c r="A53" s="522" t="s">
        <v>77</v>
      </c>
      <c r="B53" s="299" t="s">
        <v>44</v>
      </c>
      <c r="C53" s="372"/>
      <c r="D53" s="372"/>
      <c r="E53" s="405"/>
    </row>
    <row r="54" spans="1:5" ht="12" customHeight="1" thickBot="1">
      <c r="A54" s="522" t="s">
        <v>78</v>
      </c>
      <c r="B54" s="299" t="s">
        <v>652</v>
      </c>
      <c r="C54" s="372"/>
      <c r="D54" s="372"/>
      <c r="E54" s="405"/>
    </row>
    <row r="55" spans="1:5" ht="12" customHeight="1" thickBot="1">
      <c r="A55" s="509" t="s">
        <v>9</v>
      </c>
      <c r="B55" s="513" t="s">
        <v>560</v>
      </c>
      <c r="C55" s="378">
        <f>+C44+C50</f>
        <v>0</v>
      </c>
      <c r="D55" s="378">
        <f>+D44+D50</f>
        <v>0</v>
      </c>
      <c r="E55" s="409">
        <f>+E44+E50</f>
        <v>0</v>
      </c>
    </row>
    <row r="56" spans="1:5" ht="13.5" thickBot="1">
      <c r="C56" s="518"/>
      <c r="D56" s="518"/>
      <c r="E56" s="518"/>
    </row>
    <row r="57" spans="1:5" ht="15" customHeight="1" thickBot="1">
      <c r="A57" s="566" t="s">
        <v>695</v>
      </c>
      <c r="B57" s="567"/>
      <c r="C57" s="90"/>
      <c r="D57" s="90"/>
      <c r="E57" s="507"/>
    </row>
    <row r="58" spans="1:5" ht="14.25" customHeight="1" thickBot="1">
      <c r="A58" s="568" t="s">
        <v>694</v>
      </c>
      <c r="B58" s="569"/>
      <c r="C58" s="90"/>
      <c r="D58" s="90"/>
      <c r="E58" s="507"/>
    </row>
  </sheetData>
  <sheetProtection sheet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61"/>
  <sheetViews>
    <sheetView view="pageLayout" zoomScaleNormal="130" zoomScaleSheetLayoutView="100" workbookViewId="0">
      <selection activeCell="B8" sqref="B8"/>
    </sheetView>
  </sheetViews>
  <sheetFormatPr defaultRowHeight="15.75"/>
  <cols>
    <col min="1" max="1" width="9.5" style="340" customWidth="1"/>
    <col min="2" max="2" width="60.83203125" style="340" customWidth="1"/>
    <col min="3" max="5" width="15.83203125" style="341" customWidth="1"/>
    <col min="6" max="16384" width="9.33203125" style="351"/>
  </cols>
  <sheetData>
    <row r="1" spans="1:5" ht="15.95" customHeight="1">
      <c r="A1" s="631" t="s">
        <v>4</v>
      </c>
      <c r="B1" s="631"/>
      <c r="C1" s="631"/>
      <c r="D1" s="631"/>
      <c r="E1" s="631"/>
    </row>
    <row r="2" spans="1:5" ht="15.95" customHeight="1" thickBot="1">
      <c r="A2" s="45" t="s">
        <v>109</v>
      </c>
      <c r="B2" s="45"/>
      <c r="C2" s="338"/>
      <c r="D2" s="338"/>
      <c r="E2" s="338" t="s">
        <v>696</v>
      </c>
    </row>
    <row r="3" spans="1:5" ht="15.95" customHeight="1">
      <c r="A3" s="632" t="s">
        <v>57</v>
      </c>
      <c r="B3" s="634" t="s">
        <v>6</v>
      </c>
      <c r="C3" s="636" t="str">
        <f>+CONCATENATE(LEFT(ÖSSZEFÜGGÉSEK!A4,4),". évi")</f>
        <v>2017. évi</v>
      </c>
      <c r="D3" s="636"/>
      <c r="E3" s="637"/>
    </row>
    <row r="4" spans="1:5" ht="38.1" customHeight="1" thickBot="1">
      <c r="A4" s="633"/>
      <c r="B4" s="635"/>
      <c r="C4" s="47" t="s">
        <v>173</v>
      </c>
      <c r="D4" s="47" t="s">
        <v>178</v>
      </c>
      <c r="E4" s="48" t="s">
        <v>179</v>
      </c>
    </row>
    <row r="5" spans="1:5" s="352" customFormat="1" ht="12" customHeight="1" thickBot="1">
      <c r="A5" s="316" t="s">
        <v>403</v>
      </c>
      <c r="B5" s="317" t="s">
        <v>404</v>
      </c>
      <c r="C5" s="317" t="s">
        <v>405</v>
      </c>
      <c r="D5" s="317" t="s">
        <v>406</v>
      </c>
      <c r="E5" s="363" t="s">
        <v>407</v>
      </c>
    </row>
    <row r="6" spans="1:5" s="353" customFormat="1" ht="12" customHeight="1" thickBot="1">
      <c r="A6" s="311" t="s">
        <v>7</v>
      </c>
      <c r="B6" s="312" t="s">
        <v>298</v>
      </c>
      <c r="C6" s="343">
        <f>SUM(C7:C12)</f>
        <v>47780969</v>
      </c>
      <c r="D6" s="343">
        <f>SUM(D7:D12)</f>
        <v>46692186</v>
      </c>
      <c r="E6" s="343">
        <f>SUM(E7:E12)</f>
        <v>46692186</v>
      </c>
    </row>
    <row r="7" spans="1:5" s="353" customFormat="1" ht="12" customHeight="1">
      <c r="A7" s="306" t="s">
        <v>69</v>
      </c>
      <c r="B7" s="354" t="s">
        <v>299</v>
      </c>
      <c r="C7" s="345">
        <v>12410333</v>
      </c>
      <c r="D7" s="345">
        <v>13410333</v>
      </c>
      <c r="E7" s="345">
        <v>13410333</v>
      </c>
    </row>
    <row r="8" spans="1:5" s="353" customFormat="1" ht="12" customHeight="1">
      <c r="A8" s="305" t="s">
        <v>70</v>
      </c>
      <c r="B8" s="355" t="s">
        <v>300</v>
      </c>
      <c r="C8" s="344">
        <v>12793651</v>
      </c>
      <c r="D8" s="344">
        <v>13160651</v>
      </c>
      <c r="E8" s="344">
        <v>13160651</v>
      </c>
    </row>
    <row r="9" spans="1:5" s="353" customFormat="1" ht="12" customHeight="1">
      <c r="A9" s="305" t="s">
        <v>71</v>
      </c>
      <c r="B9" s="355" t="s">
        <v>301</v>
      </c>
      <c r="C9" s="344">
        <v>15063905</v>
      </c>
      <c r="D9" s="344">
        <v>14619569</v>
      </c>
      <c r="E9" s="344">
        <v>14619569</v>
      </c>
    </row>
    <row r="10" spans="1:5" s="353" customFormat="1" ht="12" customHeight="1">
      <c r="A10" s="305" t="s">
        <v>72</v>
      </c>
      <c r="B10" s="355" t="s">
        <v>302</v>
      </c>
      <c r="C10" s="344">
        <v>1200000</v>
      </c>
      <c r="D10" s="344">
        <v>1200000</v>
      </c>
      <c r="E10" s="344">
        <v>1200000</v>
      </c>
    </row>
    <row r="11" spans="1:5" s="353" customFormat="1" ht="12" customHeight="1">
      <c r="A11" s="305" t="s">
        <v>105</v>
      </c>
      <c r="B11" s="355" t="s">
        <v>303</v>
      </c>
      <c r="C11" s="344"/>
      <c r="D11" s="344"/>
      <c r="E11" s="344"/>
    </row>
    <row r="12" spans="1:5" s="353" customFormat="1" ht="12" customHeight="1" thickBot="1">
      <c r="A12" s="307" t="s">
        <v>73</v>
      </c>
      <c r="B12" s="356" t="s">
        <v>304</v>
      </c>
      <c r="C12" s="344">
        <v>6313080</v>
      </c>
      <c r="D12" s="344">
        <v>4301633</v>
      </c>
      <c r="E12" s="344">
        <v>4301633</v>
      </c>
    </row>
    <row r="13" spans="1:5" s="353" customFormat="1" ht="12" customHeight="1" thickBot="1">
      <c r="A13" s="311" t="s">
        <v>8</v>
      </c>
      <c r="B13" s="333" t="s">
        <v>305</v>
      </c>
      <c r="C13" s="343">
        <f>SUM(C14:C18)</f>
        <v>42030999</v>
      </c>
      <c r="D13" s="343">
        <f>SUM(D14:D18)</f>
        <v>34627620</v>
      </c>
      <c r="E13" s="326">
        <f>SUM(E14:E18)</f>
        <v>51850805</v>
      </c>
    </row>
    <row r="14" spans="1:5" s="353" customFormat="1" ht="12" customHeight="1">
      <c r="A14" s="306" t="s">
        <v>75</v>
      </c>
      <c r="B14" s="354" t="s">
        <v>306</v>
      </c>
      <c r="C14" s="345"/>
      <c r="D14" s="345"/>
      <c r="E14" s="328"/>
    </row>
    <row r="15" spans="1:5" s="353" customFormat="1" ht="12" customHeight="1">
      <c r="A15" s="305" t="s">
        <v>76</v>
      </c>
      <c r="B15" s="355" t="s">
        <v>307</v>
      </c>
      <c r="C15" s="344"/>
      <c r="D15" s="344"/>
      <c r="E15" s="327"/>
    </row>
    <row r="16" spans="1:5" s="353" customFormat="1" ht="12" customHeight="1">
      <c r="A16" s="305" t="s">
        <v>77</v>
      </c>
      <c r="B16" s="355" t="s">
        <v>308</v>
      </c>
      <c r="C16" s="344"/>
      <c r="D16" s="344"/>
      <c r="E16" s="327"/>
    </row>
    <row r="17" spans="1:5" s="353" customFormat="1" ht="12" customHeight="1">
      <c r="A17" s="305" t="s">
        <v>78</v>
      </c>
      <c r="B17" s="355" t="s">
        <v>309</v>
      </c>
      <c r="C17" s="344"/>
      <c r="D17" s="344"/>
      <c r="E17" s="327"/>
    </row>
    <row r="18" spans="1:5" s="353" customFormat="1" ht="12" customHeight="1">
      <c r="A18" s="305" t="s">
        <v>79</v>
      </c>
      <c r="B18" s="355" t="s">
        <v>310</v>
      </c>
      <c r="C18" s="344">
        <v>42030999</v>
      </c>
      <c r="D18" s="344">
        <v>34627620</v>
      </c>
      <c r="E18" s="327">
        <v>51850805</v>
      </c>
    </row>
    <row r="19" spans="1:5" s="353" customFormat="1" ht="12" customHeight="1" thickBot="1">
      <c r="A19" s="307" t="s">
        <v>86</v>
      </c>
      <c r="B19" s="356" t="s">
        <v>311</v>
      </c>
      <c r="C19" s="346"/>
      <c r="D19" s="346"/>
      <c r="E19" s="329"/>
    </row>
    <row r="20" spans="1:5" s="353" customFormat="1" ht="12" customHeight="1" thickBot="1">
      <c r="A20" s="311" t="s">
        <v>9</v>
      </c>
      <c r="B20" s="312" t="s">
        <v>312</v>
      </c>
      <c r="C20" s="343">
        <f>SUM(C21:C25)</f>
        <v>0</v>
      </c>
      <c r="D20" s="343">
        <f>SUM(D21:D25)</f>
        <v>1249355</v>
      </c>
      <c r="E20" s="326">
        <f>SUM(E21:E25)</f>
        <v>1249355</v>
      </c>
    </row>
    <row r="21" spans="1:5" s="353" customFormat="1" ht="12" customHeight="1">
      <c r="A21" s="306" t="s">
        <v>58</v>
      </c>
      <c r="B21" s="354" t="s">
        <v>313</v>
      </c>
      <c r="C21" s="345"/>
      <c r="D21" s="345">
        <v>1249355</v>
      </c>
      <c r="E21" s="328">
        <v>1249355</v>
      </c>
    </row>
    <row r="22" spans="1:5" s="353" customFormat="1" ht="12" customHeight="1">
      <c r="A22" s="305" t="s">
        <v>59</v>
      </c>
      <c r="B22" s="355" t="s">
        <v>314</v>
      </c>
      <c r="C22" s="344"/>
      <c r="D22" s="344"/>
      <c r="E22" s="327"/>
    </row>
    <row r="23" spans="1:5" s="353" customFormat="1" ht="12" customHeight="1">
      <c r="A23" s="305" t="s">
        <v>60</v>
      </c>
      <c r="B23" s="355" t="s">
        <v>315</v>
      </c>
      <c r="C23" s="344"/>
      <c r="D23" s="344"/>
      <c r="E23" s="327"/>
    </row>
    <row r="24" spans="1:5" s="353" customFormat="1" ht="12" customHeight="1">
      <c r="A24" s="305" t="s">
        <v>61</v>
      </c>
      <c r="B24" s="355" t="s">
        <v>316</v>
      </c>
      <c r="C24" s="344"/>
      <c r="D24" s="344"/>
      <c r="E24" s="327"/>
    </row>
    <row r="25" spans="1:5" s="353" customFormat="1" ht="12" customHeight="1">
      <c r="A25" s="305" t="s">
        <v>119</v>
      </c>
      <c r="B25" s="355" t="s">
        <v>317</v>
      </c>
      <c r="C25" s="344"/>
      <c r="D25" s="344"/>
      <c r="E25" s="327"/>
    </row>
    <row r="26" spans="1:5" s="353" customFormat="1" ht="12" customHeight="1" thickBot="1">
      <c r="A26" s="307" t="s">
        <v>120</v>
      </c>
      <c r="B26" s="335" t="s">
        <v>318</v>
      </c>
      <c r="C26" s="346"/>
      <c r="D26" s="346"/>
      <c r="E26" s="329"/>
    </row>
    <row r="27" spans="1:5" s="353" customFormat="1" ht="12" customHeight="1" thickBot="1">
      <c r="A27" s="311" t="s">
        <v>121</v>
      </c>
      <c r="B27" s="312" t="s">
        <v>684</v>
      </c>
      <c r="C27" s="349">
        <f>SUM(C28:C33)</f>
        <v>3810429</v>
      </c>
      <c r="D27" s="349">
        <f>SUM(D28:D33)</f>
        <v>3810429</v>
      </c>
      <c r="E27" s="362">
        <f>SUM(E28:E33)</f>
        <v>3368337</v>
      </c>
    </row>
    <row r="28" spans="1:5" s="353" customFormat="1" ht="12" customHeight="1">
      <c r="A28" s="306" t="s">
        <v>319</v>
      </c>
      <c r="B28" s="354" t="s">
        <v>688</v>
      </c>
      <c r="C28" s="345"/>
      <c r="D28" s="345"/>
      <c r="E28" s="328"/>
    </row>
    <row r="29" spans="1:5" s="353" customFormat="1" ht="12" customHeight="1">
      <c r="A29" s="305" t="s">
        <v>320</v>
      </c>
      <c r="B29" s="355" t="s">
        <v>689</v>
      </c>
      <c r="C29" s="344"/>
      <c r="D29" s="344"/>
      <c r="E29" s="327"/>
    </row>
    <row r="30" spans="1:5" s="353" customFormat="1" ht="12" customHeight="1">
      <c r="A30" s="305" t="s">
        <v>321</v>
      </c>
      <c r="B30" s="355" t="s">
        <v>690</v>
      </c>
      <c r="C30" s="344">
        <v>2910050</v>
      </c>
      <c r="D30" s="344">
        <v>2910050</v>
      </c>
      <c r="E30" s="327">
        <v>2475016</v>
      </c>
    </row>
    <row r="31" spans="1:5" s="353" customFormat="1" ht="12" customHeight="1">
      <c r="A31" s="305" t="s">
        <v>685</v>
      </c>
      <c r="B31" s="355" t="s">
        <v>705</v>
      </c>
      <c r="C31" s="344">
        <v>249379</v>
      </c>
      <c r="D31" s="344">
        <v>249379</v>
      </c>
      <c r="E31" s="327">
        <v>227507</v>
      </c>
    </row>
    <row r="32" spans="1:5" s="353" customFormat="1" ht="12" customHeight="1">
      <c r="A32" s="305" t="s">
        <v>686</v>
      </c>
      <c r="B32" s="355" t="s">
        <v>706</v>
      </c>
      <c r="C32" s="344">
        <v>651000</v>
      </c>
      <c r="D32" s="344">
        <v>651000</v>
      </c>
      <c r="E32" s="327">
        <v>663750</v>
      </c>
    </row>
    <row r="33" spans="1:5" s="353" customFormat="1" ht="12" customHeight="1" thickBot="1">
      <c r="A33" s="307" t="s">
        <v>687</v>
      </c>
      <c r="B33" s="335" t="s">
        <v>323</v>
      </c>
      <c r="C33" s="346"/>
      <c r="D33" s="346"/>
      <c r="E33" s="329">
        <v>2064</v>
      </c>
    </row>
    <row r="34" spans="1:5" s="353" customFormat="1" ht="12" customHeight="1" thickBot="1">
      <c r="A34" s="311" t="s">
        <v>11</v>
      </c>
      <c r="B34" s="312" t="s">
        <v>324</v>
      </c>
      <c r="C34" s="343">
        <f>SUM(C35:C44)</f>
        <v>2164905</v>
      </c>
      <c r="D34" s="343">
        <f>SUM(D35:D44)</f>
        <v>2316418</v>
      </c>
      <c r="E34" s="326">
        <f>SUM(E35:E44)</f>
        <v>2930096</v>
      </c>
    </row>
    <row r="35" spans="1:5" s="353" customFormat="1" ht="12" customHeight="1">
      <c r="A35" s="306" t="s">
        <v>62</v>
      </c>
      <c r="B35" s="354" t="s">
        <v>325</v>
      </c>
      <c r="C35" s="345">
        <v>677650</v>
      </c>
      <c r="D35" s="345">
        <v>677650</v>
      </c>
      <c r="E35" s="328">
        <v>1440903</v>
      </c>
    </row>
    <row r="36" spans="1:5" s="353" customFormat="1" ht="12" customHeight="1">
      <c r="A36" s="305" t="s">
        <v>63</v>
      </c>
      <c r="B36" s="355" t="s">
        <v>326</v>
      </c>
      <c r="C36" s="344">
        <v>651899</v>
      </c>
      <c r="D36" s="344">
        <v>803412</v>
      </c>
      <c r="E36" s="327">
        <v>593374</v>
      </c>
    </row>
    <row r="37" spans="1:5" s="353" customFormat="1" ht="12" customHeight="1">
      <c r="A37" s="305" t="s">
        <v>64</v>
      </c>
      <c r="B37" s="355" t="s">
        <v>327</v>
      </c>
      <c r="C37" s="344"/>
      <c r="D37" s="344"/>
      <c r="E37" s="327"/>
    </row>
    <row r="38" spans="1:5" s="353" customFormat="1" ht="12" customHeight="1">
      <c r="A38" s="305" t="s">
        <v>123</v>
      </c>
      <c r="B38" s="355" t="s">
        <v>328</v>
      </c>
      <c r="C38" s="344">
        <v>0</v>
      </c>
      <c r="D38" s="344"/>
      <c r="E38" s="327"/>
    </row>
    <row r="39" spans="1:5" s="353" customFormat="1" ht="12" customHeight="1">
      <c r="A39" s="305" t="s">
        <v>124</v>
      </c>
      <c r="B39" s="355" t="s">
        <v>329</v>
      </c>
      <c r="C39" s="344">
        <v>415800</v>
      </c>
      <c r="D39" s="344">
        <v>415800</v>
      </c>
      <c r="E39" s="327">
        <v>281820</v>
      </c>
    </row>
    <row r="40" spans="1:5" s="353" customFormat="1" ht="12" customHeight="1">
      <c r="A40" s="305" t="s">
        <v>125</v>
      </c>
      <c r="B40" s="355" t="s">
        <v>330</v>
      </c>
      <c r="C40" s="344">
        <v>414556</v>
      </c>
      <c r="D40" s="344">
        <v>414556</v>
      </c>
      <c r="E40" s="327">
        <v>563523</v>
      </c>
    </row>
    <row r="41" spans="1:5" s="353" customFormat="1" ht="12" customHeight="1">
      <c r="A41" s="305" t="s">
        <v>126</v>
      </c>
      <c r="B41" s="355" t="s">
        <v>331</v>
      </c>
      <c r="C41" s="344"/>
      <c r="D41" s="344"/>
      <c r="E41" s="327"/>
    </row>
    <row r="42" spans="1:5" s="353" customFormat="1" ht="12" customHeight="1">
      <c r="A42" s="305" t="s">
        <v>127</v>
      </c>
      <c r="B42" s="355" t="s">
        <v>332</v>
      </c>
      <c r="C42" s="344">
        <v>5000</v>
      </c>
      <c r="D42" s="344">
        <v>5000</v>
      </c>
      <c r="E42" s="327">
        <v>386</v>
      </c>
    </row>
    <row r="43" spans="1:5" s="353" customFormat="1" ht="12" customHeight="1">
      <c r="A43" s="305" t="s">
        <v>333</v>
      </c>
      <c r="B43" s="355" t="s">
        <v>334</v>
      </c>
      <c r="C43" s="347"/>
      <c r="D43" s="347"/>
      <c r="E43" s="330"/>
    </row>
    <row r="44" spans="1:5" s="353" customFormat="1" ht="12" customHeight="1" thickBot="1">
      <c r="A44" s="307" t="s">
        <v>335</v>
      </c>
      <c r="B44" s="356" t="s">
        <v>336</v>
      </c>
      <c r="C44" s="348"/>
      <c r="D44" s="348"/>
      <c r="E44" s="331">
        <v>50090</v>
      </c>
    </row>
    <row r="45" spans="1:5" s="353" customFormat="1" ht="12" customHeight="1" thickBot="1">
      <c r="A45" s="311" t="s">
        <v>12</v>
      </c>
      <c r="B45" s="312" t="s">
        <v>337</v>
      </c>
      <c r="C45" s="343">
        <f>SUM(C46:C50)</f>
        <v>0</v>
      </c>
      <c r="D45" s="343">
        <f>SUM(D46:D50)</f>
        <v>0</v>
      </c>
      <c r="E45" s="326">
        <f>SUM(E46:E50)</f>
        <v>160000</v>
      </c>
    </row>
    <row r="46" spans="1:5" s="353" customFormat="1" ht="12" customHeight="1">
      <c r="A46" s="306" t="s">
        <v>65</v>
      </c>
      <c r="B46" s="354" t="s">
        <v>338</v>
      </c>
      <c r="C46" s="364"/>
      <c r="D46" s="364"/>
      <c r="E46" s="332"/>
    </row>
    <row r="47" spans="1:5" s="353" customFormat="1" ht="12" customHeight="1">
      <c r="A47" s="305" t="s">
        <v>66</v>
      </c>
      <c r="B47" s="355" t="s">
        <v>339</v>
      </c>
      <c r="C47" s="347"/>
      <c r="D47" s="347"/>
      <c r="E47" s="330">
        <v>160000</v>
      </c>
    </row>
    <row r="48" spans="1:5" s="353" customFormat="1" ht="12" customHeight="1">
      <c r="A48" s="305" t="s">
        <v>340</v>
      </c>
      <c r="B48" s="355" t="s">
        <v>341</v>
      </c>
      <c r="C48" s="347"/>
      <c r="D48" s="347"/>
      <c r="E48" s="330"/>
    </row>
    <row r="49" spans="1:5" s="353" customFormat="1" ht="12" customHeight="1">
      <c r="A49" s="305" t="s">
        <v>342</v>
      </c>
      <c r="B49" s="355" t="s">
        <v>343</v>
      </c>
      <c r="C49" s="347"/>
      <c r="D49" s="347"/>
      <c r="E49" s="330"/>
    </row>
    <row r="50" spans="1:5" s="353" customFormat="1" ht="12" customHeight="1" thickBot="1">
      <c r="A50" s="307" t="s">
        <v>344</v>
      </c>
      <c r="B50" s="356" t="s">
        <v>345</v>
      </c>
      <c r="C50" s="348"/>
      <c r="D50" s="348"/>
      <c r="E50" s="331"/>
    </row>
    <row r="51" spans="1:5" s="353" customFormat="1" ht="17.25" customHeight="1" thickBot="1">
      <c r="A51" s="311" t="s">
        <v>128</v>
      </c>
      <c r="B51" s="312" t="s">
        <v>346</v>
      </c>
      <c r="C51" s="343">
        <f>SUM(C52:C54)</f>
        <v>0</v>
      </c>
      <c r="D51" s="343">
        <f>SUM(D52:D54)</f>
        <v>0</v>
      </c>
      <c r="E51" s="326">
        <f>SUM(E52:E54)</f>
        <v>0</v>
      </c>
    </row>
    <row r="52" spans="1:5" s="353" customFormat="1" ht="12" customHeight="1">
      <c r="A52" s="306" t="s">
        <v>67</v>
      </c>
      <c r="B52" s="354" t="s">
        <v>347</v>
      </c>
      <c r="C52" s="345"/>
      <c r="D52" s="345"/>
      <c r="E52" s="328"/>
    </row>
    <row r="53" spans="1:5" s="353" customFormat="1" ht="12" customHeight="1">
      <c r="A53" s="305" t="s">
        <v>68</v>
      </c>
      <c r="B53" s="355" t="s">
        <v>348</v>
      </c>
      <c r="C53" s="344"/>
      <c r="D53" s="344"/>
      <c r="E53" s="327"/>
    </row>
    <row r="54" spans="1:5" s="353" customFormat="1" ht="12" customHeight="1">
      <c r="A54" s="305" t="s">
        <v>349</v>
      </c>
      <c r="B54" s="355" t="s">
        <v>350</v>
      </c>
      <c r="C54" s="344"/>
      <c r="D54" s="344"/>
      <c r="E54" s="327"/>
    </row>
    <row r="55" spans="1:5" s="353" customFormat="1" ht="12" customHeight="1" thickBot="1">
      <c r="A55" s="307" t="s">
        <v>351</v>
      </c>
      <c r="B55" s="356" t="s">
        <v>352</v>
      </c>
      <c r="C55" s="346"/>
      <c r="D55" s="346"/>
      <c r="E55" s="329"/>
    </row>
    <row r="56" spans="1:5" s="353" customFormat="1" ht="12" customHeight="1" thickBot="1">
      <c r="A56" s="311" t="s">
        <v>14</v>
      </c>
      <c r="B56" s="333" t="s">
        <v>353</v>
      </c>
      <c r="C56" s="343">
        <f>SUM(C57:C59)</f>
        <v>0</v>
      </c>
      <c r="D56" s="343">
        <f>SUM(D57:D59)</f>
        <v>0</v>
      </c>
      <c r="E56" s="326">
        <f>SUM(E57:E59)</f>
        <v>0</v>
      </c>
    </row>
    <row r="57" spans="1:5" s="353" customFormat="1" ht="12" customHeight="1">
      <c r="A57" s="306" t="s">
        <v>129</v>
      </c>
      <c r="B57" s="354" t="s">
        <v>354</v>
      </c>
      <c r="C57" s="347"/>
      <c r="D57" s="347"/>
      <c r="E57" s="330"/>
    </row>
    <row r="58" spans="1:5" s="353" customFormat="1" ht="12" customHeight="1">
      <c r="A58" s="305" t="s">
        <v>130</v>
      </c>
      <c r="B58" s="355" t="s">
        <v>355</v>
      </c>
      <c r="C58" s="347"/>
      <c r="D58" s="347"/>
      <c r="E58" s="330"/>
    </row>
    <row r="59" spans="1:5" s="353" customFormat="1" ht="12" customHeight="1">
      <c r="A59" s="305" t="s">
        <v>154</v>
      </c>
      <c r="B59" s="355" t="s">
        <v>356</v>
      </c>
      <c r="C59" s="347"/>
      <c r="D59" s="347"/>
      <c r="E59" s="330"/>
    </row>
    <row r="60" spans="1:5" s="353" customFormat="1" ht="12" customHeight="1" thickBot="1">
      <c r="A60" s="307" t="s">
        <v>357</v>
      </c>
      <c r="B60" s="356" t="s">
        <v>358</v>
      </c>
      <c r="C60" s="347"/>
      <c r="D60" s="347"/>
      <c r="E60" s="330"/>
    </row>
    <row r="61" spans="1:5" s="353" customFormat="1" ht="12" customHeight="1" thickBot="1">
      <c r="A61" s="311" t="s">
        <v>15</v>
      </c>
      <c r="B61" s="312" t="s">
        <v>359</v>
      </c>
      <c r="C61" s="349">
        <f>+C6+C13+C20+C27+C34+C45+C51+C56</f>
        <v>95787302</v>
      </c>
      <c r="D61" s="349">
        <f>+D6+D13+D20+D27+D34+D45+D51+D56</f>
        <v>88696008</v>
      </c>
      <c r="E61" s="362">
        <f>+E6+E13+E20+E27+E34+E45+E51+E56</f>
        <v>106250779</v>
      </c>
    </row>
    <row r="62" spans="1:5" s="353" customFormat="1" ht="12" customHeight="1" thickBot="1">
      <c r="A62" s="365" t="s">
        <v>360</v>
      </c>
      <c r="B62" s="333" t="s">
        <v>361</v>
      </c>
      <c r="C62" s="343">
        <f>+C63+C64+C65</f>
        <v>0</v>
      </c>
      <c r="D62" s="343">
        <f>+D63+D64+D65</f>
        <v>0</v>
      </c>
      <c r="E62" s="326">
        <f>+E63+E64+E65</f>
        <v>0</v>
      </c>
    </row>
    <row r="63" spans="1:5" s="353" customFormat="1" ht="12" customHeight="1">
      <c r="A63" s="306" t="s">
        <v>362</v>
      </c>
      <c r="B63" s="354" t="s">
        <v>363</v>
      </c>
      <c r="C63" s="347"/>
      <c r="D63" s="347"/>
      <c r="E63" s="330"/>
    </row>
    <row r="64" spans="1:5" s="353" customFormat="1" ht="12" customHeight="1">
      <c r="A64" s="305" t="s">
        <v>364</v>
      </c>
      <c r="B64" s="355" t="s">
        <v>365</v>
      </c>
      <c r="C64" s="347"/>
      <c r="D64" s="347"/>
      <c r="E64" s="330"/>
    </row>
    <row r="65" spans="1:5" s="353" customFormat="1" ht="12" customHeight="1" thickBot="1">
      <c r="A65" s="307" t="s">
        <v>366</v>
      </c>
      <c r="B65" s="291" t="s">
        <v>408</v>
      </c>
      <c r="C65" s="347"/>
      <c r="D65" s="347"/>
      <c r="E65" s="330"/>
    </row>
    <row r="66" spans="1:5" s="353" customFormat="1" ht="12" customHeight="1" thickBot="1">
      <c r="A66" s="365" t="s">
        <v>368</v>
      </c>
      <c r="B66" s="333" t="s">
        <v>369</v>
      </c>
      <c r="C66" s="343">
        <f>+C67+C68+C69+C70</f>
        <v>0</v>
      </c>
      <c r="D66" s="343">
        <f>+D67+D68+D69+D70</f>
        <v>0</v>
      </c>
      <c r="E66" s="326">
        <f>+E67+E68+E69+E70</f>
        <v>0</v>
      </c>
    </row>
    <row r="67" spans="1:5" s="353" customFormat="1" ht="13.5" customHeight="1">
      <c r="A67" s="306" t="s">
        <v>106</v>
      </c>
      <c r="B67" s="618" t="s">
        <v>370</v>
      </c>
      <c r="C67" s="347"/>
      <c r="D67" s="347"/>
      <c r="E67" s="330"/>
    </row>
    <row r="68" spans="1:5" s="353" customFormat="1" ht="12" customHeight="1">
      <c r="A68" s="305" t="s">
        <v>107</v>
      </c>
      <c r="B68" s="618" t="s">
        <v>702</v>
      </c>
      <c r="C68" s="347"/>
      <c r="D68" s="347"/>
      <c r="E68" s="330"/>
    </row>
    <row r="69" spans="1:5" s="353" customFormat="1" ht="12" customHeight="1">
      <c r="A69" s="305" t="s">
        <v>371</v>
      </c>
      <c r="B69" s="618" t="s">
        <v>372</v>
      </c>
      <c r="C69" s="347"/>
      <c r="D69" s="347"/>
      <c r="E69" s="330"/>
    </row>
    <row r="70" spans="1:5" s="353" customFormat="1" ht="12" customHeight="1" thickBot="1">
      <c r="A70" s="307" t="s">
        <v>373</v>
      </c>
      <c r="B70" s="619" t="s">
        <v>703</v>
      </c>
      <c r="C70" s="347"/>
      <c r="D70" s="347"/>
      <c r="E70" s="330"/>
    </row>
    <row r="71" spans="1:5" s="353" customFormat="1" ht="12" customHeight="1" thickBot="1">
      <c r="A71" s="365" t="s">
        <v>374</v>
      </c>
      <c r="B71" s="333" t="s">
        <v>375</v>
      </c>
      <c r="C71" s="343">
        <f>+C72+C73</f>
        <v>14962692</v>
      </c>
      <c r="D71" s="343">
        <f>+D72+D73</f>
        <v>14962692</v>
      </c>
      <c r="E71" s="326">
        <f>+E72+E73</f>
        <v>14962692</v>
      </c>
    </row>
    <row r="72" spans="1:5" s="353" customFormat="1" ht="12" customHeight="1">
      <c r="A72" s="306" t="s">
        <v>376</v>
      </c>
      <c r="B72" s="354" t="s">
        <v>377</v>
      </c>
      <c r="C72" s="347">
        <v>14962692</v>
      </c>
      <c r="D72" s="347">
        <v>14962692</v>
      </c>
      <c r="E72" s="330">
        <v>14962692</v>
      </c>
    </row>
    <row r="73" spans="1:5" s="353" customFormat="1" ht="12" customHeight="1" thickBot="1">
      <c r="A73" s="307" t="s">
        <v>378</v>
      </c>
      <c r="B73" s="356" t="s">
        <v>379</v>
      </c>
      <c r="C73" s="347"/>
      <c r="D73" s="347"/>
      <c r="E73" s="330"/>
    </row>
    <row r="74" spans="1:5" s="353" customFormat="1" ht="12" customHeight="1" thickBot="1">
      <c r="A74" s="365" t="s">
        <v>380</v>
      </c>
      <c r="B74" s="333" t="s">
        <v>381</v>
      </c>
      <c r="C74" s="343">
        <f>+C75+C76+C77</f>
        <v>0</v>
      </c>
      <c r="D74" s="343">
        <f>+D75+D76+D77</f>
        <v>0</v>
      </c>
      <c r="E74" s="326">
        <f>+E75+E76+E77</f>
        <v>1557274</v>
      </c>
    </row>
    <row r="75" spans="1:5" s="353" customFormat="1" ht="12" customHeight="1">
      <c r="A75" s="306" t="s">
        <v>382</v>
      </c>
      <c r="B75" s="354" t="s">
        <v>383</v>
      </c>
      <c r="C75" s="347"/>
      <c r="D75" s="347"/>
      <c r="E75" s="330">
        <v>1557274</v>
      </c>
    </row>
    <row r="76" spans="1:5" s="353" customFormat="1" ht="12" customHeight="1">
      <c r="A76" s="305" t="s">
        <v>384</v>
      </c>
      <c r="B76" s="355" t="s">
        <v>385</v>
      </c>
      <c r="C76" s="347"/>
      <c r="D76" s="347"/>
      <c r="E76" s="330"/>
    </row>
    <row r="77" spans="1:5" s="353" customFormat="1" ht="12" customHeight="1" thickBot="1">
      <c r="A77" s="307" t="s">
        <v>386</v>
      </c>
      <c r="B77" s="620" t="s">
        <v>704</v>
      </c>
      <c r="C77" s="347"/>
      <c r="D77" s="347"/>
      <c r="E77" s="330"/>
    </row>
    <row r="78" spans="1:5" s="353" customFormat="1" ht="12" customHeight="1" thickBot="1">
      <c r="A78" s="365" t="s">
        <v>387</v>
      </c>
      <c r="B78" s="333" t="s">
        <v>388</v>
      </c>
      <c r="C78" s="343">
        <f>+C79+C80+C81+C82</f>
        <v>0</v>
      </c>
      <c r="D78" s="343">
        <f>+D79+D80+D81+D82</f>
        <v>0</v>
      </c>
      <c r="E78" s="326">
        <f>+E79+E80+E81+E82</f>
        <v>0</v>
      </c>
    </row>
    <row r="79" spans="1:5" s="353" customFormat="1" ht="12" customHeight="1">
      <c r="A79" s="357" t="s">
        <v>389</v>
      </c>
      <c r="B79" s="354" t="s">
        <v>390</v>
      </c>
      <c r="C79" s="347"/>
      <c r="D79" s="347"/>
      <c r="E79" s="330"/>
    </row>
    <row r="80" spans="1:5" s="353" customFormat="1" ht="12" customHeight="1">
      <c r="A80" s="358" t="s">
        <v>391</v>
      </c>
      <c r="B80" s="355" t="s">
        <v>392</v>
      </c>
      <c r="C80" s="347"/>
      <c r="D80" s="347"/>
      <c r="E80" s="330"/>
    </row>
    <row r="81" spans="1:5" s="353" customFormat="1" ht="12" customHeight="1">
      <c r="A81" s="358" t="s">
        <v>393</v>
      </c>
      <c r="B81" s="355" t="s">
        <v>394</v>
      </c>
      <c r="C81" s="347"/>
      <c r="D81" s="347"/>
      <c r="E81" s="330"/>
    </row>
    <row r="82" spans="1:5" s="353" customFormat="1" ht="12" customHeight="1" thickBot="1">
      <c r="A82" s="366" t="s">
        <v>395</v>
      </c>
      <c r="B82" s="335" t="s">
        <v>396</v>
      </c>
      <c r="C82" s="347"/>
      <c r="D82" s="347"/>
      <c r="E82" s="330"/>
    </row>
    <row r="83" spans="1:5" s="353" customFormat="1" ht="12" customHeight="1" thickBot="1">
      <c r="A83" s="365" t="s">
        <v>397</v>
      </c>
      <c r="B83" s="333" t="s">
        <v>398</v>
      </c>
      <c r="C83" s="368"/>
      <c r="D83" s="368"/>
      <c r="E83" s="369"/>
    </row>
    <row r="84" spans="1:5" s="353" customFormat="1" ht="12" customHeight="1" thickBot="1">
      <c r="A84" s="365" t="s">
        <v>399</v>
      </c>
      <c r="B84" s="289" t="s">
        <v>400</v>
      </c>
      <c r="C84" s="349">
        <f>+C62+C66+C71+C74+C78+C83</f>
        <v>14962692</v>
      </c>
      <c r="D84" s="349">
        <f>+D62+D66+D71+D74+D78+D83</f>
        <v>14962692</v>
      </c>
      <c r="E84" s="362">
        <f>+E62+E66+E71+E74+E78+E83</f>
        <v>16519966</v>
      </c>
    </row>
    <row r="85" spans="1:5" s="353" customFormat="1" ht="12" customHeight="1" thickBot="1">
      <c r="A85" s="367" t="s">
        <v>401</v>
      </c>
      <c r="B85" s="292" t="s">
        <v>402</v>
      </c>
      <c r="C85" s="349">
        <f>+C61+C84</f>
        <v>110749994</v>
      </c>
      <c r="D85" s="349">
        <f>+D61+D84</f>
        <v>103658700</v>
      </c>
      <c r="E85" s="362">
        <f>+E61+E84</f>
        <v>122770745</v>
      </c>
    </row>
    <row r="86" spans="1:5" s="353" customFormat="1" ht="12" customHeight="1">
      <c r="A86" s="287"/>
      <c r="B86" s="287"/>
      <c r="C86" s="288"/>
      <c r="D86" s="288"/>
      <c r="E86" s="288"/>
    </row>
    <row r="87" spans="1:5" ht="16.5" customHeight="1">
      <c r="A87" s="631" t="s">
        <v>36</v>
      </c>
      <c r="B87" s="631"/>
      <c r="C87" s="631"/>
      <c r="D87" s="631"/>
      <c r="E87" s="631"/>
    </row>
    <row r="88" spans="1:5" s="359" customFormat="1" ht="16.5" customHeight="1" thickBot="1">
      <c r="A88" s="46" t="s">
        <v>110</v>
      </c>
      <c r="B88" s="46"/>
      <c r="C88" s="320"/>
      <c r="D88" s="320"/>
      <c r="E88" s="320" t="str">
        <f>E2</f>
        <v>Forintban!</v>
      </c>
    </row>
    <row r="89" spans="1:5" s="359" customFormat="1" ht="16.5" customHeight="1">
      <c r="A89" s="632" t="s">
        <v>57</v>
      </c>
      <c r="B89" s="634" t="s">
        <v>172</v>
      </c>
      <c r="C89" s="636" t="str">
        <f>+C3</f>
        <v>2017. évi</v>
      </c>
      <c r="D89" s="636"/>
      <c r="E89" s="637"/>
    </row>
    <row r="90" spans="1:5" ht="38.1" customHeight="1" thickBot="1">
      <c r="A90" s="633"/>
      <c r="B90" s="635"/>
      <c r="C90" s="47" t="s">
        <v>173</v>
      </c>
      <c r="D90" s="47" t="s">
        <v>178</v>
      </c>
      <c r="E90" s="48" t="s">
        <v>179</v>
      </c>
    </row>
    <row r="91" spans="1:5" s="352" customFormat="1" ht="12" customHeight="1" thickBot="1">
      <c r="A91" s="316" t="s">
        <v>403</v>
      </c>
      <c r="B91" s="317" t="s">
        <v>404</v>
      </c>
      <c r="C91" s="317" t="s">
        <v>405</v>
      </c>
      <c r="D91" s="317" t="s">
        <v>406</v>
      </c>
      <c r="E91" s="318" t="s">
        <v>407</v>
      </c>
    </row>
    <row r="92" spans="1:5" ht="12" customHeight="1" thickBot="1">
      <c r="A92" s="313" t="s">
        <v>7</v>
      </c>
      <c r="B92" s="315" t="s">
        <v>409</v>
      </c>
      <c r="C92" s="342">
        <f>SUM(C93:C97)</f>
        <v>96210368</v>
      </c>
      <c r="D92" s="342">
        <f>SUM(D93:D97)</f>
        <v>98460059</v>
      </c>
      <c r="E92" s="297">
        <f>SUM(E93:E97)</f>
        <v>97560006</v>
      </c>
    </row>
    <row r="93" spans="1:5" ht="12" customHeight="1">
      <c r="A93" s="308" t="s">
        <v>69</v>
      </c>
      <c r="B93" s="301" t="s">
        <v>37</v>
      </c>
      <c r="C93" s="77">
        <v>58042724</v>
      </c>
      <c r="D93" s="77">
        <v>61768197</v>
      </c>
      <c r="E93" s="296">
        <v>61768197</v>
      </c>
    </row>
    <row r="94" spans="1:5" ht="12" customHeight="1">
      <c r="A94" s="305" t="s">
        <v>70</v>
      </c>
      <c r="B94" s="299" t="s">
        <v>131</v>
      </c>
      <c r="C94" s="344">
        <v>9167800</v>
      </c>
      <c r="D94" s="344">
        <v>9398011</v>
      </c>
      <c r="E94" s="327">
        <v>9398011</v>
      </c>
    </row>
    <row r="95" spans="1:5" ht="12" customHeight="1">
      <c r="A95" s="305" t="s">
        <v>71</v>
      </c>
      <c r="B95" s="299" t="s">
        <v>98</v>
      </c>
      <c r="C95" s="346">
        <v>22574148</v>
      </c>
      <c r="D95" s="346">
        <v>21394415</v>
      </c>
      <c r="E95" s="329">
        <v>20512842</v>
      </c>
    </row>
    <row r="96" spans="1:5" ht="12" customHeight="1">
      <c r="A96" s="305" t="s">
        <v>72</v>
      </c>
      <c r="B96" s="302" t="s">
        <v>132</v>
      </c>
      <c r="C96" s="346">
        <v>5586000</v>
      </c>
      <c r="D96" s="346">
        <v>4389510</v>
      </c>
      <c r="E96" s="329">
        <v>4389510</v>
      </c>
    </row>
    <row r="97" spans="1:5" ht="12" customHeight="1">
      <c r="A97" s="305" t="s">
        <v>81</v>
      </c>
      <c r="B97" s="310" t="s">
        <v>133</v>
      </c>
      <c r="C97" s="346">
        <v>839696</v>
      </c>
      <c r="D97" s="346">
        <v>1509926</v>
      </c>
      <c r="E97" s="329">
        <v>1491446</v>
      </c>
    </row>
    <row r="98" spans="1:5" ht="12" customHeight="1">
      <c r="A98" s="305" t="s">
        <v>73</v>
      </c>
      <c r="B98" s="299" t="s">
        <v>410</v>
      </c>
      <c r="C98" s="346"/>
      <c r="D98" s="346">
        <v>1040648</v>
      </c>
      <c r="E98" s="329">
        <v>1040648</v>
      </c>
    </row>
    <row r="99" spans="1:5" ht="12" customHeight="1">
      <c r="A99" s="305" t="s">
        <v>74</v>
      </c>
      <c r="B99" s="322" t="s">
        <v>411</v>
      </c>
      <c r="C99" s="346"/>
      <c r="D99" s="346"/>
      <c r="E99" s="329"/>
    </row>
    <row r="100" spans="1:5" ht="12" customHeight="1">
      <c r="A100" s="305" t="s">
        <v>82</v>
      </c>
      <c r="B100" s="323" t="s">
        <v>412</v>
      </c>
      <c r="C100" s="346">
        <v>316873</v>
      </c>
      <c r="D100" s="346">
        <v>18480</v>
      </c>
      <c r="E100" s="329">
        <v>18480</v>
      </c>
    </row>
    <row r="101" spans="1:5" ht="12" customHeight="1">
      <c r="A101" s="305" t="s">
        <v>83</v>
      </c>
      <c r="B101" s="323" t="s">
        <v>413</v>
      </c>
      <c r="C101" s="346"/>
      <c r="D101" s="346"/>
      <c r="E101" s="329"/>
    </row>
    <row r="102" spans="1:5" ht="12" customHeight="1">
      <c r="A102" s="305" t="s">
        <v>84</v>
      </c>
      <c r="B102" s="322" t="s">
        <v>414</v>
      </c>
      <c r="C102" s="346"/>
      <c r="D102" s="346"/>
      <c r="E102" s="329"/>
    </row>
    <row r="103" spans="1:5" ht="12" customHeight="1">
      <c r="A103" s="305" t="s">
        <v>85</v>
      </c>
      <c r="B103" s="322" t="s">
        <v>415</v>
      </c>
      <c r="C103" s="346"/>
      <c r="D103" s="346"/>
      <c r="E103" s="329"/>
    </row>
    <row r="104" spans="1:5" ht="12" customHeight="1">
      <c r="A104" s="305" t="s">
        <v>87</v>
      </c>
      <c r="B104" s="323" t="s">
        <v>416</v>
      </c>
      <c r="C104" s="346"/>
      <c r="D104" s="346"/>
      <c r="E104" s="329"/>
    </row>
    <row r="105" spans="1:5" ht="12" customHeight="1">
      <c r="A105" s="304" t="s">
        <v>134</v>
      </c>
      <c r="B105" s="324" t="s">
        <v>417</v>
      </c>
      <c r="C105" s="346"/>
      <c r="D105" s="346"/>
      <c r="E105" s="329"/>
    </row>
    <row r="106" spans="1:5" ht="12" customHeight="1">
      <c r="A106" s="305" t="s">
        <v>418</v>
      </c>
      <c r="B106" s="324" t="s">
        <v>419</v>
      </c>
      <c r="C106" s="346"/>
      <c r="D106" s="346"/>
      <c r="E106" s="329"/>
    </row>
    <row r="107" spans="1:5" ht="12" customHeight="1" thickBot="1">
      <c r="A107" s="309" t="s">
        <v>420</v>
      </c>
      <c r="B107" s="325" t="s">
        <v>421</v>
      </c>
      <c r="C107" s="78">
        <v>522823</v>
      </c>
      <c r="D107" s="78">
        <v>450798</v>
      </c>
      <c r="E107" s="290">
        <v>432818</v>
      </c>
    </row>
    <row r="108" spans="1:5" ht="12" customHeight="1" thickBot="1">
      <c r="A108" s="311" t="s">
        <v>8</v>
      </c>
      <c r="B108" s="314" t="s">
        <v>422</v>
      </c>
      <c r="C108" s="343">
        <f>+C109+C111+C113</f>
        <v>13059194</v>
      </c>
      <c r="D108" s="343">
        <f>+D109+D111+D113</f>
        <v>3718209</v>
      </c>
      <c r="E108" s="326">
        <f>+E109+E111+E113</f>
        <v>3718209</v>
      </c>
    </row>
    <row r="109" spans="1:5" ht="12" customHeight="1">
      <c r="A109" s="306" t="s">
        <v>75</v>
      </c>
      <c r="B109" s="299" t="s">
        <v>153</v>
      </c>
      <c r="C109" s="345">
        <v>3059202</v>
      </c>
      <c r="D109" s="345">
        <v>3290234</v>
      </c>
      <c r="E109" s="328">
        <v>3290234</v>
      </c>
    </row>
    <row r="110" spans="1:5" ht="12" customHeight="1">
      <c r="A110" s="306" t="s">
        <v>76</v>
      </c>
      <c r="B110" s="303" t="s">
        <v>423</v>
      </c>
      <c r="C110" s="345"/>
      <c r="D110" s="345"/>
      <c r="E110" s="328"/>
    </row>
    <row r="111" spans="1:5">
      <c r="A111" s="306" t="s">
        <v>77</v>
      </c>
      <c r="B111" s="303" t="s">
        <v>135</v>
      </c>
      <c r="C111" s="344">
        <v>9999992</v>
      </c>
      <c r="D111" s="344">
        <v>427975</v>
      </c>
      <c r="E111" s="327">
        <v>427975</v>
      </c>
    </row>
    <row r="112" spans="1:5" ht="12" customHeight="1">
      <c r="A112" s="306" t="s">
        <v>78</v>
      </c>
      <c r="B112" s="303" t="s">
        <v>424</v>
      </c>
      <c r="C112" s="344"/>
      <c r="D112" s="344"/>
      <c r="E112" s="327"/>
    </row>
    <row r="113" spans="1:5" ht="12" customHeight="1">
      <c r="A113" s="306" t="s">
        <v>79</v>
      </c>
      <c r="B113" s="335" t="s">
        <v>155</v>
      </c>
      <c r="C113" s="344"/>
      <c r="D113" s="344"/>
      <c r="E113" s="327"/>
    </row>
    <row r="114" spans="1:5" ht="21.75" customHeight="1">
      <c r="A114" s="306" t="s">
        <v>86</v>
      </c>
      <c r="B114" s="334" t="s">
        <v>425</v>
      </c>
      <c r="C114" s="344"/>
      <c r="D114" s="344"/>
      <c r="E114" s="327"/>
    </row>
    <row r="115" spans="1:5" ht="24" customHeight="1">
      <c r="A115" s="306" t="s">
        <v>88</v>
      </c>
      <c r="B115" s="350" t="s">
        <v>426</v>
      </c>
      <c r="C115" s="344"/>
      <c r="D115" s="344"/>
      <c r="E115" s="327"/>
    </row>
    <row r="116" spans="1:5" ht="12" customHeight="1">
      <c r="A116" s="306" t="s">
        <v>136</v>
      </c>
      <c r="B116" s="323" t="s">
        <v>413</v>
      </c>
      <c r="C116" s="344"/>
      <c r="D116" s="344"/>
      <c r="E116" s="327"/>
    </row>
    <row r="117" spans="1:5" ht="12" customHeight="1">
      <c r="A117" s="306" t="s">
        <v>137</v>
      </c>
      <c r="B117" s="323" t="s">
        <v>427</v>
      </c>
      <c r="C117" s="344"/>
      <c r="D117" s="344"/>
      <c r="E117" s="327"/>
    </row>
    <row r="118" spans="1:5" ht="12" customHeight="1">
      <c r="A118" s="306" t="s">
        <v>138</v>
      </c>
      <c r="B118" s="323" t="s">
        <v>428</v>
      </c>
      <c r="C118" s="344"/>
      <c r="D118" s="344"/>
      <c r="E118" s="327"/>
    </row>
    <row r="119" spans="1:5" s="370" customFormat="1" ht="12" customHeight="1">
      <c r="A119" s="306" t="s">
        <v>429</v>
      </c>
      <c r="B119" s="323" t="s">
        <v>416</v>
      </c>
      <c r="C119" s="344"/>
      <c r="D119" s="344"/>
      <c r="E119" s="327"/>
    </row>
    <row r="120" spans="1:5" ht="12" customHeight="1">
      <c r="A120" s="306" t="s">
        <v>430</v>
      </c>
      <c r="B120" s="323" t="s">
        <v>431</v>
      </c>
      <c r="C120" s="344"/>
      <c r="D120" s="344"/>
      <c r="E120" s="327"/>
    </row>
    <row r="121" spans="1:5" ht="12" customHeight="1" thickBot="1">
      <c r="A121" s="304" t="s">
        <v>432</v>
      </c>
      <c r="B121" s="323" t="s">
        <v>433</v>
      </c>
      <c r="C121" s="346"/>
      <c r="D121" s="346"/>
      <c r="E121" s="329"/>
    </row>
    <row r="122" spans="1:5" ht="12" customHeight="1" thickBot="1">
      <c r="A122" s="311" t="s">
        <v>9</v>
      </c>
      <c r="B122" s="319" t="s">
        <v>434</v>
      </c>
      <c r="C122" s="343">
        <f>+C123+C124</f>
        <v>0</v>
      </c>
      <c r="D122" s="343">
        <f>+D123+D124</f>
        <v>0</v>
      </c>
      <c r="E122" s="326">
        <f>+E123+E124</f>
        <v>0</v>
      </c>
    </row>
    <row r="123" spans="1:5" ht="12" customHeight="1">
      <c r="A123" s="306" t="s">
        <v>58</v>
      </c>
      <c r="B123" s="300" t="s">
        <v>45</v>
      </c>
      <c r="C123" s="345"/>
      <c r="D123" s="345"/>
      <c r="E123" s="328"/>
    </row>
    <row r="124" spans="1:5" ht="12" customHeight="1" thickBot="1">
      <c r="A124" s="307" t="s">
        <v>59</v>
      </c>
      <c r="B124" s="303" t="s">
        <v>46</v>
      </c>
      <c r="C124" s="346"/>
      <c r="D124" s="346"/>
      <c r="E124" s="329"/>
    </row>
    <row r="125" spans="1:5" ht="12" customHeight="1" thickBot="1">
      <c r="A125" s="311" t="s">
        <v>10</v>
      </c>
      <c r="B125" s="319" t="s">
        <v>435</v>
      </c>
      <c r="C125" s="343">
        <f>+C92+C108+C122</f>
        <v>109269562</v>
      </c>
      <c r="D125" s="343">
        <f>+D92+D108+D122</f>
        <v>102178268</v>
      </c>
      <c r="E125" s="326">
        <f>+E92+E108+E122</f>
        <v>101278215</v>
      </c>
    </row>
    <row r="126" spans="1:5" ht="12" customHeight="1" thickBot="1">
      <c r="A126" s="311" t="s">
        <v>11</v>
      </c>
      <c r="B126" s="319" t="s">
        <v>436</v>
      </c>
      <c r="C126" s="343">
        <f>+C127+C128+C129</f>
        <v>0</v>
      </c>
      <c r="D126" s="343">
        <f>+D127+D128+D129</f>
        <v>0</v>
      </c>
      <c r="E126" s="326">
        <f>+E127+E128+E129</f>
        <v>0</v>
      </c>
    </row>
    <row r="127" spans="1:5" ht="12" customHeight="1">
      <c r="A127" s="306" t="s">
        <v>62</v>
      </c>
      <c r="B127" s="300" t="s">
        <v>437</v>
      </c>
      <c r="C127" s="344"/>
      <c r="D127" s="344"/>
      <c r="E127" s="327"/>
    </row>
    <row r="128" spans="1:5" ht="12" customHeight="1">
      <c r="A128" s="306" t="s">
        <v>63</v>
      </c>
      <c r="B128" s="300" t="s">
        <v>438</v>
      </c>
      <c r="C128" s="344"/>
      <c r="D128" s="344"/>
      <c r="E128" s="327"/>
    </row>
    <row r="129" spans="1:9" ht="12" customHeight="1" thickBot="1">
      <c r="A129" s="304" t="s">
        <v>64</v>
      </c>
      <c r="B129" s="298" t="s">
        <v>439</v>
      </c>
      <c r="C129" s="344"/>
      <c r="D129" s="344"/>
      <c r="E129" s="327"/>
    </row>
    <row r="130" spans="1:9" ht="12" customHeight="1" thickBot="1">
      <c r="A130" s="311" t="s">
        <v>12</v>
      </c>
      <c r="B130" s="319" t="s">
        <v>440</v>
      </c>
      <c r="C130" s="343">
        <f>+C131+C132+C134+C133</f>
        <v>0</v>
      </c>
      <c r="D130" s="343">
        <f>+D131+D132+D134+D133</f>
        <v>0</v>
      </c>
      <c r="E130" s="326">
        <f>+E131+E132+E134+E133</f>
        <v>0</v>
      </c>
    </row>
    <row r="131" spans="1:9" ht="12" customHeight="1">
      <c r="A131" s="306" t="s">
        <v>65</v>
      </c>
      <c r="B131" s="300" t="s">
        <v>441</v>
      </c>
      <c r="C131" s="344"/>
      <c r="D131" s="344"/>
      <c r="E131" s="327"/>
    </row>
    <row r="132" spans="1:9" ht="12" customHeight="1">
      <c r="A132" s="306" t="s">
        <v>66</v>
      </c>
      <c r="B132" s="300" t="s">
        <v>442</v>
      </c>
      <c r="C132" s="344"/>
      <c r="D132" s="344"/>
      <c r="E132" s="327"/>
    </row>
    <row r="133" spans="1:9" ht="12" customHeight="1">
      <c r="A133" s="306" t="s">
        <v>340</v>
      </c>
      <c r="B133" s="300" t="s">
        <v>443</v>
      </c>
      <c r="C133" s="344"/>
      <c r="D133" s="344"/>
      <c r="E133" s="327"/>
    </row>
    <row r="134" spans="1:9" ht="12" customHeight="1" thickBot="1">
      <c r="A134" s="304" t="s">
        <v>342</v>
      </c>
      <c r="B134" s="298" t="s">
        <v>444</v>
      </c>
      <c r="C134" s="344"/>
      <c r="D134" s="344"/>
      <c r="E134" s="327"/>
    </row>
    <row r="135" spans="1:9" ht="12" customHeight="1" thickBot="1">
      <c r="A135" s="311" t="s">
        <v>13</v>
      </c>
      <c r="B135" s="319" t="s">
        <v>445</v>
      </c>
      <c r="C135" s="349">
        <f>+C136+C137+C138+C139</f>
        <v>1480432</v>
      </c>
      <c r="D135" s="349">
        <f>+D136+D137+D138+D139</f>
        <v>1480432</v>
      </c>
      <c r="E135" s="362">
        <f>+E136+E137+E138+E139</f>
        <v>1480432</v>
      </c>
    </row>
    <row r="136" spans="1:9" ht="12" customHeight="1">
      <c r="A136" s="306" t="s">
        <v>67</v>
      </c>
      <c r="B136" s="300" t="s">
        <v>446</v>
      </c>
      <c r="C136" s="344"/>
      <c r="D136" s="344"/>
      <c r="E136" s="327"/>
    </row>
    <row r="137" spans="1:9" ht="12" customHeight="1">
      <c r="A137" s="306" t="s">
        <v>68</v>
      </c>
      <c r="B137" s="300" t="s">
        <v>447</v>
      </c>
      <c r="C137" s="344">
        <v>1480432</v>
      </c>
      <c r="D137" s="344">
        <v>1480432</v>
      </c>
      <c r="E137" s="327">
        <v>1480432</v>
      </c>
    </row>
    <row r="138" spans="1:9" ht="12" customHeight="1">
      <c r="A138" s="306" t="s">
        <v>349</v>
      </c>
      <c r="B138" s="300" t="s">
        <v>448</v>
      </c>
      <c r="C138" s="344"/>
      <c r="D138" s="344"/>
      <c r="E138" s="327"/>
    </row>
    <row r="139" spans="1:9" ht="12" customHeight="1" thickBot="1">
      <c r="A139" s="304" t="s">
        <v>351</v>
      </c>
      <c r="B139" s="298" t="s">
        <v>449</v>
      </c>
      <c r="C139" s="344"/>
      <c r="D139" s="344"/>
      <c r="E139" s="327"/>
    </row>
    <row r="140" spans="1:9" ht="15" customHeight="1" thickBot="1">
      <c r="A140" s="311" t="s">
        <v>14</v>
      </c>
      <c r="B140" s="319" t="s">
        <v>450</v>
      </c>
      <c r="C140" s="79">
        <f>+C141+C142+C143+C144</f>
        <v>0</v>
      </c>
      <c r="D140" s="79">
        <f>+D141+D142+D143+D144</f>
        <v>0</v>
      </c>
      <c r="E140" s="295">
        <f>+E141+E142+E143+E144</f>
        <v>0</v>
      </c>
      <c r="F140" s="360"/>
      <c r="G140" s="361"/>
      <c r="H140" s="361"/>
      <c r="I140" s="361"/>
    </row>
    <row r="141" spans="1:9" s="353" customFormat="1" ht="12.95" customHeight="1">
      <c r="A141" s="306" t="s">
        <v>129</v>
      </c>
      <c r="B141" s="300" t="s">
        <v>451</v>
      </c>
      <c r="C141" s="344"/>
      <c r="D141" s="344"/>
      <c r="E141" s="327"/>
    </row>
    <row r="142" spans="1:9" ht="12.75" customHeight="1">
      <c r="A142" s="306" t="s">
        <v>130</v>
      </c>
      <c r="B142" s="300" t="s">
        <v>452</v>
      </c>
      <c r="C142" s="344"/>
      <c r="D142" s="344"/>
      <c r="E142" s="327"/>
    </row>
    <row r="143" spans="1:9" ht="12.75" customHeight="1">
      <c r="A143" s="306" t="s">
        <v>154</v>
      </c>
      <c r="B143" s="300" t="s">
        <v>453</v>
      </c>
      <c r="C143" s="344"/>
      <c r="D143" s="344"/>
      <c r="E143" s="327"/>
    </row>
    <row r="144" spans="1:9" ht="12.75" customHeight="1" thickBot="1">
      <c r="A144" s="306" t="s">
        <v>357</v>
      </c>
      <c r="B144" s="300" t="s">
        <v>454</v>
      </c>
      <c r="C144" s="344"/>
      <c r="D144" s="344"/>
      <c r="E144" s="327"/>
    </row>
    <row r="145" spans="1:5" ht="16.5" thickBot="1">
      <c r="A145" s="311" t="s">
        <v>15</v>
      </c>
      <c r="B145" s="319" t="s">
        <v>455</v>
      </c>
      <c r="C145" s="293">
        <f>+C126+C130+C135+C140</f>
        <v>1480432</v>
      </c>
      <c r="D145" s="293">
        <f>+D126+D130+D135+D140</f>
        <v>1480432</v>
      </c>
      <c r="E145" s="294">
        <f>+E126+E130+E135+E140</f>
        <v>1480432</v>
      </c>
    </row>
    <row r="146" spans="1:5" ht="16.5" thickBot="1">
      <c r="A146" s="336" t="s">
        <v>16</v>
      </c>
      <c r="B146" s="339" t="s">
        <v>456</v>
      </c>
      <c r="C146" s="293">
        <f>+C125+C145</f>
        <v>110749994</v>
      </c>
      <c r="D146" s="293">
        <f>+D125+D145</f>
        <v>103658700</v>
      </c>
      <c r="E146" s="294">
        <f>+E125+E145</f>
        <v>102758647</v>
      </c>
    </row>
    <row r="148" spans="1:5" ht="18.75" customHeight="1">
      <c r="A148" s="630" t="s">
        <v>457</v>
      </c>
      <c r="B148" s="630"/>
      <c r="C148" s="630"/>
      <c r="D148" s="630"/>
      <c r="E148" s="630"/>
    </row>
    <row r="149" spans="1:5" ht="13.5" customHeight="1" thickBot="1">
      <c r="A149" s="321" t="s">
        <v>111</v>
      </c>
      <c r="B149" s="321"/>
      <c r="C149" s="351"/>
      <c r="E149" s="338" t="str">
        <f>E88</f>
        <v>Forintban!</v>
      </c>
    </row>
    <row r="150" spans="1:5" ht="21.75" thickBot="1">
      <c r="A150" s="311">
        <v>1</v>
      </c>
      <c r="B150" s="314" t="s">
        <v>458</v>
      </c>
      <c r="C150" s="337">
        <f>+C61-C125</f>
        <v>-13482260</v>
      </c>
      <c r="D150" s="337">
        <f>+D61-D125</f>
        <v>-13482260</v>
      </c>
      <c r="E150" s="337">
        <f>+E61-E125</f>
        <v>4972564</v>
      </c>
    </row>
    <row r="151" spans="1:5" ht="21.75" thickBot="1">
      <c r="A151" s="311" t="s">
        <v>8</v>
      </c>
      <c r="B151" s="314" t="s">
        <v>459</v>
      </c>
      <c r="C151" s="337">
        <f>+C84-C145</f>
        <v>13482260</v>
      </c>
      <c r="D151" s="337">
        <f>+D84-D145</f>
        <v>13482260</v>
      </c>
      <c r="E151" s="337">
        <f>+E84-E145</f>
        <v>15039534</v>
      </c>
    </row>
    <row r="152" spans="1:5" ht="7.5" customHeight="1"/>
    <row r="154" spans="1:5" ht="12.75" customHeight="1"/>
    <row r="155" spans="1:5" ht="12.75" customHeight="1"/>
    <row r="156" spans="1:5" ht="12.75" customHeight="1"/>
    <row r="157" spans="1:5" ht="12.75" customHeight="1"/>
    <row r="158" spans="1:5" ht="12.75" customHeight="1"/>
    <row r="159" spans="1:5" ht="12.75" customHeight="1"/>
    <row r="160" spans="1:5" ht="12.75" customHeight="1"/>
    <row r="161" ht="12.75" customHeight="1"/>
  </sheetData>
  <mergeCells count="9">
    <mergeCell ref="A148:E148"/>
    <mergeCell ref="A1:E1"/>
    <mergeCell ref="A87:E87"/>
    <mergeCell ref="A89:A90"/>
    <mergeCell ref="B89:B90"/>
    <mergeCell ref="C89:E89"/>
    <mergeCell ref="A3:A4"/>
    <mergeCell ref="B3:B4"/>
    <mergeCell ref="C3:E3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Sajónémeti..Önkormányzat
2017. ÉVI ZÁRSZÁMADÁSÁNAK PÉNZÜGYI MÉRLEGE&amp;10
&amp;R&amp;"Times New Roman CE,Félkövér dőlt"&amp;11 2. melléklet</oddHeader>
  </headerFooter>
  <rowBreaks count="1" manualBreakCount="1">
    <brk id="86" max="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G36"/>
  <sheetViews>
    <sheetView view="pageLayout" zoomScaleNormal="100" workbookViewId="0">
      <selection activeCell="G7" sqref="G7"/>
    </sheetView>
  </sheetViews>
  <sheetFormatPr defaultRowHeight="12.75"/>
  <cols>
    <col min="1" max="1" width="7" style="272" customWidth="1"/>
    <col min="2" max="2" width="32" style="32" customWidth="1"/>
    <col min="3" max="3" width="12.5" style="32" customWidth="1"/>
    <col min="4" max="6" width="11.83203125" style="32" customWidth="1"/>
    <col min="7" max="7" width="12.83203125" style="32" customWidth="1"/>
    <col min="8" max="16384" width="9.33203125" style="32"/>
  </cols>
  <sheetData>
    <row r="1" spans="1:7" ht="14.25" thickBot="1">
      <c r="G1" s="39" t="e">
        <f>#REF!</f>
        <v>#REF!</v>
      </c>
    </row>
    <row r="2" spans="1:7" ht="17.25" customHeight="1" thickBot="1">
      <c r="A2" s="681" t="s">
        <v>5</v>
      </c>
      <c r="B2" s="683" t="s">
        <v>297</v>
      </c>
      <c r="C2" s="683" t="s">
        <v>654</v>
      </c>
      <c r="D2" s="683" t="s">
        <v>682</v>
      </c>
      <c r="E2" s="685" t="s">
        <v>655</v>
      </c>
      <c r="F2" s="685"/>
      <c r="G2" s="686"/>
    </row>
    <row r="3" spans="1:7" s="273" customFormat="1" ht="57.75" customHeight="1" thickBot="1">
      <c r="A3" s="682"/>
      <c r="B3" s="684"/>
      <c r="C3" s="684"/>
      <c r="D3" s="684"/>
      <c r="E3" s="30" t="s">
        <v>656</v>
      </c>
      <c r="F3" s="30" t="s">
        <v>657</v>
      </c>
      <c r="G3" s="564" t="s">
        <v>658</v>
      </c>
    </row>
    <row r="4" spans="1:7" s="274" customFormat="1" ht="15" customHeight="1" thickBot="1">
      <c r="A4" s="446" t="s">
        <v>403</v>
      </c>
      <c r="B4" s="447" t="s">
        <v>404</v>
      </c>
      <c r="C4" s="447" t="s">
        <v>405</v>
      </c>
      <c r="D4" s="447" t="s">
        <v>406</v>
      </c>
      <c r="E4" s="447" t="s">
        <v>683</v>
      </c>
      <c r="F4" s="447" t="s">
        <v>483</v>
      </c>
      <c r="G4" s="528" t="s">
        <v>484</v>
      </c>
    </row>
    <row r="5" spans="1:7" ht="15" customHeight="1">
      <c r="A5" s="275" t="s">
        <v>7</v>
      </c>
      <c r="B5" s="276" t="s">
        <v>713</v>
      </c>
      <c r="C5" s="277">
        <v>19705912</v>
      </c>
      <c r="D5" s="277"/>
      <c r="E5" s="278">
        <f>C5+D5</f>
        <v>19705912</v>
      </c>
      <c r="F5" s="277">
        <v>8456565</v>
      </c>
      <c r="G5" s="279">
        <v>11249347</v>
      </c>
    </row>
    <row r="6" spans="1:7" ht="15" customHeight="1">
      <c r="A6" s="280" t="s">
        <v>8</v>
      </c>
      <c r="B6" s="281" t="s">
        <v>714</v>
      </c>
      <c r="C6" s="2">
        <v>306186</v>
      </c>
      <c r="D6" s="2"/>
      <c r="E6" s="278">
        <f t="shared" ref="E6:E35" si="0">C6+D6</f>
        <v>306186</v>
      </c>
      <c r="F6" s="2">
        <v>306186</v>
      </c>
      <c r="G6" s="157">
        <v>0</v>
      </c>
    </row>
    <row r="7" spans="1:7" ht="15" customHeight="1">
      <c r="A7" s="280" t="s">
        <v>9</v>
      </c>
      <c r="B7" s="281"/>
      <c r="C7" s="2"/>
      <c r="D7" s="2"/>
      <c r="E7" s="278">
        <f t="shared" si="0"/>
        <v>0</v>
      </c>
      <c r="F7" s="2"/>
      <c r="G7" s="157"/>
    </row>
    <row r="8" spans="1:7" ht="15" customHeight="1">
      <c r="A8" s="280" t="s">
        <v>10</v>
      </c>
      <c r="B8" s="281"/>
      <c r="C8" s="2"/>
      <c r="D8" s="2"/>
      <c r="E8" s="278">
        <f t="shared" si="0"/>
        <v>0</v>
      </c>
      <c r="F8" s="2"/>
      <c r="G8" s="157"/>
    </row>
    <row r="9" spans="1:7" ht="15" customHeight="1">
      <c r="A9" s="280" t="s">
        <v>11</v>
      </c>
      <c r="B9" s="281"/>
      <c r="C9" s="2"/>
      <c r="D9" s="2"/>
      <c r="E9" s="278">
        <f t="shared" si="0"/>
        <v>0</v>
      </c>
      <c r="F9" s="2"/>
      <c r="G9" s="157"/>
    </row>
    <row r="10" spans="1:7" ht="15" customHeight="1">
      <c r="A10" s="280" t="s">
        <v>12</v>
      </c>
      <c r="B10" s="281"/>
      <c r="C10" s="2"/>
      <c r="D10" s="2"/>
      <c r="E10" s="278">
        <f t="shared" si="0"/>
        <v>0</v>
      </c>
      <c r="F10" s="2"/>
      <c r="G10" s="157"/>
    </row>
    <row r="11" spans="1:7" ht="15" customHeight="1">
      <c r="A11" s="280" t="s">
        <v>13</v>
      </c>
      <c r="B11" s="281"/>
      <c r="C11" s="2"/>
      <c r="D11" s="2"/>
      <c r="E11" s="278">
        <f t="shared" si="0"/>
        <v>0</v>
      </c>
      <c r="F11" s="2"/>
      <c r="G11" s="157"/>
    </row>
    <row r="12" spans="1:7" ht="15" customHeight="1">
      <c r="A12" s="280" t="s">
        <v>14</v>
      </c>
      <c r="B12" s="281"/>
      <c r="C12" s="2"/>
      <c r="D12" s="2"/>
      <c r="E12" s="278">
        <f t="shared" si="0"/>
        <v>0</v>
      </c>
      <c r="F12" s="2"/>
      <c r="G12" s="157"/>
    </row>
    <row r="13" spans="1:7" ht="15" customHeight="1">
      <c r="A13" s="280" t="s">
        <v>15</v>
      </c>
      <c r="B13" s="281"/>
      <c r="C13" s="2"/>
      <c r="D13" s="2"/>
      <c r="E13" s="278">
        <f t="shared" si="0"/>
        <v>0</v>
      </c>
      <c r="F13" s="2"/>
      <c r="G13" s="157"/>
    </row>
    <row r="14" spans="1:7" ht="15" customHeight="1">
      <c r="A14" s="280" t="s">
        <v>16</v>
      </c>
      <c r="B14" s="281"/>
      <c r="C14" s="2"/>
      <c r="D14" s="2"/>
      <c r="E14" s="278">
        <f t="shared" si="0"/>
        <v>0</v>
      </c>
      <c r="F14" s="2"/>
      <c r="G14" s="157"/>
    </row>
    <row r="15" spans="1:7" ht="15" customHeight="1">
      <c r="A15" s="280" t="s">
        <v>17</v>
      </c>
      <c r="B15" s="281"/>
      <c r="C15" s="2"/>
      <c r="D15" s="2"/>
      <c r="E15" s="278">
        <f t="shared" si="0"/>
        <v>0</v>
      </c>
      <c r="F15" s="2"/>
      <c r="G15" s="157"/>
    </row>
    <row r="16" spans="1:7" ht="15" customHeight="1">
      <c r="A16" s="280" t="s">
        <v>18</v>
      </c>
      <c r="B16" s="281"/>
      <c r="C16" s="2"/>
      <c r="D16" s="2"/>
      <c r="E16" s="278">
        <f t="shared" si="0"/>
        <v>0</v>
      </c>
      <c r="F16" s="2"/>
      <c r="G16" s="157"/>
    </row>
    <row r="17" spans="1:7" ht="15" customHeight="1">
      <c r="A17" s="280" t="s">
        <v>19</v>
      </c>
      <c r="B17" s="281"/>
      <c r="C17" s="2"/>
      <c r="D17" s="2"/>
      <c r="E17" s="278">
        <f t="shared" si="0"/>
        <v>0</v>
      </c>
      <c r="F17" s="2"/>
      <c r="G17" s="157"/>
    </row>
    <row r="18" spans="1:7" ht="15" customHeight="1">
      <c r="A18" s="280" t="s">
        <v>20</v>
      </c>
      <c r="B18" s="281"/>
      <c r="C18" s="2"/>
      <c r="D18" s="2"/>
      <c r="E18" s="278">
        <f t="shared" si="0"/>
        <v>0</v>
      </c>
      <c r="F18" s="2"/>
      <c r="G18" s="157"/>
    </row>
    <row r="19" spans="1:7" ht="15" customHeight="1">
      <c r="A19" s="280" t="s">
        <v>21</v>
      </c>
      <c r="B19" s="281"/>
      <c r="C19" s="2"/>
      <c r="D19" s="2"/>
      <c r="E19" s="278">
        <f t="shared" si="0"/>
        <v>0</v>
      </c>
      <c r="F19" s="2"/>
      <c r="G19" s="157"/>
    </row>
    <row r="20" spans="1:7" ht="15" customHeight="1">
      <c r="A20" s="280" t="s">
        <v>22</v>
      </c>
      <c r="B20" s="281"/>
      <c r="C20" s="2"/>
      <c r="D20" s="2"/>
      <c r="E20" s="278">
        <f t="shared" si="0"/>
        <v>0</v>
      </c>
      <c r="F20" s="2"/>
      <c r="G20" s="157"/>
    </row>
    <row r="21" spans="1:7" ht="15" customHeight="1">
      <c r="A21" s="280" t="s">
        <v>23</v>
      </c>
      <c r="B21" s="281"/>
      <c r="C21" s="2"/>
      <c r="D21" s="2"/>
      <c r="E21" s="278">
        <f t="shared" si="0"/>
        <v>0</v>
      </c>
      <c r="F21" s="2"/>
      <c r="G21" s="157"/>
    </row>
    <row r="22" spans="1:7" ht="15" customHeight="1">
      <c r="A22" s="280" t="s">
        <v>24</v>
      </c>
      <c r="B22" s="281"/>
      <c r="C22" s="2"/>
      <c r="D22" s="2"/>
      <c r="E22" s="278">
        <f t="shared" si="0"/>
        <v>0</v>
      </c>
      <c r="F22" s="2"/>
      <c r="G22" s="157"/>
    </row>
    <row r="23" spans="1:7" ht="15" customHeight="1">
      <c r="A23" s="280" t="s">
        <v>25</v>
      </c>
      <c r="B23" s="281"/>
      <c r="C23" s="2"/>
      <c r="D23" s="2"/>
      <c r="E23" s="278">
        <f t="shared" si="0"/>
        <v>0</v>
      </c>
      <c r="F23" s="2"/>
      <c r="G23" s="157"/>
    </row>
    <row r="24" spans="1:7" ht="15" customHeight="1">
      <c r="A24" s="280" t="s">
        <v>26</v>
      </c>
      <c r="B24" s="281"/>
      <c r="C24" s="2"/>
      <c r="D24" s="2"/>
      <c r="E24" s="278">
        <f t="shared" si="0"/>
        <v>0</v>
      </c>
      <c r="F24" s="2"/>
      <c r="G24" s="157"/>
    </row>
    <row r="25" spans="1:7" ht="15" customHeight="1">
      <c r="A25" s="280" t="s">
        <v>27</v>
      </c>
      <c r="B25" s="281"/>
      <c r="C25" s="2"/>
      <c r="D25" s="2"/>
      <c r="E25" s="278">
        <f t="shared" si="0"/>
        <v>0</v>
      </c>
      <c r="F25" s="2"/>
      <c r="G25" s="157"/>
    </row>
    <row r="26" spans="1:7" ht="15" customHeight="1">
      <c r="A26" s="280" t="s">
        <v>28</v>
      </c>
      <c r="B26" s="281"/>
      <c r="C26" s="2"/>
      <c r="D26" s="2"/>
      <c r="E26" s="278">
        <f t="shared" si="0"/>
        <v>0</v>
      </c>
      <c r="F26" s="2"/>
      <c r="G26" s="157"/>
    </row>
    <row r="27" spans="1:7" ht="15" customHeight="1">
      <c r="A27" s="280" t="s">
        <v>29</v>
      </c>
      <c r="B27" s="281"/>
      <c r="C27" s="2"/>
      <c r="D27" s="2"/>
      <c r="E27" s="278">
        <f t="shared" si="0"/>
        <v>0</v>
      </c>
      <c r="F27" s="2"/>
      <c r="G27" s="157"/>
    </row>
    <row r="28" spans="1:7" ht="15" customHeight="1">
      <c r="A28" s="280" t="s">
        <v>30</v>
      </c>
      <c r="B28" s="281"/>
      <c r="C28" s="2"/>
      <c r="D28" s="2"/>
      <c r="E28" s="278">
        <f t="shared" si="0"/>
        <v>0</v>
      </c>
      <c r="F28" s="2"/>
      <c r="G28" s="157"/>
    </row>
    <row r="29" spans="1:7" ht="15" customHeight="1">
      <c r="A29" s="280" t="s">
        <v>31</v>
      </c>
      <c r="B29" s="281"/>
      <c r="C29" s="2"/>
      <c r="D29" s="2"/>
      <c r="E29" s="278">
        <f t="shared" si="0"/>
        <v>0</v>
      </c>
      <c r="F29" s="2"/>
      <c r="G29" s="157"/>
    </row>
    <row r="30" spans="1:7" ht="15" customHeight="1">
      <c r="A30" s="280" t="s">
        <v>32</v>
      </c>
      <c r="B30" s="281"/>
      <c r="C30" s="2"/>
      <c r="D30" s="2"/>
      <c r="E30" s="278"/>
      <c r="F30" s="2"/>
      <c r="G30" s="157"/>
    </row>
    <row r="31" spans="1:7" ht="15" customHeight="1">
      <c r="A31" s="280" t="s">
        <v>33</v>
      </c>
      <c r="B31" s="281"/>
      <c r="C31" s="2"/>
      <c r="D31" s="2"/>
      <c r="E31" s="278">
        <f t="shared" si="0"/>
        <v>0</v>
      </c>
      <c r="F31" s="2"/>
      <c r="G31" s="157"/>
    </row>
    <row r="32" spans="1:7" ht="15" customHeight="1">
      <c r="A32" s="280" t="s">
        <v>34</v>
      </c>
      <c r="B32" s="281"/>
      <c r="C32" s="2"/>
      <c r="D32" s="2"/>
      <c r="E32" s="278">
        <f t="shared" si="0"/>
        <v>0</v>
      </c>
      <c r="F32" s="2"/>
      <c r="G32" s="157"/>
    </row>
    <row r="33" spans="1:7" ht="15" customHeight="1">
      <c r="A33" s="280" t="s">
        <v>35</v>
      </c>
      <c r="B33" s="281"/>
      <c r="C33" s="2"/>
      <c r="D33" s="2"/>
      <c r="E33" s="278">
        <f t="shared" si="0"/>
        <v>0</v>
      </c>
      <c r="F33" s="2"/>
      <c r="G33" s="157"/>
    </row>
    <row r="34" spans="1:7" ht="15" customHeight="1">
      <c r="A34" s="280" t="s">
        <v>89</v>
      </c>
      <c r="B34" s="281"/>
      <c r="C34" s="2"/>
      <c r="D34" s="2"/>
      <c r="E34" s="278">
        <f t="shared" si="0"/>
        <v>0</v>
      </c>
      <c r="F34" s="2"/>
      <c r="G34" s="157"/>
    </row>
    <row r="35" spans="1:7" ht="15" customHeight="1" thickBot="1">
      <c r="A35" s="280" t="s">
        <v>182</v>
      </c>
      <c r="B35" s="282"/>
      <c r="C35" s="3"/>
      <c r="D35" s="3"/>
      <c r="E35" s="278">
        <f t="shared" si="0"/>
        <v>0</v>
      </c>
      <c r="F35" s="3"/>
      <c r="G35" s="283"/>
    </row>
    <row r="36" spans="1:7" ht="15" customHeight="1" thickBot="1">
      <c r="A36" s="679" t="s">
        <v>40</v>
      </c>
      <c r="B36" s="680"/>
      <c r="C36" s="14">
        <f>SUM(C5:C35)</f>
        <v>20012098</v>
      </c>
      <c r="D36" s="14">
        <f>SUM(D5:D35)</f>
        <v>0</v>
      </c>
      <c r="E36" s="14">
        <f>SUM(E5:E35)</f>
        <v>20012098</v>
      </c>
      <c r="F36" s="14">
        <f>SUM(F5:F35)</f>
        <v>8762751</v>
      </c>
      <c r="G36" s="15">
        <f>SUM(G5:G35)</f>
        <v>11249347</v>
      </c>
    </row>
  </sheetData>
  <mergeCells count="6">
    <mergeCell ref="E2:G2"/>
    <mergeCell ref="A36:B36"/>
    <mergeCell ref="A2:A3"/>
    <mergeCell ref="B2:B3"/>
    <mergeCell ref="C2:C3"/>
    <mergeCell ref="D2:D3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KÖLTSÉGVETÉSI SZERVEK PÉNZMARADVÁNYÁNAK ALAKULÁSA&amp;R&amp;"Times New Roman CE,Félkövér dőlt"&amp;12 16. melléklet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K18"/>
  <sheetViews>
    <sheetView view="pageLayout" zoomScaleNormal="130" workbookViewId="0">
      <selection activeCell="I15" sqref="I15"/>
    </sheetView>
  </sheetViews>
  <sheetFormatPr defaultRowHeight="12.75"/>
  <cols>
    <col min="1" max="1" width="6.83203125" style="5" customWidth="1"/>
    <col min="2" max="2" width="32.33203125" style="4" customWidth="1"/>
    <col min="3" max="3" width="17" style="4" customWidth="1"/>
    <col min="4" max="9" width="12.83203125" style="4" customWidth="1"/>
    <col min="10" max="10" width="13.83203125" style="4" customWidth="1"/>
    <col min="11" max="11" width="4" style="4" customWidth="1"/>
    <col min="12" max="16384" width="9.33203125" style="4"/>
  </cols>
  <sheetData>
    <row r="1" spans="1:11" ht="14.25" thickBot="1">
      <c r="A1" s="94"/>
      <c r="B1" s="95"/>
      <c r="C1" s="95"/>
      <c r="D1" s="95"/>
      <c r="E1" s="95"/>
      <c r="F1" s="95"/>
      <c r="G1" s="95"/>
      <c r="H1" s="95"/>
      <c r="I1" s="95"/>
      <c r="J1" s="96" t="e">
        <f>#REF!</f>
        <v>#REF!</v>
      </c>
      <c r="K1" s="640" t="str">
        <f>+CONCATENATE("2. tájékoztató tábla a ......../",LEFT(ÖSSZEFÜGGÉSEK!A4,4)+1,". (........) önkormányzati rendelethez")</f>
        <v>2. tájékoztató tábla a ......../2018. (........) önkormányzati rendelethez</v>
      </c>
    </row>
    <row r="2" spans="1:11" s="100" customFormat="1" ht="26.25" customHeight="1">
      <c r="A2" s="687" t="s">
        <v>57</v>
      </c>
      <c r="B2" s="689" t="s">
        <v>183</v>
      </c>
      <c r="C2" s="689" t="s">
        <v>184</v>
      </c>
      <c r="D2" s="689" t="s">
        <v>185</v>
      </c>
      <c r="E2" s="689" t="str">
        <f>+CONCATENATE(LEFT(ÖSSZEFÜGGÉSEK!A4,4),". évi teljesítés")</f>
        <v>2017. évi teljesítés</v>
      </c>
      <c r="F2" s="97" t="s">
        <v>186</v>
      </c>
      <c r="G2" s="98"/>
      <c r="H2" s="98"/>
      <c r="I2" s="99"/>
      <c r="J2" s="692" t="s">
        <v>187</v>
      </c>
      <c r="K2" s="640"/>
    </row>
    <row r="3" spans="1:11" s="104" customFormat="1" ht="32.25" customHeight="1" thickBot="1">
      <c r="A3" s="688"/>
      <c r="B3" s="690"/>
      <c r="C3" s="690"/>
      <c r="D3" s="691"/>
      <c r="E3" s="691"/>
      <c r="F3" s="101" t="str">
        <f>+CONCATENATE(LEFT(ÖSSZEFÜGGÉSEK!A4,4)+1,".")</f>
        <v>2018.</v>
      </c>
      <c r="G3" s="102" t="str">
        <f>+CONCATENATE(LEFT(ÖSSZEFÜGGÉSEK!A4,4)+2,".")</f>
        <v>2019.</v>
      </c>
      <c r="H3" s="102" t="str">
        <f>+CONCATENATE(LEFT(ÖSSZEFÜGGÉSEK!A4,4)+3,".")</f>
        <v>2020.</v>
      </c>
      <c r="I3" s="103" t="str">
        <f>+CONCATENATE(LEFT(ÖSSZEFÜGGÉSEK!A4,4)+3,". után")</f>
        <v>2020. után</v>
      </c>
      <c r="J3" s="693"/>
      <c r="K3" s="640"/>
    </row>
    <row r="4" spans="1:11" s="106" customFormat="1" ht="14.1" customHeight="1" thickBot="1">
      <c r="A4" s="529" t="s">
        <v>403</v>
      </c>
      <c r="B4" s="105" t="s">
        <v>561</v>
      </c>
      <c r="C4" s="530" t="s">
        <v>405</v>
      </c>
      <c r="D4" s="530" t="s">
        <v>406</v>
      </c>
      <c r="E4" s="530" t="s">
        <v>407</v>
      </c>
      <c r="F4" s="530" t="s">
        <v>483</v>
      </c>
      <c r="G4" s="530" t="s">
        <v>484</v>
      </c>
      <c r="H4" s="530" t="s">
        <v>485</v>
      </c>
      <c r="I4" s="530" t="s">
        <v>486</v>
      </c>
      <c r="J4" s="531" t="s">
        <v>659</v>
      </c>
      <c r="K4" s="640"/>
    </row>
    <row r="5" spans="1:11" ht="33.75" customHeight="1">
      <c r="A5" s="107" t="s">
        <v>7</v>
      </c>
      <c r="B5" s="108" t="s">
        <v>188</v>
      </c>
      <c r="C5" s="109"/>
      <c r="D5" s="110">
        <f t="shared" ref="D5:I5" si="0">SUM(D6:D7)</f>
        <v>0</v>
      </c>
      <c r="E5" s="110">
        <f t="shared" si="0"/>
        <v>0</v>
      </c>
      <c r="F5" s="110">
        <f t="shared" si="0"/>
        <v>0</v>
      </c>
      <c r="G5" s="110">
        <f t="shared" si="0"/>
        <v>0</v>
      </c>
      <c r="H5" s="110">
        <f t="shared" si="0"/>
        <v>0</v>
      </c>
      <c r="I5" s="111">
        <f t="shared" si="0"/>
        <v>0</v>
      </c>
      <c r="J5" s="112">
        <f t="shared" ref="J5:J17" si="1">SUM(F5:I5)</f>
        <v>0</v>
      </c>
      <c r="K5" s="640"/>
    </row>
    <row r="6" spans="1:11" ht="21" customHeight="1">
      <c r="A6" s="113" t="s">
        <v>8</v>
      </c>
      <c r="B6" s="114" t="s">
        <v>189</v>
      </c>
      <c r="C6" s="115"/>
      <c r="D6" s="2"/>
      <c r="E6" s="2"/>
      <c r="F6" s="2"/>
      <c r="G6" s="2"/>
      <c r="H6" s="2"/>
      <c r="I6" s="50"/>
      <c r="J6" s="116">
        <f t="shared" si="1"/>
        <v>0</v>
      </c>
      <c r="K6" s="640"/>
    </row>
    <row r="7" spans="1:11" ht="21" customHeight="1">
      <c r="A7" s="113" t="s">
        <v>9</v>
      </c>
      <c r="B7" s="114" t="s">
        <v>189</v>
      </c>
      <c r="C7" s="115"/>
      <c r="D7" s="2"/>
      <c r="E7" s="2"/>
      <c r="F7" s="2"/>
      <c r="G7" s="2"/>
      <c r="H7" s="2"/>
      <c r="I7" s="50"/>
      <c r="J7" s="116">
        <f t="shared" si="1"/>
        <v>0</v>
      </c>
      <c r="K7" s="640"/>
    </row>
    <row r="8" spans="1:11" ht="36" customHeight="1">
      <c r="A8" s="113" t="s">
        <v>10</v>
      </c>
      <c r="B8" s="117" t="s">
        <v>190</v>
      </c>
      <c r="C8" s="118"/>
      <c r="D8" s="119">
        <f t="shared" ref="D8:I8" si="2">SUM(D9:D10)</f>
        <v>0</v>
      </c>
      <c r="E8" s="119">
        <f t="shared" si="2"/>
        <v>0</v>
      </c>
      <c r="F8" s="119">
        <f t="shared" si="2"/>
        <v>0</v>
      </c>
      <c r="G8" s="119">
        <f t="shared" si="2"/>
        <v>0</v>
      </c>
      <c r="H8" s="119">
        <f t="shared" si="2"/>
        <v>0</v>
      </c>
      <c r="I8" s="120">
        <f t="shared" si="2"/>
        <v>0</v>
      </c>
      <c r="J8" s="121">
        <f t="shared" si="1"/>
        <v>0</v>
      </c>
      <c r="K8" s="640"/>
    </row>
    <row r="9" spans="1:11" ht="21" customHeight="1">
      <c r="A9" s="113" t="s">
        <v>11</v>
      </c>
      <c r="B9" s="114" t="s">
        <v>189</v>
      </c>
      <c r="C9" s="115"/>
      <c r="D9" s="2"/>
      <c r="E9" s="2"/>
      <c r="F9" s="2"/>
      <c r="G9" s="2"/>
      <c r="H9" s="2"/>
      <c r="I9" s="50"/>
      <c r="J9" s="116">
        <f t="shared" si="1"/>
        <v>0</v>
      </c>
      <c r="K9" s="640"/>
    </row>
    <row r="10" spans="1:11" ht="18" customHeight="1">
      <c r="A10" s="113" t="s">
        <v>12</v>
      </c>
      <c r="B10" s="114" t="s">
        <v>189</v>
      </c>
      <c r="C10" s="115"/>
      <c r="D10" s="2"/>
      <c r="E10" s="2"/>
      <c r="F10" s="2"/>
      <c r="G10" s="2"/>
      <c r="H10" s="2"/>
      <c r="I10" s="50"/>
      <c r="J10" s="116">
        <f t="shared" si="1"/>
        <v>0</v>
      </c>
      <c r="K10" s="640"/>
    </row>
    <row r="11" spans="1:11" ht="21" customHeight="1">
      <c r="A11" s="113" t="s">
        <v>13</v>
      </c>
      <c r="B11" s="122" t="s">
        <v>191</v>
      </c>
      <c r="C11" s="118"/>
      <c r="D11" s="119">
        <f t="shared" ref="D11:I11" si="3">SUM(D12:D12)</f>
        <v>0</v>
      </c>
      <c r="E11" s="119">
        <f t="shared" si="3"/>
        <v>0</v>
      </c>
      <c r="F11" s="119">
        <f t="shared" si="3"/>
        <v>0</v>
      </c>
      <c r="G11" s="119">
        <f t="shared" si="3"/>
        <v>0</v>
      </c>
      <c r="H11" s="119">
        <f t="shared" si="3"/>
        <v>0</v>
      </c>
      <c r="I11" s="120">
        <f t="shared" si="3"/>
        <v>0</v>
      </c>
      <c r="J11" s="121">
        <f t="shared" si="1"/>
        <v>0</v>
      </c>
      <c r="K11" s="640"/>
    </row>
    <row r="12" spans="1:11" ht="21" customHeight="1">
      <c r="A12" s="113" t="s">
        <v>14</v>
      </c>
      <c r="B12" s="114" t="s">
        <v>189</v>
      </c>
      <c r="C12" s="115"/>
      <c r="D12" s="2"/>
      <c r="E12" s="2"/>
      <c r="F12" s="2"/>
      <c r="G12" s="2"/>
      <c r="H12" s="2"/>
      <c r="I12" s="50"/>
      <c r="J12" s="116">
        <f t="shared" si="1"/>
        <v>0</v>
      </c>
      <c r="K12" s="640"/>
    </row>
    <row r="13" spans="1:11" ht="21" customHeight="1">
      <c r="A13" s="113" t="s">
        <v>15</v>
      </c>
      <c r="B13" s="122" t="s">
        <v>192</v>
      </c>
      <c r="C13" s="118"/>
      <c r="D13" s="119">
        <f t="shared" ref="D13:I13" si="4">SUM(D14:D14)</f>
        <v>0</v>
      </c>
      <c r="E13" s="119">
        <f t="shared" si="4"/>
        <v>0</v>
      </c>
      <c r="F13" s="119">
        <f t="shared" si="4"/>
        <v>0</v>
      </c>
      <c r="G13" s="119">
        <f t="shared" si="4"/>
        <v>0</v>
      </c>
      <c r="H13" s="119">
        <f t="shared" si="4"/>
        <v>0</v>
      </c>
      <c r="I13" s="120">
        <f t="shared" si="4"/>
        <v>0</v>
      </c>
      <c r="J13" s="121">
        <f t="shared" si="1"/>
        <v>0</v>
      </c>
      <c r="K13" s="640"/>
    </row>
    <row r="14" spans="1:11" ht="21" customHeight="1">
      <c r="A14" s="113" t="s">
        <v>16</v>
      </c>
      <c r="B14" s="114" t="s">
        <v>189</v>
      </c>
      <c r="C14" s="115"/>
      <c r="D14" s="2"/>
      <c r="E14" s="2"/>
      <c r="F14" s="2"/>
      <c r="G14" s="2"/>
      <c r="H14" s="2"/>
      <c r="I14" s="50"/>
      <c r="J14" s="116">
        <f t="shared" si="1"/>
        <v>0</v>
      </c>
      <c r="K14" s="640"/>
    </row>
    <row r="15" spans="1:11" ht="21" customHeight="1">
      <c r="A15" s="123" t="s">
        <v>17</v>
      </c>
      <c r="B15" s="124" t="s">
        <v>193</v>
      </c>
      <c r="C15" s="125"/>
      <c r="D15" s="126">
        <f t="shared" ref="D15:I15" si="5">SUM(D16:D17)</f>
        <v>0</v>
      </c>
      <c r="E15" s="126">
        <f t="shared" si="5"/>
        <v>0</v>
      </c>
      <c r="F15" s="126">
        <f t="shared" si="5"/>
        <v>0</v>
      </c>
      <c r="G15" s="126">
        <f t="shared" si="5"/>
        <v>0</v>
      </c>
      <c r="H15" s="126">
        <f t="shared" si="5"/>
        <v>0</v>
      </c>
      <c r="I15" s="127">
        <f t="shared" si="5"/>
        <v>0</v>
      </c>
      <c r="J15" s="121">
        <f t="shared" si="1"/>
        <v>0</v>
      </c>
      <c r="K15" s="640"/>
    </row>
    <row r="16" spans="1:11" ht="21" customHeight="1">
      <c r="A16" s="123" t="s">
        <v>18</v>
      </c>
      <c r="B16" s="114" t="s">
        <v>189</v>
      </c>
      <c r="C16" s="115"/>
      <c r="D16" s="2"/>
      <c r="E16" s="2"/>
      <c r="F16" s="2"/>
      <c r="G16" s="2"/>
      <c r="H16" s="2"/>
      <c r="I16" s="50"/>
      <c r="J16" s="116">
        <f t="shared" si="1"/>
        <v>0</v>
      </c>
      <c r="K16" s="640"/>
    </row>
    <row r="17" spans="1:11" ht="21" customHeight="1" thickBot="1">
      <c r="A17" s="123" t="s">
        <v>19</v>
      </c>
      <c r="B17" s="114" t="s">
        <v>189</v>
      </c>
      <c r="C17" s="128"/>
      <c r="D17" s="129"/>
      <c r="E17" s="129"/>
      <c r="F17" s="129"/>
      <c r="G17" s="129"/>
      <c r="H17" s="129"/>
      <c r="I17" s="130"/>
      <c r="J17" s="116">
        <f t="shared" si="1"/>
        <v>0</v>
      </c>
      <c r="K17" s="640"/>
    </row>
    <row r="18" spans="1:11" ht="21" customHeight="1" thickBot="1">
      <c r="A18" s="131" t="s">
        <v>20</v>
      </c>
      <c r="B18" s="132" t="s">
        <v>194</v>
      </c>
      <c r="C18" s="133"/>
      <c r="D18" s="134">
        <f t="shared" ref="D18:J18" si="6">D5+D8+D11+D13+D15</f>
        <v>0</v>
      </c>
      <c r="E18" s="134">
        <f t="shared" si="6"/>
        <v>0</v>
      </c>
      <c r="F18" s="134">
        <f t="shared" si="6"/>
        <v>0</v>
      </c>
      <c r="G18" s="134">
        <f t="shared" si="6"/>
        <v>0</v>
      </c>
      <c r="H18" s="134">
        <f t="shared" si="6"/>
        <v>0</v>
      </c>
      <c r="I18" s="135">
        <f t="shared" si="6"/>
        <v>0</v>
      </c>
      <c r="J18" s="136">
        <f t="shared" si="6"/>
        <v>0</v>
      </c>
      <c r="K18" s="640"/>
    </row>
  </sheetData>
  <mergeCells count="7">
    <mergeCell ref="K1:K18"/>
    <mergeCell ref="A2:A3"/>
    <mergeCell ref="B2:B3"/>
    <mergeCell ref="C2:C3"/>
    <mergeCell ref="D2:D3"/>
    <mergeCell ref="E2:E3"/>
    <mergeCell ref="J2:J3"/>
  </mergeCells>
  <printOptions horizontalCentered="1"/>
  <pageMargins left="0.78740157480314965" right="0.78740157480314965" top="1.39" bottom="0.98425196850393704" header="0.78740157480314965" footer="0.78740157480314965"/>
  <pageSetup paperSize="9" scale="95" orientation="landscape" verticalDpi="300" r:id="rId1"/>
  <headerFooter alignWithMargins="0">
    <oddHeader>&amp;C&amp;"Times New Roman CE,Félkövér"&amp;12
Többéves kihatással járó döntésekből származó kötelezettségek
célok szerint, évenkénti bontásban&amp;R10. melléklet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I20"/>
  <sheetViews>
    <sheetView view="pageLayout" zoomScaleNormal="130" workbookViewId="0">
      <selection activeCell="G1" sqref="G1"/>
    </sheetView>
  </sheetViews>
  <sheetFormatPr defaultRowHeight="12.75"/>
  <cols>
    <col min="1" max="1" width="6.83203125" style="5" customWidth="1"/>
    <col min="2" max="2" width="50.33203125" style="4" customWidth="1"/>
    <col min="3" max="5" width="12.83203125" style="4" customWidth="1"/>
    <col min="6" max="6" width="13.83203125" style="4" customWidth="1"/>
    <col min="7" max="7" width="15.5" style="4" customWidth="1"/>
    <col min="8" max="8" width="16.83203125" style="4" customWidth="1"/>
    <col min="9" max="9" width="5.6640625" style="4" customWidth="1"/>
    <col min="10" max="16384" width="9.33203125" style="4"/>
  </cols>
  <sheetData>
    <row r="1" spans="1:9" s="19" customFormat="1" ht="15.75" thickBot="1">
      <c r="A1" s="137"/>
      <c r="H1" s="138" t="e">
        <f>'10. melléklet'!J1</f>
        <v>#REF!</v>
      </c>
      <c r="I1" s="694" t="str">
        <f>+CONCATENATE("3. tájékoztató tábla a ......../",LEFT(ÖSSZEFÜGGÉSEK!A4,4)+1,". (........) önkormányzati rendelethez")</f>
        <v>3. tájékoztató tábla a ......../2018. (........) önkormányzati rendelethez</v>
      </c>
    </row>
    <row r="2" spans="1:9" s="100" customFormat="1" ht="26.25" customHeight="1">
      <c r="A2" s="658" t="s">
        <v>57</v>
      </c>
      <c r="B2" s="698" t="s">
        <v>195</v>
      </c>
      <c r="C2" s="658" t="s">
        <v>196</v>
      </c>
      <c r="D2" s="658" t="s">
        <v>197</v>
      </c>
      <c r="E2" s="700" t="str">
        <f>+CONCATENATE("Hitel, kölcsön állomány ",LEFT(ÖSSZEFÜGGÉSEK!A4,4),". dec. 31-én")</f>
        <v>Hitel, kölcsön állomány 2017. dec. 31-én</v>
      </c>
      <c r="F2" s="702" t="s">
        <v>198</v>
      </c>
      <c r="G2" s="703"/>
      <c r="H2" s="695" t="str">
        <f>+CONCATENATE(LEFT(ÖSSZEFÜGGÉSEK!A4,4)+2,". után")</f>
        <v>2019. után</v>
      </c>
      <c r="I2" s="694"/>
    </row>
    <row r="3" spans="1:9" s="104" customFormat="1" ht="40.5" customHeight="1" thickBot="1">
      <c r="A3" s="697"/>
      <c r="B3" s="699"/>
      <c r="C3" s="699"/>
      <c r="D3" s="697"/>
      <c r="E3" s="701"/>
      <c r="F3" s="139" t="str">
        <f>+CONCATENATE(LEFT(ÖSSZEFÜGGÉSEK!A4,4)+1,".")</f>
        <v>2018.</v>
      </c>
      <c r="G3" s="140" t="str">
        <f>+CONCATENATE(LEFT(ÖSSZEFÜGGÉSEK!A4,4)+2,".")</f>
        <v>2019.</v>
      </c>
      <c r="H3" s="696"/>
      <c r="I3" s="694"/>
    </row>
    <row r="4" spans="1:9" s="144" customFormat="1" ht="12.95" customHeight="1" thickBot="1">
      <c r="A4" s="141" t="s">
        <v>403</v>
      </c>
      <c r="B4" s="93" t="s">
        <v>404</v>
      </c>
      <c r="C4" s="93" t="s">
        <v>405</v>
      </c>
      <c r="D4" s="142" t="s">
        <v>406</v>
      </c>
      <c r="E4" s="141" t="s">
        <v>407</v>
      </c>
      <c r="F4" s="142" t="s">
        <v>483</v>
      </c>
      <c r="G4" s="142" t="s">
        <v>484</v>
      </c>
      <c r="H4" s="143" t="s">
        <v>485</v>
      </c>
      <c r="I4" s="694"/>
    </row>
    <row r="5" spans="1:9" ht="22.5" customHeight="1" thickBot="1">
      <c r="A5" s="145" t="s">
        <v>7</v>
      </c>
      <c r="B5" s="146" t="s">
        <v>199</v>
      </c>
      <c r="C5" s="147"/>
      <c r="D5" s="148"/>
      <c r="E5" s="149">
        <f>SUM(E6:E11)</f>
        <v>0</v>
      </c>
      <c r="F5" s="150">
        <f>SUM(F6:F11)</f>
        <v>0</v>
      </c>
      <c r="G5" s="150">
        <f>SUM(G6:G11)</f>
        <v>0</v>
      </c>
      <c r="H5" s="151">
        <f>SUM(H6:H11)</f>
        <v>0</v>
      </c>
      <c r="I5" s="694"/>
    </row>
    <row r="6" spans="1:9" ht="22.5" customHeight="1">
      <c r="A6" s="152" t="s">
        <v>8</v>
      </c>
      <c r="B6" s="153" t="s">
        <v>189</v>
      </c>
      <c r="C6" s="154"/>
      <c r="D6" s="155"/>
      <c r="E6" s="156"/>
      <c r="F6" s="2"/>
      <c r="G6" s="2"/>
      <c r="H6" s="157"/>
      <c r="I6" s="694"/>
    </row>
    <row r="7" spans="1:9" ht="22.5" customHeight="1">
      <c r="A7" s="152" t="s">
        <v>9</v>
      </c>
      <c r="B7" s="153" t="s">
        <v>189</v>
      </c>
      <c r="C7" s="154"/>
      <c r="D7" s="155"/>
      <c r="E7" s="156"/>
      <c r="F7" s="2"/>
      <c r="G7" s="2"/>
      <c r="H7" s="157"/>
      <c r="I7" s="694"/>
    </row>
    <row r="8" spans="1:9" ht="22.5" customHeight="1">
      <c r="A8" s="152" t="s">
        <v>10</v>
      </c>
      <c r="B8" s="153" t="s">
        <v>189</v>
      </c>
      <c r="C8" s="154"/>
      <c r="D8" s="155"/>
      <c r="E8" s="156"/>
      <c r="F8" s="2"/>
      <c r="G8" s="2"/>
      <c r="H8" s="157"/>
      <c r="I8" s="694"/>
    </row>
    <row r="9" spans="1:9" ht="22.5" customHeight="1">
      <c r="A9" s="152" t="s">
        <v>11</v>
      </c>
      <c r="B9" s="153" t="s">
        <v>189</v>
      </c>
      <c r="C9" s="154"/>
      <c r="D9" s="155"/>
      <c r="E9" s="156"/>
      <c r="F9" s="2"/>
      <c r="G9" s="2"/>
      <c r="H9" s="157"/>
      <c r="I9" s="694"/>
    </row>
    <row r="10" spans="1:9" ht="22.5" customHeight="1">
      <c r="A10" s="152" t="s">
        <v>12</v>
      </c>
      <c r="B10" s="153" t="s">
        <v>189</v>
      </c>
      <c r="C10" s="154"/>
      <c r="D10" s="155"/>
      <c r="E10" s="156"/>
      <c r="F10" s="2"/>
      <c r="G10" s="2"/>
      <c r="H10" s="157"/>
      <c r="I10" s="694"/>
    </row>
    <row r="11" spans="1:9" ht="22.5" customHeight="1" thickBot="1">
      <c r="A11" s="152" t="s">
        <v>13</v>
      </c>
      <c r="B11" s="153" t="s">
        <v>189</v>
      </c>
      <c r="C11" s="154"/>
      <c r="D11" s="155"/>
      <c r="E11" s="156"/>
      <c r="F11" s="2"/>
      <c r="G11" s="2"/>
      <c r="H11" s="157"/>
      <c r="I11" s="694"/>
    </row>
    <row r="12" spans="1:9" ht="22.5" customHeight="1" thickBot="1">
      <c r="A12" s="145" t="s">
        <v>14</v>
      </c>
      <c r="B12" s="146" t="s">
        <v>200</v>
      </c>
      <c r="C12" s="158"/>
      <c r="D12" s="159"/>
      <c r="E12" s="149">
        <f>SUM(E13:E18)</f>
        <v>0</v>
      </c>
      <c r="F12" s="150">
        <f>SUM(F13:F18)</f>
        <v>0</v>
      </c>
      <c r="G12" s="150">
        <f>SUM(G13:G18)</f>
        <v>0</v>
      </c>
      <c r="H12" s="151">
        <f>SUM(H13:H18)</f>
        <v>0</v>
      </c>
      <c r="I12" s="694"/>
    </row>
    <row r="13" spans="1:9" ht="22.5" customHeight="1">
      <c r="A13" s="152" t="s">
        <v>15</v>
      </c>
      <c r="B13" s="153" t="s">
        <v>189</v>
      </c>
      <c r="C13" s="154"/>
      <c r="D13" s="155"/>
      <c r="E13" s="156"/>
      <c r="F13" s="2"/>
      <c r="G13" s="2"/>
      <c r="H13" s="157"/>
      <c r="I13" s="694"/>
    </row>
    <row r="14" spans="1:9" ht="22.5" customHeight="1">
      <c r="A14" s="152" t="s">
        <v>16</v>
      </c>
      <c r="B14" s="153" t="s">
        <v>189</v>
      </c>
      <c r="C14" s="154"/>
      <c r="D14" s="155"/>
      <c r="E14" s="156"/>
      <c r="F14" s="2"/>
      <c r="G14" s="2"/>
      <c r="H14" s="157"/>
      <c r="I14" s="694"/>
    </row>
    <row r="15" spans="1:9" ht="22.5" customHeight="1">
      <c r="A15" s="152" t="s">
        <v>17</v>
      </c>
      <c r="B15" s="153" t="s">
        <v>189</v>
      </c>
      <c r="C15" s="154"/>
      <c r="D15" s="155"/>
      <c r="E15" s="156"/>
      <c r="F15" s="2"/>
      <c r="G15" s="2"/>
      <c r="H15" s="157"/>
      <c r="I15" s="694"/>
    </row>
    <row r="16" spans="1:9" ht="22.5" customHeight="1">
      <c r="A16" s="152" t="s">
        <v>18</v>
      </c>
      <c r="B16" s="153" t="s">
        <v>189</v>
      </c>
      <c r="C16" s="154"/>
      <c r="D16" s="155"/>
      <c r="E16" s="156"/>
      <c r="F16" s="2"/>
      <c r="G16" s="2"/>
      <c r="H16" s="157"/>
      <c r="I16" s="694"/>
    </row>
    <row r="17" spans="1:9" ht="22.5" customHeight="1">
      <c r="A17" s="152" t="s">
        <v>19</v>
      </c>
      <c r="B17" s="153" t="s">
        <v>189</v>
      </c>
      <c r="C17" s="154"/>
      <c r="D17" s="155"/>
      <c r="E17" s="156"/>
      <c r="F17" s="2"/>
      <c r="G17" s="2"/>
      <c r="H17" s="157"/>
      <c r="I17" s="694"/>
    </row>
    <row r="18" spans="1:9" ht="22.5" customHeight="1" thickBot="1">
      <c r="A18" s="152" t="s">
        <v>20</v>
      </c>
      <c r="B18" s="153" t="s">
        <v>189</v>
      </c>
      <c r="C18" s="154"/>
      <c r="D18" s="155"/>
      <c r="E18" s="156"/>
      <c r="F18" s="2"/>
      <c r="G18" s="2"/>
      <c r="H18" s="157"/>
      <c r="I18" s="694"/>
    </row>
    <row r="19" spans="1:9" ht="22.5" customHeight="1" thickBot="1">
      <c r="A19" s="145" t="s">
        <v>21</v>
      </c>
      <c r="B19" s="146" t="s">
        <v>660</v>
      </c>
      <c r="C19" s="147"/>
      <c r="D19" s="148"/>
      <c r="E19" s="149">
        <f>E5+E12</f>
        <v>0</v>
      </c>
      <c r="F19" s="150">
        <f>F5+F12</f>
        <v>0</v>
      </c>
      <c r="G19" s="150">
        <f>G5+G12</f>
        <v>0</v>
      </c>
      <c r="H19" s="151">
        <f>H5+H12</f>
        <v>0</v>
      </c>
      <c r="I19" s="694"/>
    </row>
    <row r="20" spans="1:9" ht="20.100000000000001" customHeight="1"/>
  </sheetData>
  <mergeCells count="8">
    <mergeCell ref="I1:I19"/>
    <mergeCell ref="H2:H3"/>
    <mergeCell ref="A2:A3"/>
    <mergeCell ref="B2:B3"/>
    <mergeCell ref="C2:C3"/>
    <mergeCell ref="D2:D3"/>
    <mergeCell ref="E2:E3"/>
    <mergeCell ref="F2:G2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landscape" verticalDpi="300" r:id="rId1"/>
  <headerFooter alignWithMargins="0">
    <oddHeader>&amp;C&amp;"Times New Roman CE,Félkövér"&amp;12
Az önkormányzat által nyújtott hitel és kölcsön alakulása
 lejárat és eszközök szerinti bontásban&amp;R11. melléklet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</sheetPr>
  <dimension ref="A1:J19"/>
  <sheetViews>
    <sheetView view="pageLayout" zoomScaleNormal="100" workbookViewId="0">
      <selection activeCell="G30" sqref="G30"/>
    </sheetView>
  </sheetViews>
  <sheetFormatPr defaultRowHeight="12.75"/>
  <cols>
    <col min="1" max="1" width="5.5" style="8" customWidth="1"/>
    <col min="2" max="2" width="36.83203125" style="8" customWidth="1"/>
    <col min="3" max="8" width="13.83203125" style="8" customWidth="1"/>
    <col min="9" max="9" width="15.1640625" style="8" customWidth="1"/>
    <col min="10" max="10" width="5" style="8" customWidth="1"/>
    <col min="11" max="16384" width="9.33203125" style="8"/>
  </cols>
  <sheetData>
    <row r="1" spans="1:10" ht="34.5" customHeight="1">
      <c r="A1" s="706" t="str">
        <f>+CONCATENATE("Adósság állomány alakulása lejárat, eszközök, bel- és külföldi hitelezők szerinti bontásban ",CHAR(10),LEFT(ÖSSZEFÜGGÉSEK!A4,4),". december 31-én")</f>
        <v>Adósság állomány alakulása lejárat, eszközök, bel- és külföldi hitelezők szerinti bontásban 
2017. december 31-én</v>
      </c>
      <c r="B1" s="707"/>
      <c r="C1" s="707"/>
      <c r="D1" s="707"/>
      <c r="E1" s="707"/>
      <c r="F1" s="707"/>
      <c r="G1" s="707"/>
      <c r="H1" s="707"/>
      <c r="I1" s="707"/>
      <c r="J1" s="694" t="str">
        <f>+CONCATENATE("4. tájékoztató tábla a ......../",LEFT(ÖSSZEFÜGGÉSEK!A4,4)+1,". (........) önkormányzati rendelethez")</f>
        <v>4. tájékoztató tábla a ......../2018. (........) önkormányzati rendelethez</v>
      </c>
    </row>
    <row r="2" spans="1:10" ht="14.25" thickBot="1">
      <c r="H2" s="708" t="e">
        <f>'11. melléklet'!H1</f>
        <v>#REF!</v>
      </c>
      <c r="I2" s="708"/>
      <c r="J2" s="694"/>
    </row>
    <row r="3" spans="1:10" ht="13.5" thickBot="1">
      <c r="A3" s="709" t="s">
        <v>5</v>
      </c>
      <c r="B3" s="711" t="s">
        <v>201</v>
      </c>
      <c r="C3" s="713" t="s">
        <v>202</v>
      </c>
      <c r="D3" s="715" t="s">
        <v>203</v>
      </c>
      <c r="E3" s="716"/>
      <c r="F3" s="716"/>
      <c r="G3" s="716"/>
      <c r="H3" s="716"/>
      <c r="I3" s="717" t="s">
        <v>204</v>
      </c>
      <c r="J3" s="694"/>
    </row>
    <row r="4" spans="1:10" s="20" customFormat="1" ht="42" customHeight="1" thickBot="1">
      <c r="A4" s="710"/>
      <c r="B4" s="712"/>
      <c r="C4" s="714"/>
      <c r="D4" s="160" t="s">
        <v>205</v>
      </c>
      <c r="E4" s="160" t="s">
        <v>206</v>
      </c>
      <c r="F4" s="160" t="s">
        <v>207</v>
      </c>
      <c r="G4" s="161" t="s">
        <v>208</v>
      </c>
      <c r="H4" s="161" t="s">
        <v>209</v>
      </c>
      <c r="I4" s="718"/>
      <c r="J4" s="694"/>
    </row>
    <row r="5" spans="1:10" s="20" customFormat="1" ht="12" customHeight="1" thickBot="1">
      <c r="A5" s="527" t="s">
        <v>403</v>
      </c>
      <c r="B5" s="162" t="s">
        <v>404</v>
      </c>
      <c r="C5" s="162" t="s">
        <v>405</v>
      </c>
      <c r="D5" s="162" t="s">
        <v>406</v>
      </c>
      <c r="E5" s="162" t="s">
        <v>407</v>
      </c>
      <c r="F5" s="162" t="s">
        <v>483</v>
      </c>
      <c r="G5" s="162" t="s">
        <v>484</v>
      </c>
      <c r="H5" s="162" t="s">
        <v>562</v>
      </c>
      <c r="I5" s="163" t="s">
        <v>563</v>
      </c>
      <c r="J5" s="694"/>
    </row>
    <row r="6" spans="1:10" s="20" customFormat="1" ht="18" customHeight="1">
      <c r="A6" s="719" t="s">
        <v>210</v>
      </c>
      <c r="B6" s="720"/>
      <c r="C6" s="720"/>
      <c r="D6" s="720"/>
      <c r="E6" s="720"/>
      <c r="F6" s="720"/>
      <c r="G6" s="720"/>
      <c r="H6" s="720"/>
      <c r="I6" s="721"/>
      <c r="J6" s="694"/>
    </row>
    <row r="7" spans="1:10" ht="15.95" customHeight="1">
      <c r="A7" s="33" t="s">
        <v>7</v>
      </c>
      <c r="B7" s="31" t="s">
        <v>211</v>
      </c>
      <c r="C7" s="23"/>
      <c r="D7" s="23"/>
      <c r="E7" s="23"/>
      <c r="F7" s="23"/>
      <c r="G7" s="165"/>
      <c r="H7" s="166">
        <f t="shared" ref="H7:H13" si="0">SUM(D7:G7)</f>
        <v>0</v>
      </c>
      <c r="I7" s="34">
        <f t="shared" ref="I7:I13" si="1">C7+H7</f>
        <v>0</v>
      </c>
      <c r="J7" s="694"/>
    </row>
    <row r="8" spans="1:10" ht="22.5">
      <c r="A8" s="33" t="s">
        <v>8</v>
      </c>
      <c r="B8" s="31" t="s">
        <v>146</v>
      </c>
      <c r="C8" s="23"/>
      <c r="D8" s="23">
        <v>1557274</v>
      </c>
      <c r="E8" s="23"/>
      <c r="F8" s="23"/>
      <c r="G8" s="165"/>
      <c r="H8" s="166">
        <f t="shared" si="0"/>
        <v>1557274</v>
      </c>
      <c r="I8" s="34">
        <f t="shared" si="1"/>
        <v>1557274</v>
      </c>
      <c r="J8" s="694"/>
    </row>
    <row r="9" spans="1:10" ht="22.5">
      <c r="A9" s="33" t="s">
        <v>9</v>
      </c>
      <c r="B9" s="31" t="s">
        <v>147</v>
      </c>
      <c r="C9" s="23"/>
      <c r="D9" s="23"/>
      <c r="E9" s="23"/>
      <c r="F9" s="23"/>
      <c r="G9" s="165"/>
      <c r="H9" s="166">
        <f t="shared" si="0"/>
        <v>0</v>
      </c>
      <c r="I9" s="34">
        <f t="shared" si="1"/>
        <v>0</v>
      </c>
      <c r="J9" s="694"/>
    </row>
    <row r="10" spans="1:10" ht="15.95" customHeight="1">
      <c r="A10" s="33" t="s">
        <v>10</v>
      </c>
      <c r="B10" s="31" t="s">
        <v>148</v>
      </c>
      <c r="C10" s="23"/>
      <c r="D10" s="23"/>
      <c r="E10" s="23"/>
      <c r="F10" s="23"/>
      <c r="G10" s="165"/>
      <c r="H10" s="166">
        <f t="shared" si="0"/>
        <v>0</v>
      </c>
      <c r="I10" s="34">
        <f t="shared" si="1"/>
        <v>0</v>
      </c>
      <c r="J10" s="694"/>
    </row>
    <row r="11" spans="1:10" ht="22.5">
      <c r="A11" s="33" t="s">
        <v>11</v>
      </c>
      <c r="B11" s="31" t="s">
        <v>149</v>
      </c>
      <c r="C11" s="23"/>
      <c r="D11" s="23"/>
      <c r="E11" s="23"/>
      <c r="F11" s="23"/>
      <c r="G11" s="165"/>
      <c r="H11" s="166">
        <f t="shared" si="0"/>
        <v>0</v>
      </c>
      <c r="I11" s="34">
        <f t="shared" si="1"/>
        <v>0</v>
      </c>
      <c r="J11" s="694"/>
    </row>
    <row r="12" spans="1:10" ht="15.95" customHeight="1">
      <c r="A12" s="35" t="s">
        <v>12</v>
      </c>
      <c r="B12" s="36" t="s">
        <v>212</v>
      </c>
      <c r="C12" s="24"/>
      <c r="D12" s="24">
        <v>838753</v>
      </c>
      <c r="E12" s="24"/>
      <c r="F12" s="24"/>
      <c r="G12" s="167"/>
      <c r="H12" s="166">
        <f t="shared" si="0"/>
        <v>838753</v>
      </c>
      <c r="I12" s="34">
        <f t="shared" si="1"/>
        <v>838753</v>
      </c>
      <c r="J12" s="694"/>
    </row>
    <row r="13" spans="1:10" ht="15.95" customHeight="1" thickBot="1">
      <c r="A13" s="168" t="s">
        <v>13</v>
      </c>
      <c r="B13" s="169" t="s">
        <v>213</v>
      </c>
      <c r="C13" s="171"/>
      <c r="D13" s="171"/>
      <c r="E13" s="171"/>
      <c r="F13" s="171"/>
      <c r="G13" s="172"/>
      <c r="H13" s="166">
        <f t="shared" si="0"/>
        <v>0</v>
      </c>
      <c r="I13" s="34">
        <f t="shared" si="1"/>
        <v>0</v>
      </c>
      <c r="J13" s="694"/>
    </row>
    <row r="14" spans="1:10" s="25" customFormat="1" ht="18" customHeight="1" thickBot="1">
      <c r="A14" s="722" t="s">
        <v>214</v>
      </c>
      <c r="B14" s="723"/>
      <c r="C14" s="37">
        <f t="shared" ref="C14:I14" si="2">SUM(C7:C13)</f>
        <v>0</v>
      </c>
      <c r="D14" s="37">
        <f>SUM(D7:D13)</f>
        <v>2396027</v>
      </c>
      <c r="E14" s="37">
        <f t="shared" si="2"/>
        <v>0</v>
      </c>
      <c r="F14" s="37">
        <f t="shared" si="2"/>
        <v>0</v>
      </c>
      <c r="G14" s="173">
        <f t="shared" si="2"/>
        <v>0</v>
      </c>
      <c r="H14" s="173">
        <f t="shared" si="2"/>
        <v>2396027</v>
      </c>
      <c r="I14" s="38">
        <f t="shared" si="2"/>
        <v>2396027</v>
      </c>
      <c r="J14" s="694"/>
    </row>
    <row r="15" spans="1:10" s="22" customFormat="1" ht="18" customHeight="1">
      <c r="A15" s="724" t="s">
        <v>215</v>
      </c>
      <c r="B15" s="725"/>
      <c r="C15" s="725"/>
      <c r="D15" s="725"/>
      <c r="E15" s="725"/>
      <c r="F15" s="725"/>
      <c r="G15" s="725"/>
      <c r="H15" s="725"/>
      <c r="I15" s="726"/>
      <c r="J15" s="694"/>
    </row>
    <row r="16" spans="1:10" s="22" customFormat="1">
      <c r="A16" s="33" t="s">
        <v>7</v>
      </c>
      <c r="B16" s="31" t="s">
        <v>216</v>
      </c>
      <c r="C16" s="23"/>
      <c r="D16" s="23"/>
      <c r="E16" s="23"/>
      <c r="F16" s="23"/>
      <c r="G16" s="165"/>
      <c r="H16" s="166">
        <f>SUM(D16:G16)</f>
        <v>0</v>
      </c>
      <c r="I16" s="34">
        <f>C16+H16</f>
        <v>0</v>
      </c>
      <c r="J16" s="694"/>
    </row>
    <row r="17" spans="1:10" ht="13.5" thickBot="1">
      <c r="A17" s="168" t="s">
        <v>8</v>
      </c>
      <c r="B17" s="169" t="s">
        <v>213</v>
      </c>
      <c r="C17" s="171"/>
      <c r="D17" s="171"/>
      <c r="E17" s="171"/>
      <c r="F17" s="171"/>
      <c r="G17" s="172"/>
      <c r="H17" s="166">
        <f>SUM(D17:G17)</f>
        <v>0</v>
      </c>
      <c r="I17" s="174">
        <f>C17+H17</f>
        <v>0</v>
      </c>
      <c r="J17" s="694"/>
    </row>
    <row r="18" spans="1:10" ht="15.95" customHeight="1" thickBot="1">
      <c r="A18" s="722" t="s">
        <v>217</v>
      </c>
      <c r="B18" s="723"/>
      <c r="C18" s="37">
        <f t="shared" ref="C18:I18" si="3">SUM(C16:C17)</f>
        <v>0</v>
      </c>
      <c r="D18" s="37">
        <f t="shared" si="3"/>
        <v>0</v>
      </c>
      <c r="E18" s="37">
        <f t="shared" si="3"/>
        <v>0</v>
      </c>
      <c r="F18" s="37">
        <f t="shared" si="3"/>
        <v>0</v>
      </c>
      <c r="G18" s="173">
        <f t="shared" si="3"/>
        <v>0</v>
      </c>
      <c r="H18" s="173">
        <f t="shared" si="3"/>
        <v>0</v>
      </c>
      <c r="I18" s="38">
        <f t="shared" si="3"/>
        <v>0</v>
      </c>
      <c r="J18" s="694"/>
    </row>
    <row r="19" spans="1:10" ht="18" customHeight="1" thickBot="1">
      <c r="A19" s="704" t="s">
        <v>218</v>
      </c>
      <c r="B19" s="705"/>
      <c r="C19" s="175">
        <f t="shared" ref="C19:I19" si="4">C14+C18</f>
        <v>0</v>
      </c>
      <c r="D19" s="175">
        <f t="shared" si="4"/>
        <v>2396027</v>
      </c>
      <c r="E19" s="175">
        <f t="shared" si="4"/>
        <v>0</v>
      </c>
      <c r="F19" s="175">
        <f t="shared" si="4"/>
        <v>0</v>
      </c>
      <c r="G19" s="175">
        <f t="shared" si="4"/>
        <v>0</v>
      </c>
      <c r="H19" s="175">
        <f t="shared" si="4"/>
        <v>2396027</v>
      </c>
      <c r="I19" s="38">
        <f t="shared" si="4"/>
        <v>2396027</v>
      </c>
      <c r="J19" s="694"/>
    </row>
  </sheetData>
  <mergeCells count="13">
    <mergeCell ref="J1:J19"/>
    <mergeCell ref="A19:B19"/>
    <mergeCell ref="A1:I1"/>
    <mergeCell ref="H2:I2"/>
    <mergeCell ref="A3:A4"/>
    <mergeCell ref="B3:B4"/>
    <mergeCell ref="C3:C4"/>
    <mergeCell ref="D3:H3"/>
    <mergeCell ref="I3:I4"/>
    <mergeCell ref="A6:I6"/>
    <mergeCell ref="A14:B14"/>
    <mergeCell ref="A15:I15"/>
    <mergeCell ref="A18:B18"/>
  </mergeCells>
  <printOptions horizontalCentered="1"/>
  <pageMargins left="0.78740157480314965" right="0.78740157480314965" top="1.18" bottom="0.98425196850393704" header="0.78740157480314965" footer="0.78740157480314965"/>
  <pageSetup paperSize="9" scale="95" orientation="landscape" horizontalDpi="300" verticalDpi="300" r:id="rId1"/>
  <headerFooter alignWithMargins="0">
    <oddHeader>&amp;C&amp;"Times New Roman CE,Félkövér dőlt"&amp;12
&amp;R12. melléklet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</sheetPr>
  <dimension ref="A1:D30"/>
  <sheetViews>
    <sheetView view="pageLayout" zoomScaleNormal="175" workbookViewId="0">
      <selection activeCell="G10" sqref="G10"/>
    </sheetView>
  </sheetViews>
  <sheetFormatPr defaultRowHeight="12.75"/>
  <cols>
    <col min="1" max="1" width="5.83203125" style="189" customWidth="1"/>
    <col min="2" max="2" width="55.83203125" style="1" customWidth="1"/>
    <col min="3" max="4" width="14.83203125" style="1" customWidth="1"/>
    <col min="5" max="16384" width="9.33203125" style="1"/>
  </cols>
  <sheetData>
    <row r="1" spans="1:4" s="19" customFormat="1" ht="15.75" thickBot="1">
      <c r="A1" s="137"/>
      <c r="D1" s="138" t="e">
        <f>'11. melléklet'!H1</f>
        <v>#REF!</v>
      </c>
    </row>
    <row r="2" spans="1:4" s="20" customFormat="1" ht="48" customHeight="1" thickBot="1">
      <c r="A2" s="176" t="s">
        <v>5</v>
      </c>
      <c r="B2" s="160" t="s">
        <v>6</v>
      </c>
      <c r="C2" s="160" t="s">
        <v>219</v>
      </c>
      <c r="D2" s="177" t="s">
        <v>220</v>
      </c>
    </row>
    <row r="3" spans="1:4" s="20" customFormat="1" ht="14.1" customHeight="1" thickBot="1">
      <c r="A3" s="178" t="s">
        <v>403</v>
      </c>
      <c r="B3" s="179" t="s">
        <v>404</v>
      </c>
      <c r="C3" s="179" t="s">
        <v>405</v>
      </c>
      <c r="D3" s="180" t="s">
        <v>406</v>
      </c>
    </row>
    <row r="4" spans="1:4" ht="18" customHeight="1">
      <c r="A4" s="181" t="s">
        <v>7</v>
      </c>
      <c r="B4" s="182" t="s">
        <v>221</v>
      </c>
      <c r="C4" s="598"/>
      <c r="D4" s="599"/>
    </row>
    <row r="5" spans="1:4" ht="18" customHeight="1">
      <c r="A5" s="183" t="s">
        <v>8</v>
      </c>
      <c r="B5" s="184" t="s">
        <v>222</v>
      </c>
      <c r="C5" s="600"/>
      <c r="D5" s="601"/>
    </row>
    <row r="6" spans="1:4" ht="18" customHeight="1">
      <c r="A6" s="183" t="s">
        <v>9</v>
      </c>
      <c r="B6" s="184" t="s">
        <v>223</v>
      </c>
      <c r="C6" s="600"/>
      <c r="D6" s="601"/>
    </row>
    <row r="7" spans="1:4" ht="18" customHeight="1">
      <c r="A7" s="183" t="s">
        <v>10</v>
      </c>
      <c r="B7" s="184" t="s">
        <v>224</v>
      </c>
      <c r="C7" s="600"/>
      <c r="D7" s="601"/>
    </row>
    <row r="8" spans="1:4" ht="18" customHeight="1">
      <c r="A8" s="185" t="s">
        <v>11</v>
      </c>
      <c r="B8" s="184" t="s">
        <v>225</v>
      </c>
      <c r="C8" s="600"/>
      <c r="D8" s="601"/>
    </row>
    <row r="9" spans="1:4" ht="18" customHeight="1">
      <c r="A9" s="183" t="s">
        <v>12</v>
      </c>
      <c r="B9" s="184" t="s">
        <v>226</v>
      </c>
      <c r="C9" s="600"/>
      <c r="D9" s="601"/>
    </row>
    <row r="10" spans="1:4" ht="18" customHeight="1">
      <c r="A10" s="185" t="s">
        <v>13</v>
      </c>
      <c r="B10" s="186" t="s">
        <v>227</v>
      </c>
      <c r="C10" s="600"/>
      <c r="D10" s="601"/>
    </row>
    <row r="11" spans="1:4" ht="18" customHeight="1">
      <c r="A11" s="185" t="s">
        <v>14</v>
      </c>
      <c r="B11" s="186" t="s">
        <v>228</v>
      </c>
      <c r="C11" s="600"/>
      <c r="D11" s="601"/>
    </row>
    <row r="12" spans="1:4" ht="18" customHeight="1">
      <c r="A12" s="183" t="s">
        <v>15</v>
      </c>
      <c r="B12" s="186" t="s">
        <v>229</v>
      </c>
      <c r="C12" s="600"/>
      <c r="D12" s="601"/>
    </row>
    <row r="13" spans="1:4" ht="18" customHeight="1">
      <c r="A13" s="185" t="s">
        <v>16</v>
      </c>
      <c r="B13" s="186" t="s">
        <v>230</v>
      </c>
      <c r="C13" s="600"/>
      <c r="D13" s="601"/>
    </row>
    <row r="14" spans="1:4" ht="22.5">
      <c r="A14" s="183" t="s">
        <v>17</v>
      </c>
      <c r="B14" s="186" t="s">
        <v>231</v>
      </c>
      <c r="C14" s="600"/>
      <c r="D14" s="601"/>
    </row>
    <row r="15" spans="1:4" ht="18" customHeight="1">
      <c r="A15" s="185" t="s">
        <v>18</v>
      </c>
      <c r="B15" s="184" t="s">
        <v>232</v>
      </c>
      <c r="C15" s="600"/>
      <c r="D15" s="601"/>
    </row>
    <row r="16" spans="1:4" ht="18" customHeight="1">
      <c r="A16" s="183" t="s">
        <v>19</v>
      </c>
      <c r="B16" s="184" t="s">
        <v>233</v>
      </c>
      <c r="C16" s="600"/>
      <c r="D16" s="601"/>
    </row>
    <row r="17" spans="1:4" ht="18" customHeight="1">
      <c r="A17" s="185" t="s">
        <v>20</v>
      </c>
      <c r="B17" s="184" t="s">
        <v>234</v>
      </c>
      <c r="C17" s="600"/>
      <c r="D17" s="601"/>
    </row>
    <row r="18" spans="1:4" ht="18" customHeight="1">
      <c r="A18" s="183" t="s">
        <v>21</v>
      </c>
      <c r="B18" s="184" t="s">
        <v>235</v>
      </c>
      <c r="C18" s="600"/>
      <c r="D18" s="601"/>
    </row>
    <row r="19" spans="1:4" ht="18" customHeight="1">
      <c r="A19" s="185" t="s">
        <v>22</v>
      </c>
      <c r="B19" s="184" t="s">
        <v>236</v>
      </c>
      <c r="C19" s="600"/>
      <c r="D19" s="601"/>
    </row>
    <row r="20" spans="1:4" ht="18" customHeight="1">
      <c r="A20" s="183" t="s">
        <v>23</v>
      </c>
      <c r="B20" s="164"/>
      <c r="C20" s="600"/>
      <c r="D20" s="601"/>
    </row>
    <row r="21" spans="1:4" ht="18" customHeight="1">
      <c r="A21" s="185" t="s">
        <v>24</v>
      </c>
      <c r="B21" s="164"/>
      <c r="C21" s="600"/>
      <c r="D21" s="601"/>
    </row>
    <row r="22" spans="1:4" ht="18" customHeight="1">
      <c r="A22" s="183" t="s">
        <v>25</v>
      </c>
      <c r="B22" s="164"/>
      <c r="C22" s="600"/>
      <c r="D22" s="601"/>
    </row>
    <row r="23" spans="1:4" ht="18" customHeight="1">
      <c r="A23" s="185" t="s">
        <v>26</v>
      </c>
      <c r="B23" s="164"/>
      <c r="C23" s="600"/>
      <c r="D23" s="601"/>
    </row>
    <row r="24" spans="1:4" ht="18" customHeight="1">
      <c r="A24" s="183" t="s">
        <v>27</v>
      </c>
      <c r="B24" s="164"/>
      <c r="C24" s="600"/>
      <c r="D24" s="601"/>
    </row>
    <row r="25" spans="1:4" ht="18" customHeight="1">
      <c r="A25" s="185" t="s">
        <v>28</v>
      </c>
      <c r="B25" s="164"/>
      <c r="C25" s="600"/>
      <c r="D25" s="601"/>
    </row>
    <row r="26" spans="1:4" ht="18" customHeight="1">
      <c r="A26" s="183" t="s">
        <v>29</v>
      </c>
      <c r="B26" s="164"/>
      <c r="C26" s="600"/>
      <c r="D26" s="601"/>
    </row>
    <row r="27" spans="1:4" ht="18" customHeight="1">
      <c r="A27" s="185" t="s">
        <v>30</v>
      </c>
      <c r="B27" s="164"/>
      <c r="C27" s="600"/>
      <c r="D27" s="601"/>
    </row>
    <row r="28" spans="1:4" ht="18" customHeight="1" thickBot="1">
      <c r="A28" s="187" t="s">
        <v>31</v>
      </c>
      <c r="B28" s="170"/>
      <c r="C28" s="602"/>
      <c r="D28" s="603"/>
    </row>
    <row r="29" spans="1:4" ht="18" customHeight="1" thickBot="1">
      <c r="A29" s="267" t="s">
        <v>32</v>
      </c>
      <c r="B29" s="268" t="s">
        <v>40</v>
      </c>
      <c r="C29" s="604">
        <f>+C4+C5+C6+C7+C8+C15+C16+C17+C18+C19+C20+C21+C22+C23+C24+C25+C26+C27+C28</f>
        <v>0</v>
      </c>
      <c r="D29" s="605">
        <f>+D4+D5+D6+D7+D8+D15+D16+D17+D18+D19+D20+D21+D22+D23+D24+D25+D26+D27+D28</f>
        <v>0</v>
      </c>
    </row>
    <row r="30" spans="1:4" ht="25.5" customHeight="1">
      <c r="A30" s="188"/>
      <c r="B30" s="727" t="s">
        <v>237</v>
      </c>
      <c r="C30" s="727"/>
      <c r="D30" s="727"/>
    </row>
  </sheetData>
  <mergeCells count="1">
    <mergeCell ref="B30:D30"/>
  </mergeCells>
  <printOptions horizontalCentered="1"/>
  <pageMargins left="0.78740157480314965" right="0.78740157480314965" top="1.7716535433070868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CE,Félkövér"&amp;14
&amp;12
Az önkormányzat által adott közvetett támogatások
(kedvezmények)
&amp;R&amp;"Times New Roman CE,Félkövér dőlt"&amp;11 13. melléklet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</sheetPr>
  <dimension ref="A1:H36"/>
  <sheetViews>
    <sheetView view="pageLayout" zoomScaleNormal="115" workbookViewId="0">
      <selection activeCell="J9" sqref="J9"/>
    </sheetView>
  </sheetViews>
  <sheetFormatPr defaultRowHeight="12.75"/>
  <cols>
    <col min="1" max="1" width="6.6640625" style="8" customWidth="1"/>
    <col min="2" max="2" width="32.83203125" style="8" customWidth="1"/>
    <col min="3" max="3" width="20.83203125" style="8" customWidth="1"/>
    <col min="4" max="5" width="12.83203125" style="8" customWidth="1"/>
    <col min="6" max="16384" width="9.33203125" style="8"/>
  </cols>
  <sheetData>
    <row r="1" spans="1:8" ht="14.25" thickBot="1">
      <c r="C1" s="190"/>
      <c r="D1" s="190"/>
      <c r="E1" s="190" t="e">
        <f>'13. melléklet'!D1</f>
        <v>#REF!</v>
      </c>
    </row>
    <row r="2" spans="1:8" ht="42.75" customHeight="1" thickBot="1">
      <c r="A2" s="191" t="s">
        <v>57</v>
      </c>
      <c r="B2" s="192" t="s">
        <v>238</v>
      </c>
      <c r="C2" s="192" t="s">
        <v>239</v>
      </c>
      <c r="D2" s="193" t="s">
        <v>240</v>
      </c>
      <c r="E2" s="194" t="s">
        <v>241</v>
      </c>
    </row>
    <row r="3" spans="1:8" ht="15.95" customHeight="1">
      <c r="A3" s="195" t="s">
        <v>7</v>
      </c>
      <c r="B3" s="624" t="s">
        <v>707</v>
      </c>
      <c r="C3" s="196" t="s">
        <v>710</v>
      </c>
      <c r="D3" s="625">
        <v>18480</v>
      </c>
      <c r="E3" s="197">
        <v>0</v>
      </c>
    </row>
    <row r="4" spans="1:8" ht="15.95" customHeight="1">
      <c r="A4" s="198" t="s">
        <v>8</v>
      </c>
      <c r="B4" s="624" t="s">
        <v>708</v>
      </c>
      <c r="C4" s="199" t="s">
        <v>711</v>
      </c>
      <c r="D4" s="625">
        <v>17000</v>
      </c>
      <c r="E4" s="201">
        <v>88200</v>
      </c>
    </row>
    <row r="5" spans="1:8" ht="15.95" customHeight="1">
      <c r="A5" s="198" t="s">
        <v>9</v>
      </c>
      <c r="B5" s="624" t="s">
        <v>709</v>
      </c>
      <c r="C5" s="199" t="s">
        <v>710</v>
      </c>
      <c r="D5" s="625">
        <v>20000</v>
      </c>
      <c r="E5" s="201">
        <v>0</v>
      </c>
    </row>
    <row r="6" spans="1:8" ht="15.95" customHeight="1">
      <c r="A6" s="198" t="s">
        <v>10</v>
      </c>
      <c r="B6" s="199" t="s">
        <v>712</v>
      </c>
      <c r="C6" s="199" t="s">
        <v>710</v>
      </c>
      <c r="D6" s="200">
        <v>467343</v>
      </c>
      <c r="E6" s="201">
        <v>344118</v>
      </c>
      <c r="H6" s="8">
        <v>14</v>
      </c>
    </row>
    <row r="7" spans="1:8" ht="15.95" customHeight="1">
      <c r="A7" s="198" t="s">
        <v>11</v>
      </c>
      <c r="B7" s="199"/>
      <c r="C7" s="199"/>
      <c r="D7" s="200"/>
      <c r="E7" s="201"/>
    </row>
    <row r="8" spans="1:8" ht="15.95" customHeight="1">
      <c r="A8" s="198" t="s">
        <v>12</v>
      </c>
      <c r="B8" s="199"/>
      <c r="C8" s="199"/>
      <c r="D8" s="200"/>
      <c r="E8" s="201"/>
    </row>
    <row r="9" spans="1:8" ht="15.95" customHeight="1">
      <c r="A9" s="198" t="s">
        <v>13</v>
      </c>
      <c r="B9" s="199"/>
      <c r="C9" s="199"/>
      <c r="D9" s="200"/>
      <c r="E9" s="201"/>
    </row>
    <row r="10" spans="1:8" ht="15.95" customHeight="1">
      <c r="A10" s="198" t="s">
        <v>14</v>
      </c>
      <c r="B10" s="199"/>
      <c r="C10" s="199"/>
      <c r="D10" s="200"/>
      <c r="E10" s="201"/>
    </row>
    <row r="11" spans="1:8" ht="15.95" customHeight="1">
      <c r="A11" s="198" t="s">
        <v>15</v>
      </c>
      <c r="B11" s="199"/>
      <c r="C11" s="199"/>
      <c r="D11" s="200"/>
      <c r="E11" s="201"/>
    </row>
    <row r="12" spans="1:8" ht="15.95" customHeight="1">
      <c r="A12" s="198" t="s">
        <v>16</v>
      </c>
      <c r="B12" s="199"/>
      <c r="C12" s="199"/>
      <c r="D12" s="200"/>
      <c r="E12" s="201"/>
    </row>
    <row r="13" spans="1:8" ht="15.95" customHeight="1">
      <c r="A13" s="198" t="s">
        <v>17</v>
      </c>
      <c r="B13" s="199"/>
      <c r="C13" s="199"/>
      <c r="D13" s="200"/>
      <c r="E13" s="201"/>
    </row>
    <row r="14" spans="1:8" ht="15.95" customHeight="1">
      <c r="A14" s="198" t="s">
        <v>18</v>
      </c>
      <c r="B14" s="199"/>
      <c r="C14" s="199"/>
      <c r="D14" s="200"/>
      <c r="E14" s="201"/>
    </row>
    <row r="15" spans="1:8" ht="15.95" customHeight="1">
      <c r="A15" s="198" t="s">
        <v>19</v>
      </c>
      <c r="B15" s="199"/>
      <c r="C15" s="199"/>
      <c r="D15" s="200"/>
      <c r="E15" s="201"/>
    </row>
    <row r="16" spans="1:8" ht="15.95" customHeight="1">
      <c r="A16" s="198" t="s">
        <v>20</v>
      </c>
      <c r="B16" s="199"/>
      <c r="C16" s="199"/>
      <c r="D16" s="200"/>
      <c r="E16" s="201"/>
    </row>
    <row r="17" spans="1:5" ht="15.95" customHeight="1">
      <c r="A17" s="198" t="s">
        <v>21</v>
      </c>
      <c r="B17" s="199"/>
      <c r="C17" s="199"/>
      <c r="D17" s="200"/>
      <c r="E17" s="201"/>
    </row>
    <row r="18" spans="1:5" ht="15.95" customHeight="1">
      <c r="A18" s="198" t="s">
        <v>22</v>
      </c>
      <c r="B18" s="199"/>
      <c r="C18" s="199"/>
      <c r="D18" s="200"/>
      <c r="E18" s="201"/>
    </row>
    <row r="19" spans="1:5" ht="15.95" customHeight="1">
      <c r="A19" s="198" t="s">
        <v>23</v>
      </c>
      <c r="B19" s="199"/>
      <c r="C19" s="199"/>
      <c r="D19" s="200"/>
      <c r="E19" s="201"/>
    </row>
    <row r="20" spans="1:5" ht="15.95" customHeight="1">
      <c r="A20" s="198" t="s">
        <v>24</v>
      </c>
      <c r="B20" s="199"/>
      <c r="C20" s="199"/>
      <c r="D20" s="200"/>
      <c r="E20" s="201"/>
    </row>
    <row r="21" spans="1:5" ht="15.95" customHeight="1">
      <c r="A21" s="198" t="s">
        <v>25</v>
      </c>
      <c r="B21" s="199"/>
      <c r="C21" s="199"/>
      <c r="D21" s="200"/>
      <c r="E21" s="201"/>
    </row>
    <row r="22" spans="1:5" ht="15.95" customHeight="1">
      <c r="A22" s="198" t="s">
        <v>26</v>
      </c>
      <c r="B22" s="199"/>
      <c r="C22" s="199"/>
      <c r="D22" s="200"/>
      <c r="E22" s="201"/>
    </row>
    <row r="23" spans="1:5" ht="15.95" customHeight="1">
      <c r="A23" s="198" t="s">
        <v>27</v>
      </c>
      <c r="B23" s="199"/>
      <c r="C23" s="199"/>
      <c r="D23" s="200"/>
      <c r="E23" s="201"/>
    </row>
    <row r="24" spans="1:5" ht="15.95" customHeight="1">
      <c r="A24" s="198" t="s">
        <v>28</v>
      </c>
      <c r="B24" s="199"/>
      <c r="C24" s="199"/>
      <c r="D24" s="200"/>
      <c r="E24" s="201"/>
    </row>
    <row r="25" spans="1:5" ht="15.95" customHeight="1">
      <c r="A25" s="198" t="s">
        <v>29</v>
      </c>
      <c r="B25" s="199"/>
      <c r="C25" s="199"/>
      <c r="D25" s="200"/>
      <c r="E25" s="201"/>
    </row>
    <row r="26" spans="1:5" ht="15.95" customHeight="1">
      <c r="A26" s="198" t="s">
        <v>30</v>
      </c>
      <c r="B26" s="199"/>
      <c r="C26" s="199"/>
      <c r="D26" s="200"/>
      <c r="E26" s="201"/>
    </row>
    <row r="27" spans="1:5" ht="15.95" customHeight="1">
      <c r="A27" s="198" t="s">
        <v>31</v>
      </c>
      <c r="B27" s="199"/>
      <c r="C27" s="199"/>
      <c r="D27" s="200"/>
      <c r="E27" s="201"/>
    </row>
    <row r="28" spans="1:5" ht="15.95" customHeight="1">
      <c r="A28" s="198" t="s">
        <v>32</v>
      </c>
      <c r="B28" s="199"/>
      <c r="C28" s="199"/>
      <c r="D28" s="200"/>
      <c r="E28" s="201"/>
    </row>
    <row r="29" spans="1:5" ht="15.95" customHeight="1">
      <c r="A29" s="198" t="s">
        <v>33</v>
      </c>
      <c r="B29" s="199"/>
      <c r="C29" s="199"/>
      <c r="D29" s="200"/>
      <c r="E29" s="201"/>
    </row>
    <row r="30" spans="1:5" ht="15.95" customHeight="1">
      <c r="A30" s="198" t="s">
        <v>34</v>
      </c>
      <c r="B30" s="199"/>
      <c r="C30" s="199"/>
      <c r="D30" s="200"/>
      <c r="E30" s="201"/>
    </row>
    <row r="31" spans="1:5" ht="15.95" customHeight="1">
      <c r="A31" s="198" t="s">
        <v>35</v>
      </c>
      <c r="B31" s="199"/>
      <c r="C31" s="199"/>
      <c r="D31" s="200"/>
      <c r="E31" s="201"/>
    </row>
    <row r="32" spans="1:5" ht="15.95" customHeight="1">
      <c r="A32" s="198" t="s">
        <v>89</v>
      </c>
      <c r="B32" s="199"/>
      <c r="C32" s="199"/>
      <c r="D32" s="200"/>
      <c r="E32" s="201"/>
    </row>
    <row r="33" spans="1:5" ht="15.95" customHeight="1">
      <c r="A33" s="198" t="s">
        <v>182</v>
      </c>
      <c r="B33" s="199"/>
      <c r="C33" s="199"/>
      <c r="D33" s="200"/>
      <c r="E33" s="201"/>
    </row>
    <row r="34" spans="1:5" ht="15.95" customHeight="1">
      <c r="A34" s="198" t="s">
        <v>242</v>
      </c>
      <c r="B34" s="199"/>
      <c r="C34" s="199"/>
      <c r="D34" s="200"/>
      <c r="E34" s="201"/>
    </row>
    <row r="35" spans="1:5" ht="15.95" customHeight="1" thickBot="1">
      <c r="A35" s="202" t="s">
        <v>243</v>
      </c>
      <c r="B35" s="203"/>
      <c r="C35" s="203"/>
      <c r="D35" s="204"/>
      <c r="E35" s="205"/>
    </row>
    <row r="36" spans="1:5" ht="15.95" customHeight="1" thickBot="1">
      <c r="A36" s="728" t="s">
        <v>40</v>
      </c>
      <c r="B36" s="729"/>
      <c r="C36" s="206"/>
      <c r="D36" s="207">
        <f>SUM(D3:D35)</f>
        <v>522823</v>
      </c>
      <c r="E36" s="208">
        <f>SUM(E3:E35)</f>
        <v>432318</v>
      </c>
    </row>
  </sheetData>
  <mergeCells count="1">
    <mergeCell ref="A36:B36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portrait" r:id="rId1"/>
  <headerFooter alignWithMargins="0">
    <oddHeader>&amp;C&amp;"Times New Roman CE,Félkövér"&amp;12
K I M U T A T Á S
a 2017. évi céljelleggel juttatott támogatások felhasználásáról&amp;R&amp;"Times New Roman CE,Félkövér dőlt"&amp;11 14. melléklet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</sheetPr>
  <dimension ref="A1:G73"/>
  <sheetViews>
    <sheetView view="pageLayout" topLeftCell="A45" zoomScaleNormal="130" zoomScaleSheetLayoutView="120" workbookViewId="0">
      <selection activeCell="A86" sqref="A86"/>
    </sheetView>
  </sheetViews>
  <sheetFormatPr defaultColWidth="12" defaultRowHeight="15.75"/>
  <cols>
    <col min="1" max="1" width="67.1640625" style="532" customWidth="1"/>
    <col min="2" max="2" width="6.1640625" style="533" customWidth="1"/>
    <col min="3" max="4" width="12.1640625" style="532" customWidth="1"/>
    <col min="5" max="5" width="12.1640625" style="548" customWidth="1"/>
    <col min="6" max="16384" width="12" style="532"/>
  </cols>
  <sheetData>
    <row r="1" spans="1:7" ht="49.5" customHeight="1">
      <c r="A1" s="731" t="str">
        <f>+CONCATENATE("VAGYONKIMUTATÁS",CHAR(10),"a könyvviteli mérlegben értékkel szereplő eszközökről",CHAR(10),LEFT(ÖSSZEFÜGGÉSEK!A4,4),".")</f>
        <v>VAGYONKIMUTATÁS
a könyvviteli mérlegben értékkel szereplő eszközökről
2017.</v>
      </c>
      <c r="B1" s="732"/>
      <c r="C1" s="732"/>
      <c r="D1" s="732"/>
      <c r="E1" s="732"/>
    </row>
    <row r="2" spans="1:7" ht="16.5" thickBot="1">
      <c r="C2" s="733" t="e">
        <f>'14. melléklet'!E1</f>
        <v>#REF!</v>
      </c>
      <c r="D2" s="733"/>
      <c r="E2" s="733"/>
    </row>
    <row r="3" spans="1:7" ht="15.75" customHeight="1">
      <c r="A3" s="734" t="s">
        <v>244</v>
      </c>
      <c r="B3" s="737" t="s">
        <v>245</v>
      </c>
      <c r="C3" s="740" t="s">
        <v>246</v>
      </c>
      <c r="D3" s="740" t="s">
        <v>247</v>
      </c>
      <c r="E3" s="742" t="s">
        <v>248</v>
      </c>
    </row>
    <row r="4" spans="1:7" ht="11.25" customHeight="1">
      <c r="A4" s="735"/>
      <c r="B4" s="738"/>
      <c r="C4" s="741"/>
      <c r="D4" s="741"/>
      <c r="E4" s="743"/>
    </row>
    <row r="5" spans="1:7">
      <c r="A5" s="736"/>
      <c r="B5" s="739"/>
      <c r="C5" s="744" t="s">
        <v>249</v>
      </c>
      <c r="D5" s="744"/>
      <c r="E5" s="745"/>
    </row>
    <row r="6" spans="1:7" s="537" customFormat="1" ht="16.5" thickBot="1">
      <c r="A6" s="534" t="s">
        <v>626</v>
      </c>
      <c r="B6" s="535" t="s">
        <v>404</v>
      </c>
      <c r="C6" s="535" t="s">
        <v>405</v>
      </c>
      <c r="D6" s="535" t="s">
        <v>406</v>
      </c>
      <c r="E6" s="536" t="s">
        <v>407</v>
      </c>
    </row>
    <row r="7" spans="1:7" s="540" customFormat="1">
      <c r="A7" s="538" t="s">
        <v>564</v>
      </c>
      <c r="B7" s="539" t="s">
        <v>250</v>
      </c>
      <c r="C7" s="606">
        <v>2471318</v>
      </c>
      <c r="D7" s="606">
        <v>1308638</v>
      </c>
      <c r="E7" s="607"/>
    </row>
    <row r="8" spans="1:7" s="540" customFormat="1">
      <c r="A8" s="541" t="s">
        <v>565</v>
      </c>
      <c r="B8" s="221" t="s">
        <v>251</v>
      </c>
      <c r="C8" s="608">
        <f>+C9+C14+C19+C24+C29</f>
        <v>345286971</v>
      </c>
      <c r="D8" s="608">
        <f>+D9+D14+D19+D24+D29</f>
        <v>255610156</v>
      </c>
      <c r="E8" s="609">
        <f>+E9+E14+E19+E24+E29</f>
        <v>415574000</v>
      </c>
    </row>
    <row r="9" spans="1:7" s="540" customFormat="1">
      <c r="A9" s="541" t="s">
        <v>566</v>
      </c>
      <c r="B9" s="221" t="s">
        <v>252</v>
      </c>
      <c r="C9" s="608">
        <f>+C10+C11+C12+C13</f>
        <v>300758143</v>
      </c>
      <c r="D9" s="608">
        <f>+D10+D11+D12+D13</f>
        <v>250219941</v>
      </c>
      <c r="E9" s="609">
        <f>+E10+E11+E12+E13</f>
        <v>415574000</v>
      </c>
    </row>
    <row r="10" spans="1:7" s="540" customFormat="1">
      <c r="A10" s="542" t="s">
        <v>567</v>
      </c>
      <c r="B10" s="221" t="s">
        <v>253</v>
      </c>
      <c r="C10" s="610">
        <v>163426146</v>
      </c>
      <c r="D10" s="610">
        <v>163426146</v>
      </c>
      <c r="E10" s="611">
        <v>116551000</v>
      </c>
    </row>
    <row r="11" spans="1:7" s="540" customFormat="1" ht="26.25" customHeight="1">
      <c r="A11" s="542" t="s">
        <v>568</v>
      </c>
      <c r="B11" s="221" t="s">
        <v>254</v>
      </c>
      <c r="C11" s="612"/>
      <c r="D11" s="612"/>
      <c r="E11" s="613"/>
    </row>
    <row r="12" spans="1:7" s="540" customFormat="1" ht="22.5">
      <c r="A12" s="542" t="s">
        <v>569</v>
      </c>
      <c r="B12" s="221" t="s">
        <v>255</v>
      </c>
      <c r="C12" s="612">
        <v>111768795</v>
      </c>
      <c r="D12" s="612">
        <v>75463182</v>
      </c>
      <c r="E12" s="613">
        <v>81822000</v>
      </c>
    </row>
    <row r="13" spans="1:7" s="540" customFormat="1">
      <c r="A13" s="542" t="s">
        <v>570</v>
      </c>
      <c r="B13" s="221" t="s">
        <v>256</v>
      </c>
      <c r="C13" s="612">
        <v>25563202</v>
      </c>
      <c r="D13" s="612">
        <v>11330613</v>
      </c>
      <c r="E13" s="613">
        <v>217201000</v>
      </c>
      <c r="G13" s="540" t="s">
        <v>736</v>
      </c>
    </row>
    <row r="14" spans="1:7" s="540" customFormat="1">
      <c r="A14" s="541" t="s">
        <v>571</v>
      </c>
      <c r="B14" s="221" t="s">
        <v>257</v>
      </c>
      <c r="C14" s="614">
        <f>+C15+C16+C17+C18</f>
        <v>44528828</v>
      </c>
      <c r="D14" s="614">
        <f>+D15+D16+D17+D18</f>
        <v>5390215</v>
      </c>
      <c r="E14" s="615">
        <f>+E15+E16+E17+E18</f>
        <v>0</v>
      </c>
    </row>
    <row r="15" spans="1:7" s="540" customFormat="1">
      <c r="A15" s="542" t="s">
        <v>572</v>
      </c>
      <c r="B15" s="221" t="s">
        <v>258</v>
      </c>
      <c r="C15" s="612"/>
      <c r="D15" s="612"/>
      <c r="E15" s="613"/>
    </row>
    <row r="16" spans="1:7" s="540" customFormat="1" ht="22.5">
      <c r="A16" s="542" t="s">
        <v>573</v>
      </c>
      <c r="B16" s="221" t="s">
        <v>16</v>
      </c>
      <c r="C16" s="612"/>
      <c r="D16" s="612"/>
      <c r="E16" s="613"/>
    </row>
    <row r="17" spans="1:5" s="540" customFormat="1">
      <c r="A17" s="542" t="s">
        <v>574</v>
      </c>
      <c r="B17" s="221" t="s">
        <v>17</v>
      </c>
      <c r="C17" s="612"/>
      <c r="D17" s="612"/>
      <c r="E17" s="613"/>
    </row>
    <row r="18" spans="1:5" s="540" customFormat="1">
      <c r="A18" s="542" t="s">
        <v>575</v>
      </c>
      <c r="B18" s="221" t="s">
        <v>18</v>
      </c>
      <c r="C18" s="612">
        <v>44528828</v>
      </c>
      <c r="D18" s="612">
        <v>5390215</v>
      </c>
      <c r="E18" s="613"/>
    </row>
    <row r="19" spans="1:5" s="540" customFormat="1">
      <c r="A19" s="541" t="s">
        <v>576</v>
      </c>
      <c r="B19" s="221" t="s">
        <v>19</v>
      </c>
      <c r="C19" s="614">
        <f>+C20+C21+C22+C23</f>
        <v>0</v>
      </c>
      <c r="D19" s="614">
        <f>+D20+D21+D22+D23</f>
        <v>0</v>
      </c>
      <c r="E19" s="615">
        <f>+E20+E21+E22+E23</f>
        <v>0</v>
      </c>
    </row>
    <row r="20" spans="1:5" s="540" customFormat="1">
      <c r="A20" s="542" t="s">
        <v>577</v>
      </c>
      <c r="B20" s="221" t="s">
        <v>20</v>
      </c>
      <c r="C20" s="612"/>
      <c r="D20" s="612"/>
      <c r="E20" s="613"/>
    </row>
    <row r="21" spans="1:5" s="540" customFormat="1">
      <c r="A21" s="542" t="s">
        <v>578</v>
      </c>
      <c r="B21" s="221" t="s">
        <v>21</v>
      </c>
      <c r="C21" s="612"/>
      <c r="D21" s="612"/>
      <c r="E21" s="613"/>
    </row>
    <row r="22" spans="1:5" s="540" customFormat="1">
      <c r="A22" s="542" t="s">
        <v>579</v>
      </c>
      <c r="B22" s="221" t="s">
        <v>22</v>
      </c>
      <c r="C22" s="612"/>
      <c r="D22" s="612"/>
      <c r="E22" s="613"/>
    </row>
    <row r="23" spans="1:5" s="540" customFormat="1">
      <c r="A23" s="542" t="s">
        <v>580</v>
      </c>
      <c r="B23" s="221" t="s">
        <v>23</v>
      </c>
      <c r="C23" s="612"/>
      <c r="D23" s="612"/>
      <c r="E23" s="613"/>
    </row>
    <row r="24" spans="1:5" s="540" customFormat="1">
      <c r="A24" s="541" t="s">
        <v>581</v>
      </c>
      <c r="B24" s="221" t="s">
        <v>24</v>
      </c>
      <c r="C24" s="614">
        <f>+C25+C26+C27+C28</f>
        <v>0</v>
      </c>
      <c r="D24" s="614">
        <f>+D25+D26+D27+D28</f>
        <v>0</v>
      </c>
      <c r="E24" s="615">
        <f>+E25+E26+E27+E28</f>
        <v>0</v>
      </c>
    </row>
    <row r="25" spans="1:5" s="540" customFormat="1">
      <c r="A25" s="542" t="s">
        <v>582</v>
      </c>
      <c r="B25" s="221" t="s">
        <v>25</v>
      </c>
      <c r="C25" s="612"/>
      <c r="D25" s="612"/>
      <c r="E25" s="613"/>
    </row>
    <row r="26" spans="1:5" s="540" customFormat="1">
      <c r="A26" s="542" t="s">
        <v>583</v>
      </c>
      <c r="B26" s="221" t="s">
        <v>26</v>
      </c>
      <c r="C26" s="612"/>
      <c r="D26" s="612"/>
      <c r="E26" s="613"/>
    </row>
    <row r="27" spans="1:5" s="540" customFormat="1">
      <c r="A27" s="542" t="s">
        <v>584</v>
      </c>
      <c r="B27" s="221" t="s">
        <v>27</v>
      </c>
      <c r="C27" s="612"/>
      <c r="D27" s="612"/>
      <c r="E27" s="613"/>
    </row>
    <row r="28" spans="1:5" s="540" customFormat="1">
      <c r="A28" s="542" t="s">
        <v>585</v>
      </c>
      <c r="B28" s="221" t="s">
        <v>28</v>
      </c>
      <c r="C28" s="612"/>
      <c r="D28" s="612"/>
      <c r="E28" s="613"/>
    </row>
    <row r="29" spans="1:5" s="540" customFormat="1">
      <c r="A29" s="541" t="s">
        <v>586</v>
      </c>
      <c r="B29" s="221" t="s">
        <v>29</v>
      </c>
      <c r="C29" s="614">
        <f>+C30+C31+C32+C33</f>
        <v>0</v>
      </c>
      <c r="D29" s="614">
        <f>+D30+D31+D32+D33</f>
        <v>0</v>
      </c>
      <c r="E29" s="615">
        <f>+E30+E31+E32+E33</f>
        <v>0</v>
      </c>
    </row>
    <row r="30" spans="1:5" s="540" customFormat="1">
      <c r="A30" s="542" t="s">
        <v>587</v>
      </c>
      <c r="B30" s="221" t="s">
        <v>30</v>
      </c>
      <c r="C30" s="612"/>
      <c r="D30" s="612"/>
      <c r="E30" s="613"/>
    </row>
    <row r="31" spans="1:5" s="540" customFormat="1" ht="22.5">
      <c r="A31" s="542" t="s">
        <v>588</v>
      </c>
      <c r="B31" s="221" t="s">
        <v>31</v>
      </c>
      <c r="C31" s="612"/>
      <c r="D31" s="612"/>
      <c r="E31" s="613"/>
    </row>
    <row r="32" spans="1:5" s="540" customFormat="1">
      <c r="A32" s="542" t="s">
        <v>589</v>
      </c>
      <c r="B32" s="221" t="s">
        <v>32</v>
      </c>
      <c r="C32" s="612"/>
      <c r="D32" s="612"/>
      <c r="E32" s="613"/>
    </row>
    <row r="33" spans="1:5" s="540" customFormat="1">
      <c r="A33" s="542" t="s">
        <v>590</v>
      </c>
      <c r="B33" s="221" t="s">
        <v>33</v>
      </c>
      <c r="C33" s="612"/>
      <c r="D33" s="612"/>
      <c r="E33" s="613"/>
    </row>
    <row r="34" spans="1:5" s="540" customFormat="1">
      <c r="A34" s="541" t="s">
        <v>591</v>
      </c>
      <c r="B34" s="221" t="s">
        <v>34</v>
      </c>
      <c r="C34" s="614">
        <f>+C35+C40+C45</f>
        <v>0</v>
      </c>
      <c r="D34" s="614">
        <v>652145</v>
      </c>
      <c r="E34" s="615">
        <f>+E35+E40+E45</f>
        <v>0</v>
      </c>
    </row>
    <row r="35" spans="1:5" s="540" customFormat="1">
      <c r="A35" s="541" t="s">
        <v>592</v>
      </c>
      <c r="B35" s="221" t="s">
        <v>35</v>
      </c>
      <c r="C35" s="614">
        <f>+C36+C37+C38+C39</f>
        <v>0</v>
      </c>
      <c r="D35" s="614">
        <f>+D36+D37+D38+D39</f>
        <v>0</v>
      </c>
      <c r="E35" s="615">
        <f>+E36+E37+E38+E39</f>
        <v>0</v>
      </c>
    </row>
    <row r="36" spans="1:5" s="540" customFormat="1">
      <c r="A36" s="542" t="s">
        <v>593</v>
      </c>
      <c r="B36" s="221" t="s">
        <v>89</v>
      </c>
      <c r="C36" s="612"/>
      <c r="D36" s="612"/>
      <c r="E36" s="613"/>
    </row>
    <row r="37" spans="1:5" s="540" customFormat="1">
      <c r="A37" s="542" t="s">
        <v>594</v>
      </c>
      <c r="B37" s="221" t="s">
        <v>182</v>
      </c>
      <c r="C37" s="612"/>
      <c r="D37" s="612"/>
      <c r="E37" s="613"/>
    </row>
    <row r="38" spans="1:5" s="540" customFormat="1">
      <c r="A38" s="542" t="s">
        <v>595</v>
      </c>
      <c r="B38" s="221" t="s">
        <v>242</v>
      </c>
      <c r="C38" s="612"/>
      <c r="D38" s="612"/>
      <c r="E38" s="613"/>
    </row>
    <row r="39" spans="1:5" s="540" customFormat="1">
      <c r="A39" s="542" t="s">
        <v>596</v>
      </c>
      <c r="B39" s="221" t="s">
        <v>243</v>
      </c>
      <c r="C39" s="612"/>
      <c r="D39" s="612"/>
      <c r="E39" s="613"/>
    </row>
    <row r="40" spans="1:5" s="540" customFormat="1">
      <c r="A40" s="541" t="s">
        <v>597</v>
      </c>
      <c r="B40" s="221" t="s">
        <v>259</v>
      </c>
      <c r="C40" s="614">
        <f>+C41+C42+C43+C44</f>
        <v>0</v>
      </c>
      <c r="D40" s="614">
        <f>+D41+D42+D43+D44</f>
        <v>0</v>
      </c>
      <c r="E40" s="615">
        <f>+E41+E42+E43+E44</f>
        <v>0</v>
      </c>
    </row>
    <row r="41" spans="1:5" s="540" customFormat="1">
      <c r="A41" s="542" t="s">
        <v>598</v>
      </c>
      <c r="B41" s="221" t="s">
        <v>260</v>
      </c>
      <c r="C41" s="612"/>
      <c r="D41" s="612"/>
      <c r="E41" s="613"/>
    </row>
    <row r="42" spans="1:5" s="540" customFormat="1" ht="22.5">
      <c r="A42" s="542" t="s">
        <v>599</v>
      </c>
      <c r="B42" s="221" t="s">
        <v>261</v>
      </c>
      <c r="C42" s="612"/>
      <c r="D42" s="612"/>
      <c r="E42" s="613"/>
    </row>
    <row r="43" spans="1:5" s="540" customFormat="1">
      <c r="A43" s="542" t="s">
        <v>600</v>
      </c>
      <c r="B43" s="221" t="s">
        <v>262</v>
      </c>
      <c r="C43" s="612"/>
      <c r="D43" s="612"/>
      <c r="E43" s="613"/>
    </row>
    <row r="44" spans="1:5" s="540" customFormat="1">
      <c r="A44" s="542" t="s">
        <v>601</v>
      </c>
      <c r="B44" s="221" t="s">
        <v>263</v>
      </c>
      <c r="C44" s="612"/>
      <c r="D44" s="612"/>
      <c r="E44" s="613"/>
    </row>
    <row r="45" spans="1:5" s="540" customFormat="1">
      <c r="A45" s="541" t="s">
        <v>602</v>
      </c>
      <c r="B45" s="221" t="s">
        <v>264</v>
      </c>
      <c r="C45" s="614">
        <f>+C46+C47+C48+C49</f>
        <v>0</v>
      </c>
      <c r="D45" s="614">
        <f>+D46+D47+D48+D49</f>
        <v>0</v>
      </c>
      <c r="E45" s="615">
        <f>+E46+E47+E48+E49</f>
        <v>0</v>
      </c>
    </row>
    <row r="46" spans="1:5" s="540" customFormat="1">
      <c r="A46" s="542" t="s">
        <v>603</v>
      </c>
      <c r="B46" s="221" t="s">
        <v>265</v>
      </c>
      <c r="C46" s="612"/>
      <c r="D46" s="612"/>
      <c r="E46" s="613"/>
    </row>
    <row r="47" spans="1:5" s="540" customFormat="1" ht="22.5">
      <c r="A47" s="542" t="s">
        <v>604</v>
      </c>
      <c r="B47" s="221" t="s">
        <v>266</v>
      </c>
      <c r="C47" s="612"/>
      <c r="D47" s="612"/>
      <c r="E47" s="613"/>
    </row>
    <row r="48" spans="1:5" s="540" customFormat="1">
      <c r="A48" s="542" t="s">
        <v>605</v>
      </c>
      <c r="B48" s="221" t="s">
        <v>267</v>
      </c>
      <c r="C48" s="612"/>
      <c r="D48" s="612"/>
      <c r="E48" s="613"/>
    </row>
    <row r="49" spans="1:5" s="540" customFormat="1">
      <c r="A49" s="542" t="s">
        <v>606</v>
      </c>
      <c r="B49" s="221" t="s">
        <v>268</v>
      </c>
      <c r="C49" s="612"/>
      <c r="D49" s="612"/>
      <c r="E49" s="613"/>
    </row>
    <row r="50" spans="1:5" s="540" customFormat="1">
      <c r="A50" s="541" t="s">
        <v>607</v>
      </c>
      <c r="B50" s="221" t="s">
        <v>269</v>
      </c>
      <c r="C50" s="612"/>
      <c r="D50" s="612"/>
      <c r="E50" s="613"/>
    </row>
    <row r="51" spans="1:5" s="540" customFormat="1" ht="21">
      <c r="A51" s="541" t="s">
        <v>608</v>
      </c>
      <c r="B51" s="221" t="s">
        <v>270</v>
      </c>
      <c r="C51" s="614">
        <f>+C7+C8+C34+C50</f>
        <v>347758289</v>
      </c>
      <c r="D51" s="614">
        <f>+D7+D8+D34+D50</f>
        <v>257570939</v>
      </c>
      <c r="E51" s="615">
        <f>+E7+E8+E34+E50</f>
        <v>415574000</v>
      </c>
    </row>
    <row r="52" spans="1:5" s="540" customFormat="1">
      <c r="A52" s="541" t="s">
        <v>609</v>
      </c>
      <c r="B52" s="221" t="s">
        <v>271</v>
      </c>
      <c r="C52" s="612"/>
      <c r="D52" s="612">
        <v>62243</v>
      </c>
      <c r="E52" s="613"/>
    </row>
    <row r="53" spans="1:5" s="540" customFormat="1">
      <c r="A53" s="541" t="s">
        <v>610</v>
      </c>
      <c r="B53" s="221" t="s">
        <v>272</v>
      </c>
      <c r="C53" s="612"/>
      <c r="D53" s="612"/>
      <c r="E53" s="613"/>
    </row>
    <row r="54" spans="1:5" s="540" customFormat="1">
      <c r="A54" s="541" t="s">
        <v>611</v>
      </c>
      <c r="B54" s="221" t="s">
        <v>273</v>
      </c>
      <c r="C54" s="614">
        <f>+C52+C53</f>
        <v>0</v>
      </c>
      <c r="D54" s="614">
        <f>+D52+D53</f>
        <v>62243</v>
      </c>
      <c r="E54" s="615">
        <f>+E52+E53</f>
        <v>0</v>
      </c>
    </row>
    <row r="55" spans="1:5" s="540" customFormat="1">
      <c r="A55" s="541" t="s">
        <v>612</v>
      </c>
      <c r="B55" s="221" t="s">
        <v>274</v>
      </c>
      <c r="C55" s="612"/>
      <c r="D55" s="612"/>
      <c r="E55" s="613"/>
    </row>
    <row r="56" spans="1:5" s="540" customFormat="1">
      <c r="A56" s="541" t="s">
        <v>613</v>
      </c>
      <c r="B56" s="221" t="s">
        <v>275</v>
      </c>
      <c r="C56" s="612"/>
      <c r="D56" s="612">
        <v>52530</v>
      </c>
      <c r="E56" s="613"/>
    </row>
    <row r="57" spans="1:5" s="540" customFormat="1">
      <c r="A57" s="541" t="s">
        <v>614</v>
      </c>
      <c r="B57" s="221" t="s">
        <v>276</v>
      </c>
      <c r="C57" s="612"/>
      <c r="D57" s="612">
        <v>20905435</v>
      </c>
      <c r="E57" s="613"/>
    </row>
    <row r="58" spans="1:5" s="540" customFormat="1">
      <c r="A58" s="541" t="s">
        <v>615</v>
      </c>
      <c r="B58" s="221" t="s">
        <v>277</v>
      </c>
      <c r="C58" s="612"/>
      <c r="D58" s="612"/>
      <c r="E58" s="613"/>
    </row>
    <row r="59" spans="1:5" s="540" customFormat="1">
      <c r="A59" s="541" t="s">
        <v>616</v>
      </c>
      <c r="B59" s="221" t="s">
        <v>278</v>
      </c>
      <c r="C59" s="614">
        <f>+C55+C56+C57+C58</f>
        <v>0</v>
      </c>
      <c r="D59" s="614">
        <f>+D55+D56+D57+D58</f>
        <v>20957965</v>
      </c>
      <c r="E59" s="615">
        <f>+E55+E56+E57+E58</f>
        <v>0</v>
      </c>
    </row>
    <row r="60" spans="1:5" s="540" customFormat="1">
      <c r="A60" s="541" t="s">
        <v>617</v>
      </c>
      <c r="B60" s="221" t="s">
        <v>279</v>
      </c>
      <c r="C60" s="612"/>
      <c r="D60" s="612">
        <v>1669081</v>
      </c>
      <c r="E60" s="613"/>
    </row>
    <row r="61" spans="1:5" s="540" customFormat="1">
      <c r="A61" s="541" t="s">
        <v>618</v>
      </c>
      <c r="B61" s="221" t="s">
        <v>280</v>
      </c>
      <c r="C61" s="612"/>
      <c r="D61" s="612"/>
      <c r="E61" s="613"/>
    </row>
    <row r="62" spans="1:5" s="540" customFormat="1">
      <c r="A62" s="541" t="s">
        <v>619</v>
      </c>
      <c r="B62" s="221" t="s">
        <v>281</v>
      </c>
      <c r="C62" s="612"/>
      <c r="D62" s="612">
        <v>144843</v>
      </c>
      <c r="E62" s="613"/>
    </row>
    <row r="63" spans="1:5" s="540" customFormat="1">
      <c r="A63" s="541" t="s">
        <v>620</v>
      </c>
      <c r="B63" s="221" t="s">
        <v>282</v>
      </c>
      <c r="C63" s="614">
        <f>+C60+C61+C62</f>
        <v>0</v>
      </c>
      <c r="D63" s="614">
        <f>+D60+D61+D62</f>
        <v>1813924</v>
      </c>
      <c r="E63" s="615">
        <f>+E60+E61+E62</f>
        <v>0</v>
      </c>
    </row>
    <row r="64" spans="1:5" s="540" customFormat="1">
      <c r="A64" s="541" t="s">
        <v>621</v>
      </c>
      <c r="B64" s="221" t="s">
        <v>283</v>
      </c>
      <c r="C64" s="612"/>
      <c r="D64" s="612"/>
      <c r="E64" s="613"/>
    </row>
    <row r="65" spans="1:5" s="540" customFormat="1" ht="21">
      <c r="A65" s="541" t="s">
        <v>622</v>
      </c>
      <c r="B65" s="221" t="s">
        <v>284</v>
      </c>
      <c r="C65" s="612"/>
      <c r="D65" s="612"/>
      <c r="E65" s="613"/>
    </row>
    <row r="66" spans="1:5" s="540" customFormat="1">
      <c r="A66" s="541" t="s">
        <v>623</v>
      </c>
      <c r="B66" s="221" t="s">
        <v>285</v>
      </c>
      <c r="C66" s="614">
        <f>+C64+C65</f>
        <v>0</v>
      </c>
      <c r="D66" s="614">
        <v>189866</v>
      </c>
      <c r="E66" s="615">
        <f>+E64+E65</f>
        <v>0</v>
      </c>
    </row>
    <row r="67" spans="1:5" s="540" customFormat="1">
      <c r="A67" s="541" t="s">
        <v>624</v>
      </c>
      <c r="B67" s="221" t="s">
        <v>286</v>
      </c>
      <c r="C67" s="612"/>
      <c r="D67" s="612"/>
      <c r="E67" s="613"/>
    </row>
    <row r="68" spans="1:5" s="540" customFormat="1" ht="16.5" thickBot="1">
      <c r="A68" s="543" t="s">
        <v>625</v>
      </c>
      <c r="B68" s="225" t="s">
        <v>287</v>
      </c>
      <c r="C68" s="616">
        <f>+C51+C54+C59+C63+C66+C67</f>
        <v>347758289</v>
      </c>
      <c r="D68" s="616">
        <f>+D51+D54+D59+D63+D66+D67</f>
        <v>280594937</v>
      </c>
      <c r="E68" s="617">
        <f>+E51+E54+E59+E63+E66+E67</f>
        <v>415574000</v>
      </c>
    </row>
    <row r="69" spans="1:5">
      <c r="A69" s="544"/>
      <c r="C69" s="545"/>
      <c r="D69" s="545"/>
      <c r="E69" s="546"/>
    </row>
    <row r="70" spans="1:5">
      <c r="A70" s="544"/>
      <c r="C70" s="545"/>
      <c r="D70" s="545"/>
      <c r="E70" s="546"/>
    </row>
    <row r="71" spans="1:5">
      <c r="A71" s="547"/>
      <c r="C71" s="545"/>
      <c r="D71" s="545"/>
      <c r="E71" s="546"/>
    </row>
    <row r="72" spans="1:5">
      <c r="A72" s="730"/>
      <c r="B72" s="730"/>
      <c r="C72" s="730"/>
      <c r="D72" s="730"/>
      <c r="E72" s="730"/>
    </row>
    <row r="73" spans="1:5">
      <c r="A73" s="730"/>
      <c r="B73" s="730"/>
      <c r="C73" s="730"/>
      <c r="D73" s="730"/>
      <c r="E73" s="730"/>
    </row>
  </sheetData>
  <mergeCells count="10">
    <mergeCell ref="A72:E72"/>
    <mergeCell ref="A73:E73"/>
    <mergeCell ref="A1:E1"/>
    <mergeCell ref="C2:E2"/>
    <mergeCell ref="A3:A5"/>
    <mergeCell ref="B3:B5"/>
    <mergeCell ref="C3:C4"/>
    <mergeCell ref="D3:D4"/>
    <mergeCell ref="E3:E4"/>
    <mergeCell ref="C5:E5"/>
  </mergeCells>
  <printOptions horizontalCentered="1"/>
  <pageMargins left="0.78740157480314965" right="0.82677165354330717" top="1.1023622047244095" bottom="0.98425196850393704" header="0.78740157480314965" footer="0.78740157480314965"/>
  <pageSetup paperSize="9" scale="85" orientation="portrait" horizontalDpi="300" verticalDpi="300" r:id="rId1"/>
  <headerFooter alignWithMargins="0">
    <oddHeader>&amp;L&amp;"Times New Roman,Félkövér dőlt"Sajónémeti Önkormányzat&amp;R&amp;"Times New Roman,Félkövér dőlt"17. melléklet</oddHeader>
    <oddFooter>&amp;C&amp;P</oddFooter>
  </headerFooter>
  <rowBreaks count="1" manualBreakCount="1">
    <brk id="44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92D050"/>
  </sheetPr>
  <dimension ref="A1:E26"/>
  <sheetViews>
    <sheetView view="pageLayout" zoomScaleNormal="100" workbookViewId="0">
      <selection activeCell="G11" sqref="G11"/>
    </sheetView>
  </sheetViews>
  <sheetFormatPr defaultRowHeight="12.75"/>
  <cols>
    <col min="1" max="1" width="71.1640625" style="213" customWidth="1"/>
    <col min="2" max="2" width="6.1640625" style="228" customWidth="1"/>
    <col min="3" max="3" width="18" style="549" customWidth="1"/>
    <col min="4" max="16384" width="9.33203125" style="549"/>
  </cols>
  <sheetData>
    <row r="1" spans="1:3" ht="32.25" customHeight="1">
      <c r="A1" s="747" t="s">
        <v>288</v>
      </c>
      <c r="B1" s="747"/>
      <c r="C1" s="747"/>
    </row>
    <row r="2" spans="1:3" ht="15.75">
      <c r="A2" s="748" t="str">
        <f>+CONCATENATE(LEFT(ÖSSZEFÜGGÉSEK!A4,4),". év")</f>
        <v>2017. év</v>
      </c>
      <c r="B2" s="748"/>
      <c r="C2" s="748"/>
    </row>
    <row r="4" spans="1:3" ht="13.5" thickBot="1">
      <c r="B4" s="749" t="e">
        <f>'14. melléklet'!E1</f>
        <v>#REF!</v>
      </c>
      <c r="C4" s="749"/>
    </row>
    <row r="5" spans="1:3" s="214" customFormat="1" ht="31.5" customHeight="1">
      <c r="A5" s="750" t="s">
        <v>289</v>
      </c>
      <c r="B5" s="752" t="s">
        <v>245</v>
      </c>
      <c r="C5" s="754" t="s">
        <v>290</v>
      </c>
    </row>
    <row r="6" spans="1:3" s="214" customFormat="1">
      <c r="A6" s="751"/>
      <c r="B6" s="753"/>
      <c r="C6" s="755"/>
    </row>
    <row r="7" spans="1:3" s="218" customFormat="1" ht="13.5" thickBot="1">
      <c r="A7" s="215" t="s">
        <v>403</v>
      </c>
      <c r="B7" s="216" t="s">
        <v>404</v>
      </c>
      <c r="C7" s="217" t="s">
        <v>405</v>
      </c>
    </row>
    <row r="8" spans="1:3" ht="15.75" customHeight="1">
      <c r="A8" s="541" t="s">
        <v>627</v>
      </c>
      <c r="B8" s="219" t="s">
        <v>250</v>
      </c>
      <c r="C8" s="220">
        <v>301673491</v>
      </c>
    </row>
    <row r="9" spans="1:3" ht="15.75" customHeight="1">
      <c r="A9" s="541" t="s">
        <v>628</v>
      </c>
      <c r="B9" s="221" t="s">
        <v>251</v>
      </c>
      <c r="C9" s="220"/>
    </row>
    <row r="10" spans="1:3" ht="15.75" customHeight="1">
      <c r="A10" s="541" t="s">
        <v>629</v>
      </c>
      <c r="B10" s="221" t="s">
        <v>252</v>
      </c>
      <c r="C10" s="220">
        <v>7169440</v>
      </c>
    </row>
    <row r="11" spans="1:3" ht="15.75" customHeight="1">
      <c r="A11" s="541" t="s">
        <v>630</v>
      </c>
      <c r="B11" s="221" t="s">
        <v>253</v>
      </c>
      <c r="C11" s="222">
        <v>-38661133</v>
      </c>
    </row>
    <row r="12" spans="1:3" ht="15.75" customHeight="1">
      <c r="A12" s="541" t="s">
        <v>631</v>
      </c>
      <c r="B12" s="221" t="s">
        <v>254</v>
      </c>
      <c r="C12" s="222"/>
    </row>
    <row r="13" spans="1:3" ht="15.75" customHeight="1">
      <c r="A13" s="541" t="s">
        <v>632</v>
      </c>
      <c r="B13" s="221" t="s">
        <v>255</v>
      </c>
      <c r="C13" s="222">
        <v>2514</v>
      </c>
    </row>
    <row r="14" spans="1:3" ht="15.75" customHeight="1">
      <c r="A14" s="541" t="s">
        <v>633</v>
      </c>
      <c r="B14" s="221" t="s">
        <v>256</v>
      </c>
      <c r="C14" s="223">
        <f>+C8+C9+C10+C11+C12+C13</f>
        <v>270184312</v>
      </c>
    </row>
    <row r="15" spans="1:3" ht="15.75" customHeight="1">
      <c r="A15" s="541" t="s">
        <v>681</v>
      </c>
      <c r="B15" s="221" t="s">
        <v>257</v>
      </c>
      <c r="C15" s="550">
        <v>838753</v>
      </c>
    </row>
    <row r="16" spans="1:3" ht="15.75" customHeight="1">
      <c r="A16" s="541" t="s">
        <v>634</v>
      </c>
      <c r="B16" s="221" t="s">
        <v>258</v>
      </c>
      <c r="C16" s="222">
        <v>1557274</v>
      </c>
    </row>
    <row r="17" spans="1:5" ht="15.75" customHeight="1">
      <c r="A17" s="541" t="s">
        <v>635</v>
      </c>
      <c r="B17" s="221" t="s">
        <v>16</v>
      </c>
      <c r="C17" s="222">
        <v>1743281</v>
      </c>
    </row>
    <row r="18" spans="1:5" ht="15.75" customHeight="1">
      <c r="A18" s="541" t="s">
        <v>636</v>
      </c>
      <c r="B18" s="221" t="s">
        <v>17</v>
      </c>
      <c r="C18" s="223">
        <v>4474017</v>
      </c>
    </row>
    <row r="19" spans="1:5" s="551" customFormat="1" ht="15.75" customHeight="1">
      <c r="A19" s="541" t="s">
        <v>637</v>
      </c>
      <c r="B19" s="221" t="s">
        <v>18</v>
      </c>
      <c r="C19" s="222"/>
    </row>
    <row r="20" spans="1:5" ht="15.75" customHeight="1">
      <c r="A20" s="541" t="s">
        <v>638</v>
      </c>
      <c r="B20" s="221" t="s">
        <v>19</v>
      </c>
      <c r="C20" s="222">
        <v>5936608</v>
      </c>
    </row>
    <row r="21" spans="1:5" ht="15.75" customHeight="1" thickBot="1">
      <c r="A21" s="224" t="s">
        <v>639</v>
      </c>
      <c r="B21" s="225" t="s">
        <v>20</v>
      </c>
      <c r="C21" s="226">
        <f>+C14+C18+C19+C20</f>
        <v>280594937</v>
      </c>
    </row>
    <row r="22" spans="1:5" ht="15.75">
      <c r="A22" s="544"/>
      <c r="B22" s="547"/>
      <c r="C22" s="545"/>
      <c r="D22" s="545"/>
      <c r="E22" s="545"/>
    </row>
    <row r="23" spans="1:5" ht="15.75">
      <c r="A23" s="544"/>
      <c r="B23" s="547"/>
      <c r="C23" s="545"/>
      <c r="D23" s="545"/>
      <c r="E23" s="545"/>
    </row>
    <row r="24" spans="1:5" ht="15.75">
      <c r="A24" s="547"/>
      <c r="B24" s="547"/>
      <c r="C24" s="545"/>
      <c r="D24" s="545"/>
      <c r="E24" s="545"/>
    </row>
    <row r="25" spans="1:5" ht="15.75">
      <c r="A25" s="746"/>
      <c r="B25" s="746"/>
      <c r="C25" s="746"/>
      <c r="D25" s="552"/>
      <c r="E25" s="552"/>
    </row>
    <row r="26" spans="1:5" ht="15.75">
      <c r="A26" s="746"/>
      <c r="B26" s="746"/>
      <c r="C26" s="746"/>
      <c r="D26" s="552"/>
      <c r="E26" s="552"/>
    </row>
  </sheetData>
  <mergeCells count="8">
    <mergeCell ref="A25:C25"/>
    <mergeCell ref="A26:C26"/>
    <mergeCell ref="A1:C1"/>
    <mergeCell ref="A2:C2"/>
    <mergeCell ref="B4:C4"/>
    <mergeCell ref="A5:A6"/>
    <mergeCell ref="B5:B6"/>
    <mergeCell ref="C5:C6"/>
  </mergeCells>
  <printOptions horizontalCentered="1"/>
  <pageMargins left="0.78740157480314965" right="0.78740157480314965" top="1.2598425196850394" bottom="0.98425196850393704" header="0.78740157480314965" footer="0.78740157480314965"/>
  <pageSetup paperSize="9" scale="95" orientation="portrait" verticalDpi="300" r:id="rId1"/>
  <headerFooter alignWithMargins="0">
    <oddHeader>&amp;L&amp;"Times New Roman,Félkövér dőlt"Sajónémeti.Önkormányzat&amp;R&amp;"Times New Roman CE,Félkövér dőlt"18. melléklet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92D050"/>
  </sheetPr>
  <dimension ref="A1:F44"/>
  <sheetViews>
    <sheetView view="pageLayout" topLeftCell="A16" zoomScaleNormal="100" workbookViewId="0">
      <selection sqref="A1:D1"/>
    </sheetView>
  </sheetViews>
  <sheetFormatPr defaultColWidth="12" defaultRowHeight="15.75"/>
  <cols>
    <col min="1" max="1" width="58.83203125" style="209" customWidth="1"/>
    <col min="2" max="2" width="6.83203125" style="209" customWidth="1"/>
    <col min="3" max="3" width="17.1640625" style="209" customWidth="1"/>
    <col min="4" max="4" width="19.1640625" style="209" customWidth="1"/>
    <col min="5" max="16384" width="12" style="209"/>
  </cols>
  <sheetData>
    <row r="1" spans="1:4" ht="48" customHeight="1">
      <c r="A1" s="756" t="str">
        <f>+CONCATENATE("VAGYONKIMUTATÁS",CHAR(10),"az érték nélkül nyilvántartott eszközökről",CHAR(10),LEFT(ÖSSZEFÜGGÉSEK!A4,4),".")</f>
        <v>VAGYONKIMUTATÁS
az érték nélkül nyilvántartott eszközökről
2017.</v>
      </c>
      <c r="B1" s="757"/>
      <c r="C1" s="757"/>
      <c r="D1" s="757"/>
    </row>
    <row r="2" spans="1:4" ht="16.5" thickBot="1"/>
    <row r="3" spans="1:4" ht="43.5" customHeight="1" thickBot="1">
      <c r="A3" s="555" t="s">
        <v>50</v>
      </c>
      <c r="B3" s="286" t="s">
        <v>245</v>
      </c>
      <c r="C3" s="556" t="s">
        <v>291</v>
      </c>
      <c r="D3" s="557" t="s">
        <v>697</v>
      </c>
    </row>
    <row r="4" spans="1:4" ht="16.5" thickBot="1">
      <c r="A4" s="229" t="s">
        <v>403</v>
      </c>
      <c r="B4" s="230" t="s">
        <v>404</v>
      </c>
      <c r="C4" s="230" t="s">
        <v>405</v>
      </c>
      <c r="D4" s="231" t="s">
        <v>406</v>
      </c>
    </row>
    <row r="5" spans="1:4" ht="15.75" customHeight="1">
      <c r="A5" s="238" t="s">
        <v>661</v>
      </c>
      <c r="B5" s="232" t="s">
        <v>7</v>
      </c>
      <c r="C5" s="233">
        <v>104</v>
      </c>
      <c r="D5" s="234">
        <v>26727822</v>
      </c>
    </row>
    <row r="6" spans="1:4" ht="15.75" customHeight="1">
      <c r="A6" s="238" t="s">
        <v>662</v>
      </c>
      <c r="B6" s="235" t="s">
        <v>8</v>
      </c>
      <c r="C6" s="236"/>
      <c r="D6" s="237"/>
    </row>
    <row r="7" spans="1:4" ht="15.75" customHeight="1">
      <c r="A7" s="238" t="s">
        <v>663</v>
      </c>
      <c r="B7" s="235" t="s">
        <v>9</v>
      </c>
      <c r="C7" s="236"/>
      <c r="D7" s="237"/>
    </row>
    <row r="8" spans="1:4" ht="15.75" customHeight="1" thickBot="1">
      <c r="A8" s="239" t="s">
        <v>664</v>
      </c>
      <c r="B8" s="240" t="s">
        <v>10</v>
      </c>
      <c r="C8" s="241"/>
      <c r="D8" s="242"/>
    </row>
    <row r="9" spans="1:4" ht="15.75" customHeight="1" thickBot="1">
      <c r="A9" s="559" t="s">
        <v>665</v>
      </c>
      <c r="B9" s="560" t="s">
        <v>11</v>
      </c>
      <c r="C9" s="561"/>
      <c r="D9" s="562">
        <f>+D10+D11+D12+D13</f>
        <v>0</v>
      </c>
    </row>
    <row r="10" spans="1:4" ht="15.75" customHeight="1">
      <c r="A10" s="558" t="s">
        <v>666</v>
      </c>
      <c r="B10" s="232" t="s">
        <v>12</v>
      </c>
      <c r="C10" s="233"/>
      <c r="D10" s="234"/>
    </row>
    <row r="11" spans="1:4" ht="15.75" customHeight="1">
      <c r="A11" s="238" t="s">
        <v>667</v>
      </c>
      <c r="B11" s="235" t="s">
        <v>13</v>
      </c>
      <c r="C11" s="236"/>
      <c r="D11" s="237"/>
    </row>
    <row r="12" spans="1:4" ht="15.75" customHeight="1">
      <c r="A12" s="238" t="s">
        <v>668</v>
      </c>
      <c r="B12" s="235" t="s">
        <v>14</v>
      </c>
      <c r="C12" s="236"/>
      <c r="D12" s="237"/>
    </row>
    <row r="13" spans="1:4" ht="15.75" customHeight="1" thickBot="1">
      <c r="A13" s="239" t="s">
        <v>669</v>
      </c>
      <c r="B13" s="240" t="s">
        <v>15</v>
      </c>
      <c r="C13" s="241"/>
      <c r="D13" s="242"/>
    </row>
    <row r="14" spans="1:4" ht="15.75" customHeight="1" thickBot="1">
      <c r="A14" s="559" t="s">
        <v>670</v>
      </c>
      <c r="B14" s="560" t="s">
        <v>16</v>
      </c>
      <c r="C14" s="561"/>
      <c r="D14" s="562">
        <f>+D15+D16+D17</f>
        <v>0</v>
      </c>
    </row>
    <row r="15" spans="1:4" ht="15.75" customHeight="1">
      <c r="A15" s="558" t="s">
        <v>671</v>
      </c>
      <c r="B15" s="232" t="s">
        <v>17</v>
      </c>
      <c r="C15" s="233"/>
      <c r="D15" s="234"/>
    </row>
    <row r="16" spans="1:4" ht="15.75" customHeight="1">
      <c r="A16" s="238" t="s">
        <v>672</v>
      </c>
      <c r="B16" s="235" t="s">
        <v>18</v>
      </c>
      <c r="C16" s="236"/>
      <c r="D16" s="237"/>
    </row>
    <row r="17" spans="1:4" ht="15.75" customHeight="1" thickBot="1">
      <c r="A17" s="239" t="s">
        <v>673</v>
      </c>
      <c r="B17" s="240" t="s">
        <v>19</v>
      </c>
      <c r="C17" s="241"/>
      <c r="D17" s="242"/>
    </row>
    <row r="18" spans="1:4" ht="15.75" customHeight="1" thickBot="1">
      <c r="A18" s="559" t="s">
        <v>679</v>
      </c>
      <c r="B18" s="560" t="s">
        <v>20</v>
      </c>
      <c r="C18" s="561"/>
      <c r="D18" s="562">
        <f>+D19+D20+D21</f>
        <v>0</v>
      </c>
    </row>
    <row r="19" spans="1:4" ht="15.75" customHeight="1">
      <c r="A19" s="558" t="s">
        <v>674</v>
      </c>
      <c r="B19" s="232" t="s">
        <v>21</v>
      </c>
      <c r="C19" s="233"/>
      <c r="D19" s="234"/>
    </row>
    <row r="20" spans="1:4" ht="15.75" customHeight="1">
      <c r="A20" s="238" t="s">
        <v>675</v>
      </c>
      <c r="B20" s="235" t="s">
        <v>22</v>
      </c>
      <c r="C20" s="236"/>
      <c r="D20" s="237"/>
    </row>
    <row r="21" spans="1:4" ht="15.75" customHeight="1">
      <c r="A21" s="238" t="s">
        <v>676</v>
      </c>
      <c r="B21" s="235" t="s">
        <v>23</v>
      </c>
      <c r="C21" s="236"/>
      <c r="D21" s="237"/>
    </row>
    <row r="22" spans="1:4" ht="15.75" customHeight="1">
      <c r="A22" s="238" t="s">
        <v>677</v>
      </c>
      <c r="B22" s="235" t="s">
        <v>24</v>
      </c>
      <c r="C22" s="236"/>
      <c r="D22" s="237"/>
    </row>
    <row r="23" spans="1:4" ht="15.75" customHeight="1">
      <c r="A23" s="238"/>
      <c r="B23" s="235" t="s">
        <v>25</v>
      </c>
      <c r="C23" s="236"/>
      <c r="D23" s="237"/>
    </row>
    <row r="24" spans="1:4" ht="15.75" customHeight="1">
      <c r="A24" s="238"/>
      <c r="B24" s="235" t="s">
        <v>26</v>
      </c>
      <c r="C24" s="236"/>
      <c r="D24" s="237"/>
    </row>
    <row r="25" spans="1:4" ht="15.75" customHeight="1">
      <c r="A25" s="238"/>
      <c r="B25" s="235" t="s">
        <v>27</v>
      </c>
      <c r="C25" s="236"/>
      <c r="D25" s="237"/>
    </row>
    <row r="26" spans="1:4" ht="15.75" customHeight="1">
      <c r="A26" s="238"/>
      <c r="B26" s="235" t="s">
        <v>28</v>
      </c>
      <c r="C26" s="236"/>
      <c r="D26" s="237"/>
    </row>
    <row r="27" spans="1:4" ht="15.75" customHeight="1">
      <c r="A27" s="238"/>
      <c r="B27" s="235" t="s">
        <v>29</v>
      </c>
      <c r="C27" s="236"/>
      <c r="D27" s="237"/>
    </row>
    <row r="28" spans="1:4" ht="15.75" customHeight="1">
      <c r="A28" s="238"/>
      <c r="B28" s="235" t="s">
        <v>30</v>
      </c>
      <c r="C28" s="236"/>
      <c r="D28" s="237"/>
    </row>
    <row r="29" spans="1:4" ht="15.75" customHeight="1">
      <c r="A29" s="238"/>
      <c r="B29" s="235" t="s">
        <v>31</v>
      </c>
      <c r="C29" s="236"/>
      <c r="D29" s="237"/>
    </row>
    <row r="30" spans="1:4" ht="15.75" customHeight="1">
      <c r="A30" s="238"/>
      <c r="B30" s="235" t="s">
        <v>32</v>
      </c>
      <c r="C30" s="236"/>
      <c r="D30" s="237"/>
    </row>
    <row r="31" spans="1:4" ht="15.75" customHeight="1">
      <c r="A31" s="238"/>
      <c r="B31" s="235" t="s">
        <v>33</v>
      </c>
      <c r="C31" s="236"/>
      <c r="D31" s="237"/>
    </row>
    <row r="32" spans="1:4" ht="15.75" customHeight="1">
      <c r="A32" s="238"/>
      <c r="B32" s="235" t="s">
        <v>34</v>
      </c>
      <c r="C32" s="236"/>
      <c r="D32" s="237"/>
    </row>
    <row r="33" spans="1:6" ht="15.75" customHeight="1">
      <c r="A33" s="238"/>
      <c r="B33" s="235" t="s">
        <v>35</v>
      </c>
      <c r="C33" s="236"/>
      <c r="D33" s="237"/>
    </row>
    <row r="34" spans="1:6" ht="15.75" customHeight="1">
      <c r="A34" s="238"/>
      <c r="B34" s="235" t="s">
        <v>89</v>
      </c>
      <c r="C34" s="236"/>
      <c r="D34" s="237"/>
    </row>
    <row r="35" spans="1:6" ht="15.75" customHeight="1">
      <c r="A35" s="238"/>
      <c r="B35" s="235" t="s">
        <v>182</v>
      </c>
      <c r="C35" s="236"/>
      <c r="D35" s="237"/>
    </row>
    <row r="36" spans="1:6" ht="15.75" customHeight="1">
      <c r="A36" s="238"/>
      <c r="B36" s="235" t="s">
        <v>242</v>
      </c>
      <c r="C36" s="236"/>
      <c r="D36" s="237"/>
    </row>
    <row r="37" spans="1:6" ht="15.75" customHeight="1" thickBot="1">
      <c r="A37" s="239"/>
      <c r="B37" s="240" t="s">
        <v>243</v>
      </c>
      <c r="C37" s="241"/>
      <c r="D37" s="242"/>
    </row>
    <row r="38" spans="1:6" ht="15.75" customHeight="1" thickBot="1">
      <c r="A38" s="758" t="s">
        <v>678</v>
      </c>
      <c r="B38" s="759"/>
      <c r="C38" s="243"/>
      <c r="D38" s="562">
        <f>+D5+D6+D7+D8+D9+D14+D18+D22+D23+D24+D25+D26+D27+D28+D29+D30+D31+D32+D33+D34+D35+D36+D37</f>
        <v>26727822</v>
      </c>
      <c r="F38" s="244"/>
    </row>
    <row r="39" spans="1:6">
      <c r="A39" s="563" t="s">
        <v>680</v>
      </c>
    </row>
    <row r="40" spans="1:6">
      <c r="A40" s="210"/>
      <c r="B40" s="211"/>
      <c r="C40" s="760"/>
      <c r="D40" s="760"/>
    </row>
    <row r="41" spans="1:6">
      <c r="A41" s="210"/>
      <c r="B41" s="211"/>
      <c r="C41" s="212"/>
      <c r="D41" s="212"/>
    </row>
    <row r="42" spans="1:6">
      <c r="A42" s="211"/>
      <c r="B42" s="211"/>
      <c r="C42" s="760"/>
      <c r="D42" s="760"/>
    </row>
    <row r="43" spans="1:6">
      <c r="A43" s="227"/>
      <c r="B43" s="227"/>
    </row>
    <row r="44" spans="1:6">
      <c r="A44" s="227"/>
      <c r="B44" s="227"/>
      <c r="C44" s="227"/>
    </row>
  </sheetData>
  <mergeCells count="4">
    <mergeCell ref="A1:D1"/>
    <mergeCell ref="A38:B38"/>
    <mergeCell ref="C40:D40"/>
    <mergeCell ref="C42:D42"/>
  </mergeCells>
  <printOptions horizontalCentered="1"/>
  <pageMargins left="0.78740157480314965" right="0.78740157480314965" top="1.1417322834645669" bottom="0.98425196850393704" header="0.78740157480314965" footer="0.78740157480314965"/>
  <pageSetup paperSize="9" scale="93" orientation="portrait" r:id="rId1"/>
  <headerFooter alignWithMargins="0">
    <oddHeader>&amp;L&amp;"Times New Roman,Félkövér dőlt"Sajónémeti..Önkormányzat&amp;R&amp;"Times New Roman,Félkövér dőlt"19. melléklet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92D050"/>
  </sheetPr>
  <dimension ref="A1:C14"/>
  <sheetViews>
    <sheetView view="pageLayout" zoomScaleNormal="100" workbookViewId="0">
      <selection activeCell="C23" sqref="C23"/>
    </sheetView>
  </sheetViews>
  <sheetFormatPr defaultRowHeight="12.75"/>
  <cols>
    <col min="1" max="1" width="7.6640625" style="8" customWidth="1"/>
    <col min="2" max="2" width="60.83203125" style="8" customWidth="1"/>
    <col min="3" max="3" width="25.6640625" style="8" customWidth="1"/>
    <col min="4" max="16384" width="9.33203125" style="8"/>
  </cols>
  <sheetData>
    <row r="1" spans="1:3" ht="15">
      <c r="A1" s="22"/>
      <c r="B1" s="22"/>
      <c r="C1" s="623" t="s">
        <v>735</v>
      </c>
    </row>
    <row r="2" spans="1:3" ht="14.25">
      <c r="A2" s="245"/>
      <c r="B2" s="245"/>
      <c r="C2" s="245"/>
    </row>
    <row r="3" spans="1:3" ht="33.75" customHeight="1">
      <c r="A3" s="761" t="s">
        <v>292</v>
      </c>
      <c r="B3" s="761"/>
      <c r="C3" s="761"/>
    </row>
    <row r="4" spans="1:3" ht="13.5" thickBot="1">
      <c r="C4" s="246"/>
    </row>
    <row r="5" spans="1:3" s="250" customFormat="1" ht="43.5" customHeight="1" thickBot="1">
      <c r="A5" s="247" t="s">
        <v>5</v>
      </c>
      <c r="B5" s="248" t="s">
        <v>50</v>
      </c>
      <c r="C5" s="249" t="s">
        <v>698</v>
      </c>
    </row>
    <row r="6" spans="1:3" ht="28.5" customHeight="1">
      <c r="A6" s="251" t="s">
        <v>7</v>
      </c>
      <c r="B6" s="252" t="str">
        <f>+CONCATENATE("Pénzkészlet ",LEFT(ÖSSZEFÜGGÉSEK!A4,4),". január 1-jén",CHAR(10),"ebből:")</f>
        <v>Pénzkészlet 2017. január 1-jén
ebből:</v>
      </c>
      <c r="C6" s="253">
        <f>C7+C8</f>
        <v>16028362</v>
      </c>
    </row>
    <row r="7" spans="1:3" ht="18" customHeight="1">
      <c r="A7" s="254" t="s">
        <v>8</v>
      </c>
      <c r="B7" s="255" t="s">
        <v>293</v>
      </c>
      <c r="C7" s="256">
        <v>15993549</v>
      </c>
    </row>
    <row r="8" spans="1:3" ht="18" customHeight="1">
      <c r="A8" s="254" t="s">
        <v>9</v>
      </c>
      <c r="B8" s="255" t="s">
        <v>294</v>
      </c>
      <c r="C8" s="256">
        <v>34813</v>
      </c>
    </row>
    <row r="9" spans="1:3" ht="18" customHeight="1">
      <c r="A9" s="254" t="s">
        <v>10</v>
      </c>
      <c r="B9" s="257" t="s">
        <v>295</v>
      </c>
      <c r="C9" s="256">
        <v>188382293</v>
      </c>
    </row>
    <row r="10" spans="1:3" ht="18" customHeight="1">
      <c r="A10" s="258" t="s">
        <v>11</v>
      </c>
      <c r="B10" s="259" t="s">
        <v>296</v>
      </c>
      <c r="C10" s="260">
        <v>183452690</v>
      </c>
    </row>
    <row r="11" spans="1:3" ht="18" customHeight="1" thickBot="1">
      <c r="A11" s="264" t="s">
        <v>12</v>
      </c>
      <c r="B11" s="565" t="s">
        <v>692</v>
      </c>
      <c r="C11" s="266"/>
    </row>
    <row r="12" spans="1:3" ht="25.5" customHeight="1">
      <c r="A12" s="261" t="s">
        <v>13</v>
      </c>
      <c r="B12" s="262" t="str">
        <f>+CONCATENATE("Záró pénzkészlet ",LEFT(ÖSSZEFÜGGÉSEK!A4,4),". december 31-én",CHAR(10),"ebből:")</f>
        <v>Záró pénzkészlet 2017. december 31-én
ebből:</v>
      </c>
      <c r="C12" s="263">
        <f>C6+C9-C10+C11</f>
        <v>20957965</v>
      </c>
    </row>
    <row r="13" spans="1:3" ht="18" customHeight="1">
      <c r="A13" s="254" t="s">
        <v>14</v>
      </c>
      <c r="B13" s="255" t="s">
        <v>293</v>
      </c>
      <c r="C13" s="256">
        <v>20905435</v>
      </c>
    </row>
    <row r="14" spans="1:3" ht="18" customHeight="1" thickBot="1">
      <c r="A14" s="264" t="s">
        <v>15</v>
      </c>
      <c r="B14" s="265" t="s">
        <v>294</v>
      </c>
      <c r="C14" s="266">
        <v>52530</v>
      </c>
    </row>
  </sheetData>
  <mergeCells count="1">
    <mergeCell ref="A3:C3"/>
  </mergeCells>
  <conditionalFormatting sqref="C12">
    <cfRule type="cellIs" dxfId="0" priority="1" stopIfTrue="1" operator="notEqual">
      <formula>SUM(C13:C14)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1"/>
  <sheetViews>
    <sheetView tabSelected="1" view="pageLayout" zoomScaleNormal="130" zoomScaleSheetLayoutView="100" workbookViewId="0">
      <selection activeCell="F123" sqref="F123"/>
    </sheetView>
  </sheetViews>
  <sheetFormatPr defaultRowHeight="15.75"/>
  <cols>
    <col min="1" max="1" width="9.5" style="340" customWidth="1"/>
    <col min="2" max="2" width="60.83203125" style="340" customWidth="1"/>
    <col min="3" max="5" width="15.83203125" style="341" customWidth="1"/>
    <col min="6" max="16384" width="9.33203125" style="351"/>
  </cols>
  <sheetData>
    <row r="1" spans="1:5" ht="15.95" customHeight="1">
      <c r="A1" s="631" t="s">
        <v>4</v>
      </c>
      <c r="B1" s="631"/>
      <c r="C1" s="631"/>
      <c r="D1" s="631"/>
      <c r="E1" s="631"/>
    </row>
    <row r="2" spans="1:5" ht="15.95" customHeight="1" thickBot="1">
      <c r="A2" s="45" t="s">
        <v>109</v>
      </c>
      <c r="B2" s="45"/>
      <c r="C2" s="338"/>
      <c r="D2" s="338"/>
      <c r="E2" s="338" t="str">
        <f>'2. melléklet'!E2</f>
        <v>Forintban!</v>
      </c>
    </row>
    <row r="3" spans="1:5" ht="15.95" customHeight="1">
      <c r="A3" s="632" t="s">
        <v>57</v>
      </c>
      <c r="B3" s="634" t="s">
        <v>6</v>
      </c>
      <c r="C3" s="636" t="str">
        <f>+'2. melléklet'!C3:E3</f>
        <v>2017. évi</v>
      </c>
      <c r="D3" s="636"/>
      <c r="E3" s="637"/>
    </row>
    <row r="4" spans="1:5" ht="38.1" customHeight="1" thickBot="1">
      <c r="A4" s="633"/>
      <c r="B4" s="635"/>
      <c r="C4" s="47" t="s">
        <v>173</v>
      </c>
      <c r="D4" s="47" t="s">
        <v>178</v>
      </c>
      <c r="E4" s="48" t="s">
        <v>179</v>
      </c>
    </row>
    <row r="5" spans="1:5" s="352" customFormat="1" ht="12" customHeight="1" thickBot="1">
      <c r="A5" s="316" t="s">
        <v>403</v>
      </c>
      <c r="B5" s="317" t="s">
        <v>404</v>
      </c>
      <c r="C5" s="317" t="s">
        <v>405</v>
      </c>
      <c r="D5" s="317" t="s">
        <v>406</v>
      </c>
      <c r="E5" s="363" t="s">
        <v>407</v>
      </c>
    </row>
    <row r="6" spans="1:5" s="353" customFormat="1" ht="12" customHeight="1" thickBot="1">
      <c r="A6" s="311" t="s">
        <v>7</v>
      </c>
      <c r="B6" s="312" t="s">
        <v>298</v>
      </c>
      <c r="C6" s="343">
        <f>SUM(C7:C12)</f>
        <v>42194969</v>
      </c>
      <c r="D6" s="343">
        <f>SUM(D7:D12)</f>
        <v>43536176</v>
      </c>
      <c r="E6" s="343">
        <f>SUM(E7:E12)</f>
        <v>43536176</v>
      </c>
    </row>
    <row r="7" spans="1:5" s="353" customFormat="1" ht="12" customHeight="1">
      <c r="A7" s="306" t="s">
        <v>69</v>
      </c>
      <c r="B7" s="354" t="s">
        <v>299</v>
      </c>
      <c r="C7" s="345">
        <v>12410333</v>
      </c>
      <c r="D7" s="345">
        <v>13410333</v>
      </c>
      <c r="E7" s="345">
        <v>13410333</v>
      </c>
    </row>
    <row r="8" spans="1:5" s="353" customFormat="1" ht="12" customHeight="1">
      <c r="A8" s="305" t="s">
        <v>70</v>
      </c>
      <c r="B8" s="355" t="s">
        <v>300</v>
      </c>
      <c r="C8" s="344">
        <v>12793651</v>
      </c>
      <c r="D8" s="344">
        <v>13160651</v>
      </c>
      <c r="E8" s="344">
        <v>13160651</v>
      </c>
    </row>
    <row r="9" spans="1:5" s="353" customFormat="1" ht="12" customHeight="1">
      <c r="A9" s="305" t="s">
        <v>71</v>
      </c>
      <c r="B9" s="355" t="s">
        <v>301</v>
      </c>
      <c r="C9" s="344">
        <v>9477905</v>
      </c>
      <c r="D9" s="344">
        <v>11463559</v>
      </c>
      <c r="E9" s="344">
        <v>11463559</v>
      </c>
    </row>
    <row r="10" spans="1:5" s="353" customFormat="1" ht="12" customHeight="1">
      <c r="A10" s="305" t="s">
        <v>72</v>
      </c>
      <c r="B10" s="355" t="s">
        <v>302</v>
      </c>
      <c r="C10" s="344">
        <v>1200000</v>
      </c>
      <c r="D10" s="344">
        <v>1200000</v>
      </c>
      <c r="E10" s="344">
        <v>1200000</v>
      </c>
    </row>
    <row r="11" spans="1:5" s="353" customFormat="1" ht="12" customHeight="1">
      <c r="A11" s="305" t="s">
        <v>105</v>
      </c>
      <c r="B11" s="355" t="s">
        <v>303</v>
      </c>
      <c r="C11" s="344">
        <v>6313080</v>
      </c>
      <c r="D11" s="344">
        <v>4301633</v>
      </c>
      <c r="E11" s="344">
        <v>4301633</v>
      </c>
    </row>
    <row r="12" spans="1:5" s="353" customFormat="1" ht="12" customHeight="1" thickBot="1">
      <c r="A12" s="307" t="s">
        <v>73</v>
      </c>
      <c r="B12" s="356" t="s">
        <v>304</v>
      </c>
      <c r="C12" s="346"/>
      <c r="D12" s="346"/>
      <c r="E12" s="329"/>
    </row>
    <row r="13" spans="1:5" s="353" customFormat="1" ht="12" customHeight="1" thickBot="1">
      <c r="A13" s="311" t="s">
        <v>8</v>
      </c>
      <c r="B13" s="333" t="s">
        <v>305</v>
      </c>
      <c r="C13" s="343">
        <f>SUM(C14:C18)</f>
        <v>42030999</v>
      </c>
      <c r="D13" s="343">
        <f>SUM(D14:D18)</f>
        <v>34627620</v>
      </c>
      <c r="E13" s="326">
        <f>SUM(E14:E18)</f>
        <v>51850805</v>
      </c>
    </row>
    <row r="14" spans="1:5" s="353" customFormat="1" ht="12" customHeight="1">
      <c r="A14" s="306" t="s">
        <v>75</v>
      </c>
      <c r="B14" s="354" t="s">
        <v>306</v>
      </c>
      <c r="C14" s="345"/>
      <c r="D14" s="345"/>
      <c r="E14" s="328"/>
    </row>
    <row r="15" spans="1:5" s="353" customFormat="1" ht="12" customHeight="1">
      <c r="A15" s="305" t="s">
        <v>76</v>
      </c>
      <c r="B15" s="355" t="s">
        <v>307</v>
      </c>
      <c r="C15" s="344"/>
      <c r="D15" s="344"/>
      <c r="E15" s="327"/>
    </row>
    <row r="16" spans="1:5" s="353" customFormat="1" ht="12" customHeight="1">
      <c r="A16" s="305" t="s">
        <v>77</v>
      </c>
      <c r="B16" s="355" t="s">
        <v>308</v>
      </c>
      <c r="C16" s="344"/>
      <c r="D16" s="344"/>
      <c r="E16" s="327"/>
    </row>
    <row r="17" spans="1:5" s="353" customFormat="1" ht="12" customHeight="1">
      <c r="A17" s="305" t="s">
        <v>78</v>
      </c>
      <c r="B17" s="355" t="s">
        <v>309</v>
      </c>
      <c r="C17" s="344"/>
      <c r="D17" s="344"/>
      <c r="E17" s="327"/>
    </row>
    <row r="18" spans="1:5" s="353" customFormat="1" ht="12" customHeight="1">
      <c r="A18" s="305" t="s">
        <v>79</v>
      </c>
      <c r="B18" s="355" t="s">
        <v>310</v>
      </c>
      <c r="C18" s="344">
        <v>42030999</v>
      </c>
      <c r="D18" s="344">
        <v>34627620</v>
      </c>
      <c r="E18" s="327">
        <v>51850805</v>
      </c>
    </row>
    <row r="19" spans="1:5" s="353" customFormat="1" ht="12" customHeight="1" thickBot="1">
      <c r="A19" s="307" t="s">
        <v>86</v>
      </c>
      <c r="B19" s="356" t="s">
        <v>311</v>
      </c>
      <c r="C19" s="346"/>
      <c r="D19" s="346"/>
      <c r="E19" s="329"/>
    </row>
    <row r="20" spans="1:5" s="353" customFormat="1" ht="12" customHeight="1" thickBot="1">
      <c r="A20" s="311" t="s">
        <v>9</v>
      </c>
      <c r="B20" s="312" t="s">
        <v>312</v>
      </c>
      <c r="C20" s="343">
        <f>SUM(C21:C25)</f>
        <v>0</v>
      </c>
      <c r="D20" s="343">
        <f>SUM(D21:D25)</f>
        <v>1249355</v>
      </c>
      <c r="E20" s="326">
        <f>SUM(E21:E25)</f>
        <v>1249355</v>
      </c>
    </row>
    <row r="21" spans="1:5" s="353" customFormat="1" ht="12" customHeight="1">
      <c r="A21" s="306" t="s">
        <v>58</v>
      </c>
      <c r="B21" s="354" t="s">
        <v>313</v>
      </c>
      <c r="C21" s="345"/>
      <c r="D21" s="345">
        <v>1249355</v>
      </c>
      <c r="E21" s="328">
        <v>1249355</v>
      </c>
    </row>
    <row r="22" spans="1:5" s="353" customFormat="1" ht="12" customHeight="1">
      <c r="A22" s="305" t="s">
        <v>59</v>
      </c>
      <c r="B22" s="355" t="s">
        <v>314</v>
      </c>
      <c r="C22" s="344"/>
      <c r="D22" s="344"/>
      <c r="E22" s="327"/>
    </row>
    <row r="23" spans="1:5" s="353" customFormat="1" ht="12" customHeight="1">
      <c r="A23" s="305" t="s">
        <v>60</v>
      </c>
      <c r="B23" s="355" t="s">
        <v>315</v>
      </c>
      <c r="C23" s="344"/>
      <c r="D23" s="344"/>
      <c r="E23" s="327"/>
    </row>
    <row r="24" spans="1:5" s="353" customFormat="1" ht="12" customHeight="1">
      <c r="A24" s="305" t="s">
        <v>61</v>
      </c>
      <c r="B24" s="355" t="s">
        <v>316</v>
      </c>
      <c r="C24" s="344"/>
      <c r="D24" s="344"/>
      <c r="E24" s="327"/>
    </row>
    <row r="25" spans="1:5" s="353" customFormat="1" ht="12" customHeight="1">
      <c r="A25" s="305" t="s">
        <v>119</v>
      </c>
      <c r="B25" s="355" t="s">
        <v>317</v>
      </c>
      <c r="C25" s="344"/>
      <c r="D25" s="344"/>
      <c r="E25" s="327"/>
    </row>
    <row r="26" spans="1:5" s="353" customFormat="1" ht="12" customHeight="1" thickBot="1">
      <c r="A26" s="307" t="s">
        <v>120</v>
      </c>
      <c r="B26" s="356" t="s">
        <v>318</v>
      </c>
      <c r="C26" s="346"/>
      <c r="D26" s="346"/>
      <c r="E26" s="329"/>
    </row>
    <row r="27" spans="1:5" s="353" customFormat="1" ht="12" customHeight="1" thickBot="1">
      <c r="A27" s="311" t="s">
        <v>121</v>
      </c>
      <c r="B27" s="312" t="s">
        <v>684</v>
      </c>
      <c r="C27" s="349">
        <f>SUM(C28:C33)</f>
        <v>1391738</v>
      </c>
      <c r="D27" s="349">
        <f>SUM(D28:D33)</f>
        <v>1097304</v>
      </c>
      <c r="E27" s="362">
        <f>SUM(E28:E33)</f>
        <v>655212</v>
      </c>
    </row>
    <row r="28" spans="1:5" s="353" customFormat="1" ht="12" customHeight="1">
      <c r="A28" s="306" t="s">
        <v>319</v>
      </c>
      <c r="B28" s="354" t="s">
        <v>688</v>
      </c>
      <c r="C28" s="345"/>
      <c r="D28" s="345"/>
      <c r="E28" s="328"/>
    </row>
    <row r="29" spans="1:5" s="353" customFormat="1" ht="12" customHeight="1">
      <c r="A29" s="305" t="s">
        <v>320</v>
      </c>
      <c r="B29" s="355" t="s">
        <v>689</v>
      </c>
      <c r="C29" s="344"/>
      <c r="D29" s="344"/>
      <c r="E29" s="327"/>
    </row>
    <row r="30" spans="1:5" s="353" customFormat="1" ht="12" customHeight="1">
      <c r="A30" s="305" t="s">
        <v>321</v>
      </c>
      <c r="B30" s="355" t="s">
        <v>690</v>
      </c>
      <c r="C30" s="344">
        <v>491359</v>
      </c>
      <c r="D30" s="344">
        <v>196925</v>
      </c>
      <c r="E30" s="327">
        <v>0</v>
      </c>
    </row>
    <row r="31" spans="1:5" s="353" customFormat="1" ht="12" customHeight="1">
      <c r="A31" s="305" t="s">
        <v>685</v>
      </c>
      <c r="B31" s="355" t="s">
        <v>691</v>
      </c>
      <c r="C31" s="344">
        <v>249379</v>
      </c>
      <c r="D31" s="344">
        <v>249379</v>
      </c>
      <c r="E31" s="327">
        <v>227507</v>
      </c>
    </row>
    <row r="32" spans="1:5" s="353" customFormat="1" ht="12" customHeight="1">
      <c r="A32" s="305" t="s">
        <v>686</v>
      </c>
      <c r="B32" s="355" t="s">
        <v>322</v>
      </c>
      <c r="C32" s="344">
        <v>651000</v>
      </c>
      <c r="D32" s="344">
        <v>651000</v>
      </c>
      <c r="E32" s="327">
        <v>425641</v>
      </c>
    </row>
    <row r="33" spans="1:5" s="353" customFormat="1" ht="12" customHeight="1" thickBot="1">
      <c r="A33" s="307" t="s">
        <v>687</v>
      </c>
      <c r="B33" s="335" t="s">
        <v>323</v>
      </c>
      <c r="C33" s="346"/>
      <c r="D33" s="346"/>
      <c r="E33" s="329">
        <v>2064</v>
      </c>
    </row>
    <row r="34" spans="1:5" s="353" customFormat="1" ht="12" customHeight="1" thickBot="1">
      <c r="A34" s="311" t="s">
        <v>11</v>
      </c>
      <c r="B34" s="312" t="s">
        <v>324</v>
      </c>
      <c r="C34" s="343">
        <f>SUM(C35:C44)</f>
        <v>2164905</v>
      </c>
      <c r="D34" s="343">
        <f>SUM(D35:D44)</f>
        <v>2316418</v>
      </c>
      <c r="E34" s="326">
        <f>SUM(E35:E44)</f>
        <v>2930096</v>
      </c>
    </row>
    <row r="35" spans="1:5" s="353" customFormat="1" ht="12" customHeight="1">
      <c r="A35" s="306" t="s">
        <v>62</v>
      </c>
      <c r="B35" s="354" t="s">
        <v>325</v>
      </c>
      <c r="C35" s="345">
        <v>677650</v>
      </c>
      <c r="D35" s="345">
        <v>677650</v>
      </c>
      <c r="E35" s="328">
        <v>1440903</v>
      </c>
    </row>
    <row r="36" spans="1:5" s="353" customFormat="1" ht="12" customHeight="1">
      <c r="A36" s="305" t="s">
        <v>63</v>
      </c>
      <c r="B36" s="355" t="s">
        <v>326</v>
      </c>
      <c r="C36" s="344">
        <v>651899</v>
      </c>
      <c r="D36" s="344">
        <v>803412</v>
      </c>
      <c r="E36" s="327">
        <v>593374</v>
      </c>
    </row>
    <row r="37" spans="1:5" s="353" customFormat="1" ht="12" customHeight="1">
      <c r="A37" s="305" t="s">
        <v>64</v>
      </c>
      <c r="B37" s="355" t="s">
        <v>327</v>
      </c>
      <c r="C37" s="344"/>
      <c r="D37" s="344"/>
      <c r="E37" s="327"/>
    </row>
    <row r="38" spans="1:5" s="353" customFormat="1" ht="12" customHeight="1">
      <c r="A38" s="305" t="s">
        <v>123</v>
      </c>
      <c r="B38" s="355" t="s">
        <v>328</v>
      </c>
      <c r="C38" s="344">
        <v>0</v>
      </c>
      <c r="D38" s="344"/>
      <c r="E38" s="327"/>
    </row>
    <row r="39" spans="1:5" s="353" customFormat="1" ht="12" customHeight="1">
      <c r="A39" s="305" t="s">
        <v>124</v>
      </c>
      <c r="B39" s="355" t="s">
        <v>329</v>
      </c>
      <c r="C39" s="344">
        <v>415800</v>
      </c>
      <c r="D39" s="344">
        <v>415800</v>
      </c>
      <c r="E39" s="327">
        <v>281820</v>
      </c>
    </row>
    <row r="40" spans="1:5" s="353" customFormat="1" ht="12" customHeight="1">
      <c r="A40" s="305" t="s">
        <v>125</v>
      </c>
      <c r="B40" s="355" t="s">
        <v>330</v>
      </c>
      <c r="C40" s="344">
        <v>414556</v>
      </c>
      <c r="D40" s="344">
        <v>414556</v>
      </c>
      <c r="E40" s="327">
        <v>563523</v>
      </c>
    </row>
    <row r="41" spans="1:5" s="353" customFormat="1" ht="12" customHeight="1">
      <c r="A41" s="305" t="s">
        <v>126</v>
      </c>
      <c r="B41" s="355" t="s">
        <v>331</v>
      </c>
      <c r="C41" s="344"/>
      <c r="D41" s="344"/>
      <c r="E41" s="327"/>
    </row>
    <row r="42" spans="1:5" s="353" customFormat="1" ht="12" customHeight="1">
      <c r="A42" s="305" t="s">
        <v>127</v>
      </c>
      <c r="B42" s="355" t="s">
        <v>332</v>
      </c>
      <c r="C42" s="344">
        <v>5000</v>
      </c>
      <c r="D42" s="344">
        <v>5000</v>
      </c>
      <c r="E42" s="327">
        <v>386</v>
      </c>
    </row>
    <row r="43" spans="1:5" s="353" customFormat="1" ht="12" customHeight="1">
      <c r="A43" s="305" t="s">
        <v>333</v>
      </c>
      <c r="B43" s="355" t="s">
        <v>334</v>
      </c>
      <c r="C43" s="347"/>
      <c r="D43" s="347"/>
      <c r="E43" s="330"/>
    </row>
    <row r="44" spans="1:5" s="353" customFormat="1" ht="12" customHeight="1" thickBot="1">
      <c r="A44" s="307" t="s">
        <v>335</v>
      </c>
      <c r="B44" s="356" t="s">
        <v>336</v>
      </c>
      <c r="C44" s="348"/>
      <c r="D44" s="348"/>
      <c r="E44" s="331">
        <v>50090</v>
      </c>
    </row>
    <row r="45" spans="1:5" s="353" customFormat="1" ht="12" customHeight="1" thickBot="1">
      <c r="A45" s="311" t="s">
        <v>12</v>
      </c>
      <c r="B45" s="312" t="s">
        <v>337</v>
      </c>
      <c r="C45" s="343">
        <f>SUM(C46:C50)</f>
        <v>0</v>
      </c>
      <c r="D45" s="343">
        <f>SUM(D46:D50)</f>
        <v>0</v>
      </c>
      <c r="E45" s="326">
        <f>SUM(E46:E50)</f>
        <v>160000</v>
      </c>
    </row>
    <row r="46" spans="1:5" s="353" customFormat="1" ht="12" customHeight="1">
      <c r="A46" s="306" t="s">
        <v>65</v>
      </c>
      <c r="B46" s="354" t="s">
        <v>338</v>
      </c>
      <c r="C46" s="364"/>
      <c r="D46" s="364"/>
      <c r="E46" s="332"/>
    </row>
    <row r="47" spans="1:5" s="353" customFormat="1" ht="12" customHeight="1">
      <c r="A47" s="305" t="s">
        <v>66</v>
      </c>
      <c r="B47" s="355" t="s">
        <v>339</v>
      </c>
      <c r="C47" s="347"/>
      <c r="D47" s="347"/>
      <c r="E47" s="330">
        <v>160000</v>
      </c>
    </row>
    <row r="48" spans="1:5" s="353" customFormat="1" ht="12" customHeight="1">
      <c r="A48" s="305" t="s">
        <v>340</v>
      </c>
      <c r="B48" s="355" t="s">
        <v>341</v>
      </c>
      <c r="C48" s="347"/>
      <c r="D48" s="347"/>
      <c r="E48" s="330"/>
    </row>
    <row r="49" spans="1:5" s="353" customFormat="1" ht="12" customHeight="1">
      <c r="A49" s="305" t="s">
        <v>342</v>
      </c>
      <c r="B49" s="355" t="s">
        <v>343</v>
      </c>
      <c r="C49" s="347"/>
      <c r="D49" s="347"/>
      <c r="E49" s="330"/>
    </row>
    <row r="50" spans="1:5" s="353" customFormat="1" ht="12" customHeight="1" thickBot="1">
      <c r="A50" s="307" t="s">
        <v>344</v>
      </c>
      <c r="B50" s="356" t="s">
        <v>345</v>
      </c>
      <c r="C50" s="348"/>
      <c r="D50" s="348"/>
      <c r="E50" s="331"/>
    </row>
    <row r="51" spans="1:5" s="353" customFormat="1" ht="17.25" customHeight="1" thickBot="1">
      <c r="A51" s="311" t="s">
        <v>128</v>
      </c>
      <c r="B51" s="312" t="s">
        <v>346</v>
      </c>
      <c r="C51" s="343">
        <f>SUM(C52:C54)</f>
        <v>0</v>
      </c>
      <c r="D51" s="343">
        <f>SUM(D52:D54)</f>
        <v>0</v>
      </c>
      <c r="E51" s="326">
        <f>SUM(E52:E54)</f>
        <v>0</v>
      </c>
    </row>
    <row r="52" spans="1:5" s="353" customFormat="1" ht="12" customHeight="1">
      <c r="A52" s="306" t="s">
        <v>67</v>
      </c>
      <c r="B52" s="354" t="s">
        <v>347</v>
      </c>
      <c r="C52" s="345"/>
      <c r="D52" s="345"/>
      <c r="E52" s="328"/>
    </row>
    <row r="53" spans="1:5" s="353" customFormat="1" ht="12" customHeight="1">
      <c r="A53" s="305" t="s">
        <v>68</v>
      </c>
      <c r="B53" s="355" t="s">
        <v>348</v>
      </c>
      <c r="C53" s="344"/>
      <c r="D53" s="344"/>
      <c r="E53" s="327"/>
    </row>
    <row r="54" spans="1:5" s="353" customFormat="1" ht="12" customHeight="1">
      <c r="A54" s="305" t="s">
        <v>349</v>
      </c>
      <c r="B54" s="355" t="s">
        <v>350</v>
      </c>
      <c r="C54" s="344"/>
      <c r="D54" s="344"/>
      <c r="E54" s="327"/>
    </row>
    <row r="55" spans="1:5" s="353" customFormat="1" ht="12" customHeight="1" thickBot="1">
      <c r="A55" s="307" t="s">
        <v>351</v>
      </c>
      <c r="B55" s="356" t="s">
        <v>352</v>
      </c>
      <c r="C55" s="346"/>
      <c r="D55" s="346"/>
      <c r="E55" s="329"/>
    </row>
    <row r="56" spans="1:5" s="353" customFormat="1" ht="12" customHeight="1" thickBot="1">
      <c r="A56" s="311" t="s">
        <v>14</v>
      </c>
      <c r="B56" s="333" t="s">
        <v>353</v>
      </c>
      <c r="C56" s="343">
        <f>SUM(C57:C59)</f>
        <v>0</v>
      </c>
      <c r="D56" s="343">
        <f>SUM(D57:D59)</f>
        <v>0</v>
      </c>
      <c r="E56" s="326">
        <f>SUM(E57:E59)</f>
        <v>0</v>
      </c>
    </row>
    <row r="57" spans="1:5" s="353" customFormat="1" ht="12" customHeight="1">
      <c r="A57" s="306" t="s">
        <v>129</v>
      </c>
      <c r="B57" s="354" t="s">
        <v>354</v>
      </c>
      <c r="C57" s="347"/>
      <c r="D57" s="347"/>
      <c r="E57" s="330"/>
    </row>
    <row r="58" spans="1:5" s="353" customFormat="1" ht="12" customHeight="1">
      <c r="A58" s="305" t="s">
        <v>130</v>
      </c>
      <c r="B58" s="355" t="s">
        <v>355</v>
      </c>
      <c r="C58" s="347"/>
      <c r="D58" s="347"/>
      <c r="E58" s="330"/>
    </row>
    <row r="59" spans="1:5" s="353" customFormat="1" ht="12" customHeight="1">
      <c r="A59" s="305" t="s">
        <v>154</v>
      </c>
      <c r="B59" s="355" t="s">
        <v>356</v>
      </c>
      <c r="C59" s="347"/>
      <c r="D59" s="347"/>
      <c r="E59" s="330"/>
    </row>
    <row r="60" spans="1:5" s="353" customFormat="1" ht="12" customHeight="1" thickBot="1">
      <c r="A60" s="307" t="s">
        <v>357</v>
      </c>
      <c r="B60" s="356" t="s">
        <v>358</v>
      </c>
      <c r="C60" s="347"/>
      <c r="D60" s="347"/>
      <c r="E60" s="330"/>
    </row>
    <row r="61" spans="1:5" s="353" customFormat="1" ht="12" customHeight="1" thickBot="1">
      <c r="A61" s="311" t="s">
        <v>15</v>
      </c>
      <c r="B61" s="312" t="s">
        <v>359</v>
      </c>
      <c r="C61" s="349">
        <f>+C6+C13+C20+C27+C34+C45+C51+C56</f>
        <v>87782611</v>
      </c>
      <c r="D61" s="349">
        <f>+D6+D13+D20+D27+D34+D45+D51+D56</f>
        <v>82826873</v>
      </c>
      <c r="E61" s="362">
        <f>+E6+E13+E20+E27+E34+E45+E51+E56</f>
        <v>100381644</v>
      </c>
    </row>
    <row r="62" spans="1:5" s="353" customFormat="1" ht="12" customHeight="1" thickBot="1">
      <c r="A62" s="365" t="s">
        <v>360</v>
      </c>
      <c r="B62" s="333" t="s">
        <v>361</v>
      </c>
      <c r="C62" s="343">
        <f>+C63+C64+C65</f>
        <v>0</v>
      </c>
      <c r="D62" s="343">
        <f>+D63+D64+D65</f>
        <v>0</v>
      </c>
      <c r="E62" s="326">
        <f>+E63+E64+E65</f>
        <v>0</v>
      </c>
    </row>
    <row r="63" spans="1:5" s="353" customFormat="1" ht="12" customHeight="1">
      <c r="A63" s="306" t="s">
        <v>362</v>
      </c>
      <c r="B63" s="354" t="s">
        <v>363</v>
      </c>
      <c r="C63" s="347"/>
      <c r="D63" s="347"/>
      <c r="E63" s="330"/>
    </row>
    <row r="64" spans="1:5" s="353" customFormat="1" ht="12" customHeight="1">
      <c r="A64" s="305" t="s">
        <v>364</v>
      </c>
      <c r="B64" s="355" t="s">
        <v>365</v>
      </c>
      <c r="C64" s="347"/>
      <c r="D64" s="347"/>
      <c r="E64" s="330"/>
    </row>
    <row r="65" spans="1:5" s="353" customFormat="1" ht="12" customHeight="1" thickBot="1">
      <c r="A65" s="307" t="s">
        <v>366</v>
      </c>
      <c r="B65" s="291" t="s">
        <v>408</v>
      </c>
      <c r="C65" s="347"/>
      <c r="D65" s="347"/>
      <c r="E65" s="330"/>
    </row>
    <row r="66" spans="1:5" s="353" customFormat="1" ht="12" customHeight="1" thickBot="1">
      <c r="A66" s="365" t="s">
        <v>368</v>
      </c>
      <c r="B66" s="333" t="s">
        <v>369</v>
      </c>
      <c r="C66" s="343">
        <f>+C67+C68+C69+C70</f>
        <v>0</v>
      </c>
      <c r="D66" s="343">
        <f>+D67+D68+D69+D70</f>
        <v>0</v>
      </c>
      <c r="E66" s="326">
        <f>+E67+E68+E69+E70</f>
        <v>0</v>
      </c>
    </row>
    <row r="67" spans="1:5" s="353" customFormat="1" ht="13.5" customHeight="1">
      <c r="A67" s="306" t="s">
        <v>106</v>
      </c>
      <c r="B67" s="618" t="s">
        <v>370</v>
      </c>
      <c r="C67" s="347"/>
      <c r="D67" s="347"/>
      <c r="E67" s="330"/>
    </row>
    <row r="68" spans="1:5" s="353" customFormat="1" ht="12" customHeight="1">
      <c r="A68" s="305" t="s">
        <v>107</v>
      </c>
      <c r="B68" s="618" t="s">
        <v>702</v>
      </c>
      <c r="C68" s="347"/>
      <c r="D68" s="347"/>
      <c r="E68" s="330"/>
    </row>
    <row r="69" spans="1:5" s="353" customFormat="1" ht="12" customHeight="1">
      <c r="A69" s="305" t="s">
        <v>371</v>
      </c>
      <c r="B69" s="618" t="s">
        <v>372</v>
      </c>
      <c r="C69" s="347"/>
      <c r="D69" s="347"/>
      <c r="E69" s="330"/>
    </row>
    <row r="70" spans="1:5" s="353" customFormat="1" ht="12" customHeight="1" thickBot="1">
      <c r="A70" s="307" t="s">
        <v>373</v>
      </c>
      <c r="B70" s="619" t="s">
        <v>703</v>
      </c>
      <c r="C70" s="347"/>
      <c r="D70" s="347"/>
      <c r="E70" s="330"/>
    </row>
    <row r="71" spans="1:5" s="353" customFormat="1" ht="12" customHeight="1" thickBot="1">
      <c r="A71" s="365" t="s">
        <v>374</v>
      </c>
      <c r="B71" s="333" t="s">
        <v>375</v>
      </c>
      <c r="C71" s="343">
        <f>+C72+C73</f>
        <v>14962692</v>
      </c>
      <c r="D71" s="343">
        <f>+D72+D73</f>
        <v>14962692</v>
      </c>
      <c r="E71" s="326">
        <f>+E72+E73</f>
        <v>14962692</v>
      </c>
    </row>
    <row r="72" spans="1:5" s="353" customFormat="1" ht="12" customHeight="1">
      <c r="A72" s="306" t="s">
        <v>376</v>
      </c>
      <c r="B72" s="354" t="s">
        <v>377</v>
      </c>
      <c r="C72" s="347">
        <v>14962692</v>
      </c>
      <c r="D72" s="347">
        <v>14962692</v>
      </c>
      <c r="E72" s="330">
        <v>14962692</v>
      </c>
    </row>
    <row r="73" spans="1:5" s="353" customFormat="1" ht="12" customHeight="1" thickBot="1">
      <c r="A73" s="307" t="s">
        <v>378</v>
      </c>
      <c r="B73" s="356" t="s">
        <v>379</v>
      </c>
      <c r="C73" s="347"/>
      <c r="D73" s="347"/>
      <c r="E73" s="330"/>
    </row>
    <row r="74" spans="1:5" s="353" customFormat="1" ht="12" customHeight="1" thickBot="1">
      <c r="A74" s="365" t="s">
        <v>380</v>
      </c>
      <c r="B74" s="333" t="s">
        <v>381</v>
      </c>
      <c r="C74" s="343">
        <f>+C75+C76+C77</f>
        <v>0</v>
      </c>
      <c r="D74" s="343">
        <f>+D75+D76+D77</f>
        <v>0</v>
      </c>
      <c r="E74" s="326">
        <f>+E75+E76+E77</f>
        <v>1557274</v>
      </c>
    </row>
    <row r="75" spans="1:5" s="353" customFormat="1" ht="12" customHeight="1">
      <c r="A75" s="306" t="s">
        <v>382</v>
      </c>
      <c r="B75" s="354" t="s">
        <v>383</v>
      </c>
      <c r="C75" s="347"/>
      <c r="D75" s="347"/>
      <c r="E75" s="330">
        <v>1557274</v>
      </c>
    </row>
    <row r="76" spans="1:5" s="353" customFormat="1" ht="12" customHeight="1">
      <c r="A76" s="305" t="s">
        <v>384</v>
      </c>
      <c r="B76" s="355" t="s">
        <v>385</v>
      </c>
      <c r="C76" s="347"/>
      <c r="D76" s="347"/>
      <c r="E76" s="330"/>
    </row>
    <row r="77" spans="1:5" s="353" customFormat="1" ht="12" customHeight="1" thickBot="1">
      <c r="A77" s="307" t="s">
        <v>386</v>
      </c>
      <c r="B77" s="620" t="s">
        <v>704</v>
      </c>
      <c r="C77" s="347"/>
      <c r="D77" s="347"/>
      <c r="E77" s="330"/>
    </row>
    <row r="78" spans="1:5" s="353" customFormat="1" ht="12" customHeight="1" thickBot="1">
      <c r="A78" s="365" t="s">
        <v>387</v>
      </c>
      <c r="B78" s="333" t="s">
        <v>388</v>
      </c>
      <c r="C78" s="343">
        <f>+C79+C80+C81+C82</f>
        <v>0</v>
      </c>
      <c r="D78" s="343">
        <f>+D79+D80+D81+D82</f>
        <v>0</v>
      </c>
      <c r="E78" s="326">
        <f>+E79+E80+E81+E82</f>
        <v>0</v>
      </c>
    </row>
    <row r="79" spans="1:5" s="353" customFormat="1" ht="12" customHeight="1">
      <c r="A79" s="357" t="s">
        <v>389</v>
      </c>
      <c r="B79" s="354" t="s">
        <v>390</v>
      </c>
      <c r="C79" s="347"/>
      <c r="D79" s="347"/>
      <c r="E79" s="330"/>
    </row>
    <row r="80" spans="1:5" s="353" customFormat="1" ht="12" customHeight="1">
      <c r="A80" s="358" t="s">
        <v>391</v>
      </c>
      <c r="B80" s="355" t="s">
        <v>392</v>
      </c>
      <c r="C80" s="347"/>
      <c r="D80" s="347"/>
      <c r="E80" s="330"/>
    </row>
    <row r="81" spans="1:5" s="353" customFormat="1" ht="12" customHeight="1">
      <c r="A81" s="358" t="s">
        <v>393</v>
      </c>
      <c r="B81" s="355" t="s">
        <v>394</v>
      </c>
      <c r="C81" s="347"/>
      <c r="D81" s="347"/>
      <c r="E81" s="330"/>
    </row>
    <row r="82" spans="1:5" s="353" customFormat="1" ht="12" customHeight="1" thickBot="1">
      <c r="A82" s="366" t="s">
        <v>395</v>
      </c>
      <c r="B82" s="335" t="s">
        <v>396</v>
      </c>
      <c r="C82" s="347"/>
      <c r="D82" s="347"/>
      <c r="E82" s="330"/>
    </row>
    <row r="83" spans="1:5" s="353" customFormat="1" ht="12" customHeight="1" thickBot="1">
      <c r="A83" s="365" t="s">
        <v>397</v>
      </c>
      <c r="B83" s="333" t="s">
        <v>398</v>
      </c>
      <c r="C83" s="368"/>
      <c r="D83" s="368"/>
      <c r="E83" s="369"/>
    </row>
    <row r="84" spans="1:5" s="353" customFormat="1" ht="12" customHeight="1" thickBot="1">
      <c r="A84" s="365" t="s">
        <v>399</v>
      </c>
      <c r="B84" s="289" t="s">
        <v>400</v>
      </c>
      <c r="C84" s="349">
        <f>+C62+C66+C71+C74+C78+C83</f>
        <v>14962692</v>
      </c>
      <c r="D84" s="349">
        <f>+D62+D66+D71+D74+D78+D83</f>
        <v>14962692</v>
      </c>
      <c r="E84" s="362">
        <f>+E62+E66+E71+E74+E78+E83</f>
        <v>16519966</v>
      </c>
    </row>
    <row r="85" spans="1:5" s="353" customFormat="1" ht="12" customHeight="1" thickBot="1">
      <c r="A85" s="367" t="s">
        <v>401</v>
      </c>
      <c r="B85" s="292" t="s">
        <v>402</v>
      </c>
      <c r="C85" s="349">
        <f>+C61+C84</f>
        <v>102745303</v>
      </c>
      <c r="D85" s="349">
        <f>+D61+D84</f>
        <v>97789565</v>
      </c>
      <c r="E85" s="362">
        <f>+E61+E84</f>
        <v>116901610</v>
      </c>
    </row>
    <row r="86" spans="1:5" s="353" customFormat="1" ht="12" customHeight="1">
      <c r="A86" s="287"/>
      <c r="B86" s="287"/>
      <c r="C86" s="288"/>
      <c r="D86" s="288"/>
      <c r="E86" s="288"/>
    </row>
    <row r="87" spans="1:5" ht="16.5" customHeight="1">
      <c r="A87" s="631" t="s">
        <v>36</v>
      </c>
      <c r="B87" s="631"/>
      <c r="C87" s="631"/>
      <c r="D87" s="631"/>
      <c r="E87" s="631"/>
    </row>
    <row r="88" spans="1:5" s="359" customFormat="1" ht="16.5" customHeight="1" thickBot="1">
      <c r="A88" s="46" t="s">
        <v>110</v>
      </c>
      <c r="B88" s="46"/>
      <c r="C88" s="320"/>
      <c r="D88" s="320"/>
      <c r="E88" s="320" t="str">
        <f>E2</f>
        <v>Forintban!</v>
      </c>
    </row>
    <row r="89" spans="1:5" s="359" customFormat="1" ht="16.5" customHeight="1">
      <c r="A89" s="632" t="s">
        <v>57</v>
      </c>
      <c r="B89" s="634" t="s">
        <v>172</v>
      </c>
      <c r="C89" s="636" t="str">
        <f>+C3</f>
        <v>2017. évi</v>
      </c>
      <c r="D89" s="636"/>
      <c r="E89" s="637"/>
    </row>
    <row r="90" spans="1:5" ht="38.1" customHeight="1" thickBot="1">
      <c r="A90" s="633"/>
      <c r="B90" s="635"/>
      <c r="C90" s="47" t="s">
        <v>173</v>
      </c>
      <c r="D90" s="47" t="s">
        <v>178</v>
      </c>
      <c r="E90" s="48" t="s">
        <v>179</v>
      </c>
    </row>
    <row r="91" spans="1:5" s="352" customFormat="1" ht="12" customHeight="1" thickBot="1">
      <c r="A91" s="316" t="s">
        <v>403</v>
      </c>
      <c r="B91" s="317" t="s">
        <v>404</v>
      </c>
      <c r="C91" s="317" t="s">
        <v>405</v>
      </c>
      <c r="D91" s="317" t="s">
        <v>406</v>
      </c>
      <c r="E91" s="318" t="s">
        <v>407</v>
      </c>
    </row>
    <row r="92" spans="1:5" ht="12" customHeight="1" thickBot="1">
      <c r="A92" s="313" t="s">
        <v>7</v>
      </c>
      <c r="B92" s="315" t="s">
        <v>409</v>
      </c>
      <c r="C92" s="342">
        <f>SUM(C93:C97)</f>
        <v>89705677</v>
      </c>
      <c r="D92" s="342">
        <f>SUM(D93:D97)</f>
        <v>93422657</v>
      </c>
      <c r="E92" s="297">
        <f>SUM(E93:E97)</f>
        <v>93522604</v>
      </c>
    </row>
    <row r="93" spans="1:5" ht="12" customHeight="1">
      <c r="A93" s="308" t="s">
        <v>69</v>
      </c>
      <c r="B93" s="301" t="s">
        <v>37</v>
      </c>
      <c r="C93" s="77">
        <v>58042724</v>
      </c>
      <c r="D93" s="77">
        <v>61768197</v>
      </c>
      <c r="E93" s="296">
        <v>61768197</v>
      </c>
    </row>
    <row r="94" spans="1:5" ht="12" customHeight="1">
      <c r="A94" s="305" t="s">
        <v>70</v>
      </c>
      <c r="B94" s="299" t="s">
        <v>131</v>
      </c>
      <c r="C94" s="344">
        <v>9167800</v>
      </c>
      <c r="D94" s="344">
        <v>9398011</v>
      </c>
      <c r="E94" s="327">
        <v>9398011</v>
      </c>
    </row>
    <row r="95" spans="1:5" ht="12" customHeight="1">
      <c r="A95" s="305" t="s">
        <v>71</v>
      </c>
      <c r="B95" s="299" t="s">
        <v>98</v>
      </c>
      <c r="C95" s="346">
        <v>21710937</v>
      </c>
      <c r="D95" s="346">
        <v>19945841</v>
      </c>
      <c r="E95" s="329">
        <v>19064268</v>
      </c>
    </row>
    <row r="96" spans="1:5" ht="12" customHeight="1">
      <c r="A96" s="305" t="s">
        <v>72</v>
      </c>
      <c r="B96" s="302" t="s">
        <v>132</v>
      </c>
      <c r="C96" s="346">
        <v>0</v>
      </c>
      <c r="D96" s="346">
        <v>1233500</v>
      </c>
      <c r="E96" s="329">
        <v>2233500</v>
      </c>
    </row>
    <row r="97" spans="1:5" ht="12" customHeight="1">
      <c r="A97" s="305" t="s">
        <v>81</v>
      </c>
      <c r="B97" s="310" t="s">
        <v>133</v>
      </c>
      <c r="C97" s="346">
        <v>784216</v>
      </c>
      <c r="D97" s="346">
        <v>1077108</v>
      </c>
      <c r="E97" s="329">
        <v>1058628</v>
      </c>
    </row>
    <row r="98" spans="1:5" ht="12" customHeight="1">
      <c r="A98" s="305" t="s">
        <v>73</v>
      </c>
      <c r="B98" s="299" t="s">
        <v>410</v>
      </c>
      <c r="C98" s="346"/>
      <c r="D98" s="346">
        <v>1040648</v>
      </c>
      <c r="E98" s="329">
        <v>1040648</v>
      </c>
    </row>
    <row r="99" spans="1:5" ht="12" customHeight="1">
      <c r="A99" s="305" t="s">
        <v>74</v>
      </c>
      <c r="B99" s="322" t="s">
        <v>411</v>
      </c>
      <c r="C99" s="346"/>
      <c r="D99" s="346"/>
      <c r="E99" s="329"/>
    </row>
    <row r="100" spans="1:5" ht="12" customHeight="1">
      <c r="A100" s="305" t="s">
        <v>82</v>
      </c>
      <c r="B100" s="323" t="s">
        <v>412</v>
      </c>
      <c r="C100" s="346">
        <v>316873</v>
      </c>
      <c r="D100" s="346">
        <v>18480</v>
      </c>
      <c r="E100" s="329">
        <v>18480</v>
      </c>
    </row>
    <row r="101" spans="1:5" ht="12" customHeight="1">
      <c r="A101" s="305" t="s">
        <v>83</v>
      </c>
      <c r="B101" s="323" t="s">
        <v>413</v>
      </c>
      <c r="C101" s="346"/>
      <c r="D101" s="346"/>
      <c r="E101" s="329"/>
    </row>
    <row r="102" spans="1:5" ht="12" customHeight="1">
      <c r="A102" s="305" t="s">
        <v>84</v>
      </c>
      <c r="B102" s="322" t="s">
        <v>414</v>
      </c>
      <c r="C102" s="346"/>
      <c r="D102" s="346"/>
      <c r="E102" s="329"/>
    </row>
    <row r="103" spans="1:5" ht="12" customHeight="1">
      <c r="A103" s="305" t="s">
        <v>85</v>
      </c>
      <c r="B103" s="322" t="s">
        <v>415</v>
      </c>
      <c r="C103" s="346"/>
      <c r="D103" s="346"/>
      <c r="E103" s="329"/>
    </row>
    <row r="104" spans="1:5" ht="12" customHeight="1">
      <c r="A104" s="305" t="s">
        <v>87</v>
      </c>
      <c r="B104" s="323" t="s">
        <v>416</v>
      </c>
      <c r="C104" s="346"/>
      <c r="D104" s="346"/>
      <c r="E104" s="329"/>
    </row>
    <row r="105" spans="1:5" ht="12" customHeight="1">
      <c r="A105" s="304" t="s">
        <v>134</v>
      </c>
      <c r="B105" s="324" t="s">
        <v>417</v>
      </c>
      <c r="C105" s="346"/>
      <c r="D105" s="346"/>
      <c r="E105" s="329"/>
    </row>
    <row r="106" spans="1:5" ht="12" customHeight="1">
      <c r="A106" s="305" t="s">
        <v>418</v>
      </c>
      <c r="B106" s="324" t="s">
        <v>419</v>
      </c>
      <c r="C106" s="346"/>
      <c r="D106" s="346"/>
      <c r="E106" s="329"/>
    </row>
    <row r="107" spans="1:5" ht="12" customHeight="1" thickBot="1">
      <c r="A107" s="309" t="s">
        <v>420</v>
      </c>
      <c r="B107" s="325" t="s">
        <v>421</v>
      </c>
      <c r="C107" s="78">
        <v>522823</v>
      </c>
      <c r="D107" s="78">
        <v>450798</v>
      </c>
      <c r="E107" s="290">
        <v>432818</v>
      </c>
    </row>
    <row r="108" spans="1:5" ht="12" customHeight="1" thickBot="1">
      <c r="A108" s="311" t="s">
        <v>8</v>
      </c>
      <c r="B108" s="314" t="s">
        <v>422</v>
      </c>
      <c r="C108" s="343">
        <f>+C109+C111+C113</f>
        <v>11559194</v>
      </c>
      <c r="D108" s="343">
        <f>+D109+D111+D113</f>
        <v>2886476</v>
      </c>
      <c r="E108" s="326">
        <f>+E109+E111+E113</f>
        <v>2886476</v>
      </c>
    </row>
    <row r="109" spans="1:5" ht="12" customHeight="1">
      <c r="A109" s="306" t="s">
        <v>75</v>
      </c>
      <c r="B109" s="299" t="s">
        <v>153</v>
      </c>
      <c r="C109" s="345">
        <v>1559202</v>
      </c>
      <c r="D109" s="345">
        <v>2458501</v>
      </c>
      <c r="E109" s="328">
        <v>2458501</v>
      </c>
    </row>
    <row r="110" spans="1:5" ht="12" customHeight="1">
      <c r="A110" s="306" t="s">
        <v>76</v>
      </c>
      <c r="B110" s="303" t="s">
        <v>423</v>
      </c>
      <c r="C110" s="345"/>
      <c r="D110" s="345"/>
      <c r="E110" s="328"/>
    </row>
    <row r="111" spans="1:5">
      <c r="A111" s="306" t="s">
        <v>77</v>
      </c>
      <c r="B111" s="303" t="s">
        <v>135</v>
      </c>
      <c r="C111" s="344">
        <v>9999992</v>
      </c>
      <c r="D111" s="344">
        <v>427975</v>
      </c>
      <c r="E111" s="327">
        <v>427975</v>
      </c>
    </row>
    <row r="112" spans="1:5" ht="12" customHeight="1">
      <c r="A112" s="306" t="s">
        <v>78</v>
      </c>
      <c r="B112" s="303" t="s">
        <v>424</v>
      </c>
      <c r="C112" s="344"/>
      <c r="D112" s="344"/>
      <c r="E112" s="327"/>
    </row>
    <row r="113" spans="1:5" ht="12" customHeight="1">
      <c r="A113" s="306" t="s">
        <v>79</v>
      </c>
      <c r="B113" s="335" t="s">
        <v>155</v>
      </c>
      <c r="C113" s="344"/>
      <c r="D113" s="344"/>
      <c r="E113" s="327"/>
    </row>
    <row r="114" spans="1:5" ht="21.75" customHeight="1">
      <c r="A114" s="306" t="s">
        <v>86</v>
      </c>
      <c r="B114" s="334" t="s">
        <v>425</v>
      </c>
      <c r="C114" s="344"/>
      <c r="D114" s="344"/>
      <c r="E114" s="327"/>
    </row>
    <row r="115" spans="1:5" ht="24" customHeight="1">
      <c r="A115" s="306" t="s">
        <v>88</v>
      </c>
      <c r="B115" s="350" t="s">
        <v>426</v>
      </c>
      <c r="C115" s="344"/>
      <c r="D115" s="344"/>
      <c r="E115" s="327"/>
    </row>
    <row r="116" spans="1:5" ht="12" customHeight="1">
      <c r="A116" s="306" t="s">
        <v>136</v>
      </c>
      <c r="B116" s="323" t="s">
        <v>413</v>
      </c>
      <c r="C116" s="344"/>
      <c r="D116" s="344"/>
      <c r="E116" s="327"/>
    </row>
    <row r="117" spans="1:5" ht="12" customHeight="1">
      <c r="A117" s="306" t="s">
        <v>137</v>
      </c>
      <c r="B117" s="323" t="s">
        <v>427</v>
      </c>
      <c r="C117" s="344"/>
      <c r="D117" s="344"/>
      <c r="E117" s="327"/>
    </row>
    <row r="118" spans="1:5" ht="12" customHeight="1">
      <c r="A118" s="306" t="s">
        <v>138</v>
      </c>
      <c r="B118" s="323" t="s">
        <v>428</v>
      </c>
      <c r="C118" s="344"/>
      <c r="D118" s="344"/>
      <c r="E118" s="327"/>
    </row>
    <row r="119" spans="1:5" s="370" customFormat="1" ht="12" customHeight="1">
      <c r="A119" s="306" t="s">
        <v>429</v>
      </c>
      <c r="B119" s="323" t="s">
        <v>416</v>
      </c>
      <c r="C119" s="344"/>
      <c r="D119" s="344"/>
      <c r="E119" s="327"/>
    </row>
    <row r="120" spans="1:5" ht="12" customHeight="1">
      <c r="A120" s="306" t="s">
        <v>430</v>
      </c>
      <c r="B120" s="323" t="s">
        <v>431</v>
      </c>
      <c r="C120" s="344"/>
      <c r="D120" s="344"/>
      <c r="E120" s="327"/>
    </row>
    <row r="121" spans="1:5" ht="12" customHeight="1" thickBot="1">
      <c r="A121" s="304" t="s">
        <v>432</v>
      </c>
      <c r="B121" s="323" t="s">
        <v>433</v>
      </c>
      <c r="C121" s="346"/>
      <c r="D121" s="346"/>
      <c r="E121" s="329"/>
    </row>
    <row r="122" spans="1:5" ht="12" customHeight="1" thickBot="1">
      <c r="A122" s="311" t="s">
        <v>9</v>
      </c>
      <c r="B122" s="319" t="s">
        <v>434</v>
      </c>
      <c r="C122" s="343">
        <f>+C123+C124</f>
        <v>0</v>
      </c>
      <c r="D122" s="343">
        <f>+D123+D124</f>
        <v>0</v>
      </c>
      <c r="E122" s="326">
        <f>+E123+E124</f>
        <v>0</v>
      </c>
    </row>
    <row r="123" spans="1:5" ht="12" customHeight="1">
      <c r="A123" s="306" t="s">
        <v>58</v>
      </c>
      <c r="B123" s="300" t="s">
        <v>45</v>
      </c>
      <c r="C123" s="345"/>
      <c r="D123" s="345"/>
      <c r="E123" s="328"/>
    </row>
    <row r="124" spans="1:5" ht="12" customHeight="1" thickBot="1">
      <c r="A124" s="307" t="s">
        <v>59</v>
      </c>
      <c r="B124" s="303" t="s">
        <v>46</v>
      </c>
      <c r="C124" s="346"/>
      <c r="D124" s="346"/>
      <c r="E124" s="329"/>
    </row>
    <row r="125" spans="1:5" ht="12" customHeight="1" thickBot="1">
      <c r="A125" s="311" t="s">
        <v>10</v>
      </c>
      <c r="B125" s="319" t="s">
        <v>435</v>
      </c>
      <c r="C125" s="343">
        <f>+C92+C108+C122</f>
        <v>101264871</v>
      </c>
      <c r="D125" s="343">
        <f>+D92+D108+D122</f>
        <v>96309133</v>
      </c>
      <c r="E125" s="326">
        <f>+E92+E108+E122</f>
        <v>96409080</v>
      </c>
    </row>
    <row r="126" spans="1:5" ht="12" customHeight="1" thickBot="1">
      <c r="A126" s="311" t="s">
        <v>11</v>
      </c>
      <c r="B126" s="319" t="s">
        <v>436</v>
      </c>
      <c r="C126" s="343">
        <f>+C127+C128+C129</f>
        <v>0</v>
      </c>
      <c r="D126" s="343">
        <f>+D127+D128+D129</f>
        <v>0</v>
      </c>
      <c r="E126" s="326">
        <f>+E127+E128+E129</f>
        <v>0</v>
      </c>
    </row>
    <row r="127" spans="1:5" ht="12" customHeight="1">
      <c r="A127" s="306" t="s">
        <v>62</v>
      </c>
      <c r="B127" s="300" t="s">
        <v>437</v>
      </c>
      <c r="C127" s="344"/>
      <c r="D127" s="344"/>
      <c r="E127" s="327"/>
    </row>
    <row r="128" spans="1:5" ht="12" customHeight="1">
      <c r="A128" s="306" t="s">
        <v>63</v>
      </c>
      <c r="B128" s="300" t="s">
        <v>438</v>
      </c>
      <c r="C128" s="344"/>
      <c r="D128" s="344"/>
      <c r="E128" s="327"/>
    </row>
    <row r="129" spans="1:9" ht="12" customHeight="1" thickBot="1">
      <c r="A129" s="304" t="s">
        <v>64</v>
      </c>
      <c r="B129" s="298" t="s">
        <v>439</v>
      </c>
      <c r="C129" s="344"/>
      <c r="D129" s="344"/>
      <c r="E129" s="327"/>
    </row>
    <row r="130" spans="1:9" ht="12" customHeight="1" thickBot="1">
      <c r="A130" s="311" t="s">
        <v>12</v>
      </c>
      <c r="B130" s="319" t="s">
        <v>440</v>
      </c>
      <c r="C130" s="343">
        <f>+C131+C132+C134+C133</f>
        <v>0</v>
      </c>
      <c r="D130" s="343">
        <f>+D131+D132+D134+D133</f>
        <v>0</v>
      </c>
      <c r="E130" s="326">
        <f>+E131+E132+E134+E133</f>
        <v>0</v>
      </c>
    </row>
    <row r="131" spans="1:9" ht="12" customHeight="1">
      <c r="A131" s="306" t="s">
        <v>65</v>
      </c>
      <c r="B131" s="300" t="s">
        <v>441</v>
      </c>
      <c r="C131" s="344"/>
      <c r="D131" s="344"/>
      <c r="E131" s="327"/>
    </row>
    <row r="132" spans="1:9" ht="12" customHeight="1">
      <c r="A132" s="306" t="s">
        <v>66</v>
      </c>
      <c r="B132" s="300" t="s">
        <v>442</v>
      </c>
      <c r="C132" s="344"/>
      <c r="D132" s="344"/>
      <c r="E132" s="327"/>
    </row>
    <row r="133" spans="1:9" ht="12" customHeight="1">
      <c r="A133" s="306" t="s">
        <v>340</v>
      </c>
      <c r="B133" s="300" t="s">
        <v>443</v>
      </c>
      <c r="C133" s="344"/>
      <c r="D133" s="344"/>
      <c r="E133" s="327"/>
    </row>
    <row r="134" spans="1:9" ht="12" customHeight="1" thickBot="1">
      <c r="A134" s="304" t="s">
        <v>342</v>
      </c>
      <c r="B134" s="298" t="s">
        <v>444</v>
      </c>
      <c r="C134" s="344"/>
      <c r="D134" s="344"/>
      <c r="E134" s="327"/>
    </row>
    <row r="135" spans="1:9" ht="12" customHeight="1" thickBot="1">
      <c r="A135" s="311" t="s">
        <v>13</v>
      </c>
      <c r="B135" s="319" t="s">
        <v>445</v>
      </c>
      <c r="C135" s="349">
        <f>+C136+C137+C138+C139</f>
        <v>1480432</v>
      </c>
      <c r="D135" s="349">
        <f>+D136+D137+D138+D139</f>
        <v>1480432</v>
      </c>
      <c r="E135" s="362">
        <f>+E136+E137+E138+E139</f>
        <v>1480432</v>
      </c>
    </row>
    <row r="136" spans="1:9" ht="12" customHeight="1">
      <c r="A136" s="306" t="s">
        <v>67</v>
      </c>
      <c r="B136" s="300" t="s">
        <v>446</v>
      </c>
      <c r="C136" s="344"/>
      <c r="D136" s="344"/>
      <c r="E136" s="327"/>
    </row>
    <row r="137" spans="1:9" ht="12" customHeight="1">
      <c r="A137" s="306" t="s">
        <v>68</v>
      </c>
      <c r="B137" s="300" t="s">
        <v>447</v>
      </c>
      <c r="C137" s="344">
        <v>1480432</v>
      </c>
      <c r="D137" s="344">
        <v>1480432</v>
      </c>
      <c r="E137" s="327">
        <v>1480432</v>
      </c>
    </row>
    <row r="138" spans="1:9" ht="12" customHeight="1">
      <c r="A138" s="306" t="s">
        <v>349</v>
      </c>
      <c r="B138" s="300" t="s">
        <v>448</v>
      </c>
      <c r="C138" s="344"/>
      <c r="D138" s="344"/>
      <c r="E138" s="327"/>
    </row>
    <row r="139" spans="1:9" ht="12" customHeight="1" thickBot="1">
      <c r="A139" s="304" t="s">
        <v>351</v>
      </c>
      <c r="B139" s="298" t="s">
        <v>449</v>
      </c>
      <c r="C139" s="344"/>
      <c r="D139" s="344"/>
      <c r="E139" s="327"/>
    </row>
    <row r="140" spans="1:9" ht="15" customHeight="1" thickBot="1">
      <c r="A140" s="311" t="s">
        <v>14</v>
      </c>
      <c r="B140" s="319" t="s">
        <v>450</v>
      </c>
      <c r="C140" s="79">
        <f>+C141+C142+C143+C144</f>
        <v>0</v>
      </c>
      <c r="D140" s="79">
        <f>+D141+D142+D143+D144</f>
        <v>0</v>
      </c>
      <c r="E140" s="295">
        <f>+E141+E142+E143+E144</f>
        <v>0</v>
      </c>
      <c r="F140" s="360"/>
      <c r="G140" s="361"/>
      <c r="H140" s="361"/>
      <c r="I140" s="361"/>
    </row>
    <row r="141" spans="1:9" s="353" customFormat="1" ht="12.95" customHeight="1">
      <c r="A141" s="306" t="s">
        <v>129</v>
      </c>
      <c r="B141" s="300" t="s">
        <v>451</v>
      </c>
      <c r="C141" s="344"/>
      <c r="D141" s="344"/>
      <c r="E141" s="327"/>
    </row>
    <row r="142" spans="1:9" ht="12.75" customHeight="1">
      <c r="A142" s="306" t="s">
        <v>130</v>
      </c>
      <c r="B142" s="300" t="s">
        <v>452</v>
      </c>
      <c r="C142" s="344"/>
      <c r="D142" s="344"/>
      <c r="E142" s="327"/>
    </row>
    <row r="143" spans="1:9" ht="12.75" customHeight="1">
      <c r="A143" s="306" t="s">
        <v>154</v>
      </c>
      <c r="B143" s="300" t="s">
        <v>453</v>
      </c>
      <c r="C143" s="344"/>
      <c r="D143" s="344"/>
      <c r="E143" s="327"/>
    </row>
    <row r="144" spans="1:9" ht="12.75" customHeight="1" thickBot="1">
      <c r="A144" s="306" t="s">
        <v>357</v>
      </c>
      <c r="B144" s="300" t="s">
        <v>454</v>
      </c>
      <c r="C144" s="344"/>
      <c r="D144" s="344"/>
      <c r="E144" s="327"/>
    </row>
    <row r="145" spans="1:5" ht="16.5" thickBot="1">
      <c r="A145" s="311" t="s">
        <v>15</v>
      </c>
      <c r="B145" s="319" t="s">
        <v>455</v>
      </c>
      <c r="C145" s="293">
        <f>+C126+C130+C135+C140</f>
        <v>1480432</v>
      </c>
      <c r="D145" s="293">
        <f>+D126+D130+D135+D140</f>
        <v>1480432</v>
      </c>
      <c r="E145" s="294">
        <f>+E126+E130+E135+E140</f>
        <v>1480432</v>
      </c>
    </row>
    <row r="146" spans="1:5" ht="16.5" thickBot="1">
      <c r="A146" s="336" t="s">
        <v>16</v>
      </c>
      <c r="B146" s="339" t="s">
        <v>456</v>
      </c>
      <c r="C146" s="293">
        <f>+C125+C145</f>
        <v>102745303</v>
      </c>
      <c r="D146" s="293">
        <f>+D125+D145</f>
        <v>97789565</v>
      </c>
      <c r="E146" s="294">
        <f>+E125+E145</f>
        <v>97889512</v>
      </c>
    </row>
    <row r="148" spans="1:5" ht="18.75" customHeight="1">
      <c r="A148" s="630" t="s">
        <v>457</v>
      </c>
      <c r="B148" s="630"/>
      <c r="C148" s="630"/>
      <c r="D148" s="630"/>
      <c r="E148" s="630"/>
    </row>
    <row r="149" spans="1:5" ht="13.5" customHeight="1" thickBot="1">
      <c r="A149" s="321" t="s">
        <v>111</v>
      </c>
      <c r="B149" s="321"/>
      <c r="C149" s="351"/>
      <c r="E149" s="338" t="str">
        <f>E88</f>
        <v>Forintban!</v>
      </c>
    </row>
    <row r="150" spans="1:5" ht="21.75" thickBot="1">
      <c r="A150" s="311">
        <v>1</v>
      </c>
      <c r="B150" s="314" t="s">
        <v>458</v>
      </c>
      <c r="C150" s="337">
        <f>+C61-C125</f>
        <v>-13482260</v>
      </c>
      <c r="D150" s="337">
        <f>+D61-D125</f>
        <v>-13482260</v>
      </c>
      <c r="E150" s="337">
        <f>+E61-E125</f>
        <v>3972564</v>
      </c>
    </row>
    <row r="151" spans="1:5" ht="21.75" thickBot="1">
      <c r="A151" s="311" t="s">
        <v>8</v>
      </c>
      <c r="B151" s="314" t="s">
        <v>459</v>
      </c>
      <c r="C151" s="337">
        <f>+C84-C145</f>
        <v>13482260</v>
      </c>
      <c r="D151" s="337">
        <f>+D84-D145</f>
        <v>13482260</v>
      </c>
      <c r="E151" s="337">
        <f>+E84-E145</f>
        <v>15039534</v>
      </c>
    </row>
    <row r="152" spans="1:5" ht="7.5" customHeight="1"/>
    <row r="154" spans="1:5" ht="12.75" customHeight="1"/>
    <row r="155" spans="1:5" ht="12.75" customHeight="1"/>
    <row r="156" spans="1:5" ht="12.75" customHeight="1"/>
    <row r="157" spans="1:5" ht="12.75" customHeight="1"/>
    <row r="158" spans="1:5" ht="12.75" customHeight="1"/>
    <row r="159" spans="1:5" ht="12.75" customHeight="1"/>
    <row r="160" spans="1:5" ht="12.75" customHeight="1"/>
    <row r="161" spans="3:5" s="340" customFormat="1" ht="12.75" customHeight="1">
      <c r="C161" s="341"/>
      <c r="D161" s="341"/>
      <c r="E161" s="341"/>
    </row>
  </sheetData>
  <sheetProtection sheet="1" objects="1" scenarios="1"/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Sajónémeti .Önkormányzat
2017. ÉVI ZÁRSZÁMADÁS
KÖTELEZŐ FELADATAINAK MÉRLEGE 
&amp;R&amp;"Times New Roman CE,Félkövér dőlt"&amp;11 2.1 melléklet</oddHeader>
  </headerFooter>
  <rowBreaks count="1" manualBreakCount="1">
    <brk id="86" max="4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N56" sqref="N56"/>
    </sheetView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1"/>
  <sheetViews>
    <sheetView view="pageLayout" topLeftCell="A121" zoomScaleNormal="130" zoomScaleSheetLayoutView="100" workbookViewId="0">
      <selection activeCell="E71" sqref="E71"/>
    </sheetView>
  </sheetViews>
  <sheetFormatPr defaultRowHeight="15.75"/>
  <cols>
    <col min="1" max="1" width="9.5" style="340" customWidth="1"/>
    <col min="2" max="2" width="60.83203125" style="340" customWidth="1"/>
    <col min="3" max="5" width="15.83203125" style="341" customWidth="1"/>
    <col min="6" max="16384" width="9.33203125" style="351"/>
  </cols>
  <sheetData>
    <row r="1" spans="1:5" ht="15.95" customHeight="1">
      <c r="A1" s="631" t="s">
        <v>4</v>
      </c>
      <c r="B1" s="631"/>
      <c r="C1" s="631"/>
      <c r="D1" s="631"/>
      <c r="E1" s="631"/>
    </row>
    <row r="2" spans="1:5" ht="15.95" customHeight="1" thickBot="1">
      <c r="A2" s="45" t="s">
        <v>109</v>
      </c>
      <c r="B2" s="45"/>
      <c r="C2" s="338"/>
      <c r="D2" s="338"/>
      <c r="E2" s="338" t="str">
        <f>'2.1 melléklet'!E2</f>
        <v>Forintban!</v>
      </c>
    </row>
    <row r="3" spans="1:5" ht="15.95" customHeight="1">
      <c r="A3" s="632" t="s">
        <v>57</v>
      </c>
      <c r="B3" s="634" t="s">
        <v>6</v>
      </c>
      <c r="C3" s="636" t="str">
        <f>+'2. melléklet'!C3:E3</f>
        <v>2017. évi</v>
      </c>
      <c r="D3" s="636"/>
      <c r="E3" s="637"/>
    </row>
    <row r="4" spans="1:5" ht="38.1" customHeight="1" thickBot="1">
      <c r="A4" s="633"/>
      <c r="B4" s="635"/>
      <c r="C4" s="47" t="s">
        <v>173</v>
      </c>
      <c r="D4" s="47" t="s">
        <v>178</v>
      </c>
      <c r="E4" s="48" t="s">
        <v>179</v>
      </c>
    </row>
    <row r="5" spans="1:5" s="352" customFormat="1" ht="12" customHeight="1" thickBot="1">
      <c r="A5" s="316" t="s">
        <v>403</v>
      </c>
      <c r="B5" s="317" t="s">
        <v>404</v>
      </c>
      <c r="C5" s="317" t="s">
        <v>405</v>
      </c>
      <c r="D5" s="317" t="s">
        <v>406</v>
      </c>
      <c r="E5" s="363" t="s">
        <v>407</v>
      </c>
    </row>
    <row r="6" spans="1:5" s="353" customFormat="1" ht="12" customHeight="1" thickBot="1">
      <c r="A6" s="311" t="s">
        <v>7</v>
      </c>
      <c r="B6" s="312" t="s">
        <v>298</v>
      </c>
      <c r="C6" s="343"/>
      <c r="D6" s="343">
        <f>SUM(D7:D12)</f>
        <v>0</v>
      </c>
      <c r="E6" s="343">
        <f>SUM(E7:E12)</f>
        <v>0</v>
      </c>
    </row>
    <row r="7" spans="1:5" s="353" customFormat="1" ht="12" customHeight="1">
      <c r="A7" s="306" t="s">
        <v>69</v>
      </c>
      <c r="B7" s="354" t="s">
        <v>299</v>
      </c>
      <c r="C7" s="345"/>
      <c r="D7" s="345"/>
      <c r="E7" s="345"/>
    </row>
    <row r="8" spans="1:5" s="353" customFormat="1" ht="12" customHeight="1">
      <c r="A8" s="305" t="s">
        <v>70</v>
      </c>
      <c r="B8" s="355" t="s">
        <v>300</v>
      </c>
      <c r="C8" s="344"/>
      <c r="D8" s="344"/>
      <c r="E8" s="344"/>
    </row>
    <row r="9" spans="1:5" s="353" customFormat="1" ht="12" customHeight="1">
      <c r="A9" s="305" t="s">
        <v>71</v>
      </c>
      <c r="B9" s="355" t="s">
        <v>301</v>
      </c>
      <c r="C9" s="344"/>
      <c r="D9" s="344"/>
      <c r="E9" s="344"/>
    </row>
    <row r="10" spans="1:5" s="353" customFormat="1" ht="12" customHeight="1">
      <c r="A10" s="305" t="s">
        <v>72</v>
      </c>
      <c r="B10" s="355" t="s">
        <v>302</v>
      </c>
      <c r="C10" s="344"/>
      <c r="D10" s="344"/>
      <c r="E10" s="344"/>
    </row>
    <row r="11" spans="1:5" s="353" customFormat="1" ht="12" customHeight="1">
      <c r="A11" s="305" t="s">
        <v>105</v>
      </c>
      <c r="B11" s="355" t="s">
        <v>303</v>
      </c>
      <c r="C11" s="344"/>
      <c r="D11" s="344"/>
      <c r="E11" s="344"/>
    </row>
    <row r="12" spans="1:5" s="353" customFormat="1" ht="12" customHeight="1" thickBot="1">
      <c r="A12" s="307" t="s">
        <v>73</v>
      </c>
      <c r="B12" s="356" t="s">
        <v>304</v>
      </c>
      <c r="C12" s="346"/>
      <c r="D12" s="346"/>
      <c r="E12" s="329"/>
    </row>
    <row r="13" spans="1:5" s="353" customFormat="1" ht="12" customHeight="1" thickBot="1">
      <c r="A13" s="311" t="s">
        <v>8</v>
      </c>
      <c r="B13" s="333" t="s">
        <v>305</v>
      </c>
      <c r="C13" s="343">
        <f>SUM(C14:C18)</f>
        <v>0</v>
      </c>
      <c r="D13" s="343">
        <f>SUM(D14:D18)</f>
        <v>0</v>
      </c>
      <c r="E13" s="326">
        <f>SUM(E14:E18)</f>
        <v>0</v>
      </c>
    </row>
    <row r="14" spans="1:5" s="353" customFormat="1" ht="12" customHeight="1">
      <c r="A14" s="306" t="s">
        <v>75</v>
      </c>
      <c r="B14" s="354" t="s">
        <v>306</v>
      </c>
      <c r="C14" s="345"/>
      <c r="D14" s="345"/>
      <c r="E14" s="328"/>
    </row>
    <row r="15" spans="1:5" s="353" customFormat="1" ht="12" customHeight="1">
      <c r="A15" s="305" t="s">
        <v>76</v>
      </c>
      <c r="B15" s="355" t="s">
        <v>307</v>
      </c>
      <c r="C15" s="344"/>
      <c r="D15" s="344"/>
      <c r="E15" s="327"/>
    </row>
    <row r="16" spans="1:5" s="353" customFormat="1" ht="12" customHeight="1">
      <c r="A16" s="305" t="s">
        <v>77</v>
      </c>
      <c r="B16" s="355" t="s">
        <v>308</v>
      </c>
      <c r="C16" s="344"/>
      <c r="D16" s="344"/>
      <c r="E16" s="327"/>
    </row>
    <row r="17" spans="1:5" s="353" customFormat="1" ht="12" customHeight="1">
      <c r="A17" s="305" t="s">
        <v>78</v>
      </c>
      <c r="B17" s="355" t="s">
        <v>309</v>
      </c>
      <c r="C17" s="344"/>
      <c r="D17" s="344"/>
      <c r="E17" s="327"/>
    </row>
    <row r="18" spans="1:5" s="353" customFormat="1" ht="12" customHeight="1">
      <c r="A18" s="305" t="s">
        <v>79</v>
      </c>
      <c r="B18" s="355" t="s">
        <v>310</v>
      </c>
      <c r="C18" s="344"/>
      <c r="D18" s="344"/>
      <c r="E18" s="327"/>
    </row>
    <row r="19" spans="1:5" s="353" customFormat="1" ht="12" customHeight="1" thickBot="1">
      <c r="A19" s="307" t="s">
        <v>86</v>
      </c>
      <c r="B19" s="356" t="s">
        <v>311</v>
      </c>
      <c r="C19" s="346"/>
      <c r="D19" s="346"/>
      <c r="E19" s="329"/>
    </row>
    <row r="20" spans="1:5" s="353" customFormat="1" ht="12" customHeight="1" thickBot="1">
      <c r="A20" s="311" t="s">
        <v>9</v>
      </c>
      <c r="B20" s="312" t="s">
        <v>312</v>
      </c>
      <c r="C20" s="343">
        <f>SUM(C21:C25)</f>
        <v>0</v>
      </c>
      <c r="D20" s="343">
        <f>SUM(D21:D25)</f>
        <v>0</v>
      </c>
      <c r="E20" s="326">
        <f>SUM(E21:E25)</f>
        <v>0</v>
      </c>
    </row>
    <row r="21" spans="1:5" s="353" customFormat="1" ht="12" customHeight="1">
      <c r="A21" s="306" t="s">
        <v>58</v>
      </c>
      <c r="B21" s="354" t="s">
        <v>313</v>
      </c>
      <c r="C21" s="345"/>
      <c r="D21" s="345"/>
      <c r="E21" s="328"/>
    </row>
    <row r="22" spans="1:5" s="353" customFormat="1" ht="12" customHeight="1">
      <c r="A22" s="305" t="s">
        <v>59</v>
      </c>
      <c r="B22" s="355" t="s">
        <v>314</v>
      </c>
      <c r="C22" s="344"/>
      <c r="D22" s="344"/>
      <c r="E22" s="327"/>
    </row>
    <row r="23" spans="1:5" s="353" customFormat="1" ht="12" customHeight="1">
      <c r="A23" s="305" t="s">
        <v>60</v>
      </c>
      <c r="B23" s="355" t="s">
        <v>315</v>
      </c>
      <c r="C23" s="344"/>
      <c r="D23" s="344"/>
      <c r="E23" s="327"/>
    </row>
    <row r="24" spans="1:5" s="353" customFormat="1" ht="12" customHeight="1">
      <c r="A24" s="305" t="s">
        <v>61</v>
      </c>
      <c r="B24" s="355" t="s">
        <v>316</v>
      </c>
      <c r="C24" s="344"/>
      <c r="D24" s="344"/>
      <c r="E24" s="327"/>
    </row>
    <row r="25" spans="1:5" s="353" customFormat="1" ht="12" customHeight="1">
      <c r="A25" s="305" t="s">
        <v>119</v>
      </c>
      <c r="B25" s="355" t="s">
        <v>317</v>
      </c>
      <c r="C25" s="344"/>
      <c r="D25" s="344"/>
      <c r="E25" s="327"/>
    </row>
    <row r="26" spans="1:5" s="353" customFormat="1" ht="12" customHeight="1" thickBot="1">
      <c r="A26" s="307" t="s">
        <v>120</v>
      </c>
      <c r="B26" s="356" t="s">
        <v>318</v>
      </c>
      <c r="C26" s="346"/>
      <c r="D26" s="346"/>
      <c r="E26" s="329"/>
    </row>
    <row r="27" spans="1:5" s="353" customFormat="1" ht="12" customHeight="1" thickBot="1">
      <c r="A27" s="311" t="s">
        <v>121</v>
      </c>
      <c r="B27" s="312" t="s">
        <v>684</v>
      </c>
      <c r="C27" s="349">
        <f>SUM(C28:C33)</f>
        <v>2418691</v>
      </c>
      <c r="D27" s="349">
        <f>SUM(D28:D33)</f>
        <v>2713125</v>
      </c>
      <c r="E27" s="362">
        <f>SUM(E28:E33)</f>
        <v>2713125</v>
      </c>
    </row>
    <row r="28" spans="1:5" s="353" customFormat="1" ht="12" customHeight="1">
      <c r="A28" s="306" t="s">
        <v>319</v>
      </c>
      <c r="B28" s="354" t="s">
        <v>688</v>
      </c>
      <c r="C28" s="345"/>
      <c r="D28" s="345"/>
      <c r="E28" s="328"/>
    </row>
    <row r="29" spans="1:5" s="353" customFormat="1" ht="12" customHeight="1">
      <c r="A29" s="305" t="s">
        <v>320</v>
      </c>
      <c r="B29" s="355" t="s">
        <v>689</v>
      </c>
      <c r="C29" s="344"/>
      <c r="D29" s="344"/>
      <c r="E29" s="327"/>
    </row>
    <row r="30" spans="1:5" s="353" customFormat="1" ht="12" customHeight="1">
      <c r="A30" s="305" t="s">
        <v>321</v>
      </c>
      <c r="B30" s="355" t="s">
        <v>690</v>
      </c>
      <c r="C30" s="344">
        <v>2418691</v>
      </c>
      <c r="D30" s="344">
        <v>2713125</v>
      </c>
      <c r="E30" s="327">
        <v>2475016</v>
      </c>
    </row>
    <row r="31" spans="1:5" s="353" customFormat="1" ht="12" customHeight="1">
      <c r="A31" s="305" t="s">
        <v>685</v>
      </c>
      <c r="B31" s="355" t="s">
        <v>691</v>
      </c>
      <c r="C31" s="344"/>
      <c r="D31" s="344"/>
      <c r="E31" s="327"/>
    </row>
    <row r="32" spans="1:5" s="353" customFormat="1" ht="12" customHeight="1">
      <c r="A32" s="305" t="s">
        <v>686</v>
      </c>
      <c r="B32" s="355" t="s">
        <v>706</v>
      </c>
      <c r="C32" s="344"/>
      <c r="D32" s="344"/>
      <c r="E32" s="327">
        <v>238109</v>
      </c>
    </row>
    <row r="33" spans="1:5" s="353" customFormat="1" ht="12" customHeight="1" thickBot="1">
      <c r="A33" s="307" t="s">
        <v>687</v>
      </c>
      <c r="B33" s="335" t="s">
        <v>323</v>
      </c>
      <c r="C33" s="346"/>
      <c r="D33" s="346"/>
      <c r="E33" s="329"/>
    </row>
    <row r="34" spans="1:5" s="353" customFormat="1" ht="12" customHeight="1" thickBot="1">
      <c r="A34" s="311" t="s">
        <v>11</v>
      </c>
      <c r="B34" s="312" t="s">
        <v>324</v>
      </c>
      <c r="C34" s="343">
        <f>SUM(C35:C44)</f>
        <v>0</v>
      </c>
      <c r="D34" s="343">
        <f>SUM(D35:D44)</f>
        <v>0</v>
      </c>
      <c r="E34" s="326">
        <f>SUM(E35:E44)</f>
        <v>0</v>
      </c>
    </row>
    <row r="35" spans="1:5" s="353" customFormat="1" ht="12" customHeight="1">
      <c r="A35" s="306" t="s">
        <v>62</v>
      </c>
      <c r="B35" s="354" t="s">
        <v>325</v>
      </c>
      <c r="C35" s="345"/>
      <c r="D35" s="345"/>
      <c r="E35" s="328"/>
    </row>
    <row r="36" spans="1:5" s="353" customFormat="1" ht="12" customHeight="1">
      <c r="A36" s="305" t="s">
        <v>63</v>
      </c>
      <c r="B36" s="355" t="s">
        <v>326</v>
      </c>
      <c r="C36" s="344"/>
      <c r="D36" s="344"/>
      <c r="E36" s="327"/>
    </row>
    <row r="37" spans="1:5" s="353" customFormat="1" ht="12" customHeight="1">
      <c r="A37" s="305" t="s">
        <v>64</v>
      </c>
      <c r="B37" s="355" t="s">
        <v>327</v>
      </c>
      <c r="C37" s="344"/>
      <c r="D37" s="344"/>
      <c r="E37" s="327"/>
    </row>
    <row r="38" spans="1:5" s="353" customFormat="1" ht="12" customHeight="1">
      <c r="A38" s="305" t="s">
        <v>123</v>
      </c>
      <c r="B38" s="355" t="s">
        <v>328</v>
      </c>
      <c r="C38" s="344">
        <v>0</v>
      </c>
      <c r="D38" s="344"/>
      <c r="E38" s="327"/>
    </row>
    <row r="39" spans="1:5" s="353" customFormat="1" ht="12" customHeight="1">
      <c r="A39" s="305" t="s">
        <v>124</v>
      </c>
      <c r="B39" s="355" t="s">
        <v>329</v>
      </c>
      <c r="C39" s="344"/>
      <c r="D39" s="344"/>
      <c r="E39" s="327"/>
    </row>
    <row r="40" spans="1:5" s="353" customFormat="1" ht="12" customHeight="1">
      <c r="A40" s="305" t="s">
        <v>125</v>
      </c>
      <c r="B40" s="355" t="s">
        <v>330</v>
      </c>
      <c r="C40" s="344"/>
      <c r="D40" s="344"/>
      <c r="E40" s="327"/>
    </row>
    <row r="41" spans="1:5" s="353" customFormat="1" ht="12" customHeight="1">
      <c r="A41" s="305" t="s">
        <v>126</v>
      </c>
      <c r="B41" s="355" t="s">
        <v>331</v>
      </c>
      <c r="C41" s="344"/>
      <c r="D41" s="344"/>
      <c r="E41" s="327"/>
    </row>
    <row r="42" spans="1:5" s="353" customFormat="1" ht="12" customHeight="1">
      <c r="A42" s="305" t="s">
        <v>127</v>
      </c>
      <c r="B42" s="355" t="s">
        <v>332</v>
      </c>
      <c r="C42" s="344"/>
      <c r="D42" s="344"/>
      <c r="E42" s="327"/>
    </row>
    <row r="43" spans="1:5" s="353" customFormat="1" ht="12" customHeight="1">
      <c r="A43" s="305" t="s">
        <v>333</v>
      </c>
      <c r="B43" s="355" t="s">
        <v>334</v>
      </c>
      <c r="C43" s="347"/>
      <c r="D43" s="347"/>
      <c r="E43" s="330"/>
    </row>
    <row r="44" spans="1:5" s="353" customFormat="1" ht="12" customHeight="1" thickBot="1">
      <c r="A44" s="307" t="s">
        <v>335</v>
      </c>
      <c r="B44" s="356" t="s">
        <v>336</v>
      </c>
      <c r="C44" s="348"/>
      <c r="D44" s="348"/>
      <c r="E44" s="331"/>
    </row>
    <row r="45" spans="1:5" s="353" customFormat="1" ht="12" customHeight="1" thickBot="1">
      <c r="A45" s="311" t="s">
        <v>12</v>
      </c>
      <c r="B45" s="312" t="s">
        <v>337</v>
      </c>
      <c r="C45" s="343">
        <f>SUM(C46:C50)</f>
        <v>0</v>
      </c>
      <c r="D45" s="343">
        <f>SUM(D46:D50)</f>
        <v>0</v>
      </c>
      <c r="E45" s="326">
        <f>SUM(E46:E50)</f>
        <v>0</v>
      </c>
    </row>
    <row r="46" spans="1:5" s="353" customFormat="1" ht="12" customHeight="1">
      <c r="A46" s="306" t="s">
        <v>65</v>
      </c>
      <c r="B46" s="354" t="s">
        <v>338</v>
      </c>
      <c r="C46" s="364"/>
      <c r="D46" s="364"/>
      <c r="E46" s="332"/>
    </row>
    <row r="47" spans="1:5" s="353" customFormat="1" ht="12" customHeight="1">
      <c r="A47" s="305" t="s">
        <v>66</v>
      </c>
      <c r="B47" s="355" t="s">
        <v>339</v>
      </c>
      <c r="C47" s="347"/>
      <c r="D47" s="347"/>
      <c r="E47" s="330"/>
    </row>
    <row r="48" spans="1:5" s="353" customFormat="1" ht="12" customHeight="1">
      <c r="A48" s="305" t="s">
        <v>340</v>
      </c>
      <c r="B48" s="355" t="s">
        <v>341</v>
      </c>
      <c r="C48" s="347"/>
      <c r="D48" s="347"/>
      <c r="E48" s="330"/>
    </row>
    <row r="49" spans="1:5" s="353" customFormat="1" ht="12" customHeight="1">
      <c r="A49" s="305" t="s">
        <v>342</v>
      </c>
      <c r="B49" s="355" t="s">
        <v>343</v>
      </c>
      <c r="C49" s="347"/>
      <c r="D49" s="347"/>
      <c r="E49" s="330"/>
    </row>
    <row r="50" spans="1:5" s="353" customFormat="1" ht="12" customHeight="1" thickBot="1">
      <c r="A50" s="307" t="s">
        <v>344</v>
      </c>
      <c r="B50" s="356" t="s">
        <v>345</v>
      </c>
      <c r="C50" s="348"/>
      <c r="D50" s="348"/>
      <c r="E50" s="331"/>
    </row>
    <row r="51" spans="1:5" s="353" customFormat="1" ht="17.25" customHeight="1" thickBot="1">
      <c r="A51" s="311" t="s">
        <v>128</v>
      </c>
      <c r="B51" s="312" t="s">
        <v>346</v>
      </c>
      <c r="C51" s="343">
        <f>SUM(C52:C54)</f>
        <v>0</v>
      </c>
      <c r="D51" s="343">
        <f>SUM(D52:D54)</f>
        <v>0</v>
      </c>
      <c r="E51" s="326">
        <f>SUM(E52:E54)</f>
        <v>0</v>
      </c>
    </row>
    <row r="52" spans="1:5" s="353" customFormat="1" ht="12" customHeight="1">
      <c r="A52" s="306" t="s">
        <v>67</v>
      </c>
      <c r="B52" s="354" t="s">
        <v>347</v>
      </c>
      <c r="C52" s="345"/>
      <c r="D52" s="345"/>
      <c r="E52" s="328"/>
    </row>
    <row r="53" spans="1:5" s="353" customFormat="1" ht="12" customHeight="1">
      <c r="A53" s="305" t="s">
        <v>68</v>
      </c>
      <c r="B53" s="355" t="s">
        <v>348</v>
      </c>
      <c r="C53" s="344"/>
      <c r="D53" s="344"/>
      <c r="E53" s="327"/>
    </row>
    <row r="54" spans="1:5" s="353" customFormat="1" ht="12" customHeight="1">
      <c r="A54" s="305" t="s">
        <v>349</v>
      </c>
      <c r="B54" s="355" t="s">
        <v>350</v>
      </c>
      <c r="C54" s="344"/>
      <c r="D54" s="344"/>
      <c r="E54" s="327"/>
    </row>
    <row r="55" spans="1:5" s="353" customFormat="1" ht="12" customHeight="1" thickBot="1">
      <c r="A55" s="307" t="s">
        <v>351</v>
      </c>
      <c r="B55" s="356" t="s">
        <v>352</v>
      </c>
      <c r="C55" s="346"/>
      <c r="D55" s="346"/>
      <c r="E55" s="329"/>
    </row>
    <row r="56" spans="1:5" s="353" customFormat="1" ht="12" customHeight="1" thickBot="1">
      <c r="A56" s="311" t="s">
        <v>14</v>
      </c>
      <c r="B56" s="333" t="s">
        <v>353</v>
      </c>
      <c r="C56" s="343">
        <f>SUM(C57:C59)</f>
        <v>0</v>
      </c>
      <c r="D56" s="343">
        <f>SUM(D57:D59)</f>
        <v>0</v>
      </c>
      <c r="E56" s="326">
        <f>SUM(E57:E59)</f>
        <v>0</v>
      </c>
    </row>
    <row r="57" spans="1:5" s="353" customFormat="1" ht="12" customHeight="1">
      <c r="A57" s="306" t="s">
        <v>129</v>
      </c>
      <c r="B57" s="354" t="s">
        <v>354</v>
      </c>
      <c r="C57" s="347"/>
      <c r="D57" s="347"/>
      <c r="E57" s="330"/>
    </row>
    <row r="58" spans="1:5" s="353" customFormat="1" ht="12" customHeight="1">
      <c r="A58" s="305" t="s">
        <v>130</v>
      </c>
      <c r="B58" s="355" t="s">
        <v>355</v>
      </c>
      <c r="C58" s="347"/>
      <c r="D58" s="347"/>
      <c r="E58" s="330"/>
    </row>
    <row r="59" spans="1:5" s="353" customFormat="1" ht="12" customHeight="1">
      <c r="A59" s="305" t="s">
        <v>154</v>
      </c>
      <c r="B59" s="355" t="s">
        <v>356</v>
      </c>
      <c r="C59" s="347"/>
      <c r="D59" s="347"/>
      <c r="E59" s="330"/>
    </row>
    <row r="60" spans="1:5" s="353" customFormat="1" ht="12" customHeight="1" thickBot="1">
      <c r="A60" s="307" t="s">
        <v>357</v>
      </c>
      <c r="B60" s="356" t="s">
        <v>358</v>
      </c>
      <c r="C60" s="347"/>
      <c r="D60" s="347"/>
      <c r="E60" s="330"/>
    </row>
    <row r="61" spans="1:5" s="353" customFormat="1" ht="12" customHeight="1" thickBot="1">
      <c r="A61" s="311" t="s">
        <v>15</v>
      </c>
      <c r="B61" s="312" t="s">
        <v>359</v>
      </c>
      <c r="C61" s="349">
        <f>+C6+C13+C20+C27+C34+C45+C51+C56</f>
        <v>2418691</v>
      </c>
      <c r="D61" s="349">
        <f>+D6+D13+D20+D27+D34+D45+D51+D56</f>
        <v>2713125</v>
      </c>
      <c r="E61" s="362">
        <f>+E6+E13+E20+E27+E34+E45+E51+E56</f>
        <v>2713125</v>
      </c>
    </row>
    <row r="62" spans="1:5" s="353" customFormat="1" ht="12" customHeight="1" thickBot="1">
      <c r="A62" s="365" t="s">
        <v>360</v>
      </c>
      <c r="B62" s="333" t="s">
        <v>361</v>
      </c>
      <c r="C62" s="343">
        <f>+C63+C64+C65</f>
        <v>0</v>
      </c>
      <c r="D62" s="343">
        <f>+D63+D64+D65</f>
        <v>0</v>
      </c>
      <c r="E62" s="326">
        <f>+E63+E64+E65</f>
        <v>0</v>
      </c>
    </row>
    <row r="63" spans="1:5" s="353" customFormat="1" ht="12" customHeight="1">
      <c r="A63" s="306" t="s">
        <v>362</v>
      </c>
      <c r="B63" s="354" t="s">
        <v>363</v>
      </c>
      <c r="C63" s="347"/>
      <c r="D63" s="347"/>
      <c r="E63" s="330"/>
    </row>
    <row r="64" spans="1:5" s="353" customFormat="1" ht="12" customHeight="1">
      <c r="A64" s="305" t="s">
        <v>364</v>
      </c>
      <c r="B64" s="355" t="s">
        <v>365</v>
      </c>
      <c r="C64" s="347"/>
      <c r="D64" s="347"/>
      <c r="E64" s="330"/>
    </row>
    <row r="65" spans="1:5" s="353" customFormat="1" ht="12" customHeight="1" thickBot="1">
      <c r="A65" s="307" t="s">
        <v>366</v>
      </c>
      <c r="B65" s="291" t="s">
        <v>408</v>
      </c>
      <c r="C65" s="347"/>
      <c r="D65" s="347"/>
      <c r="E65" s="330"/>
    </row>
    <row r="66" spans="1:5" s="353" customFormat="1" ht="12" customHeight="1" thickBot="1">
      <c r="A66" s="365" t="s">
        <v>368</v>
      </c>
      <c r="B66" s="333" t="s">
        <v>369</v>
      </c>
      <c r="C66" s="343">
        <f>+C67+C68+C69+C70</f>
        <v>0</v>
      </c>
      <c r="D66" s="343">
        <f>+D67+D68+D69+D70</f>
        <v>0</v>
      </c>
      <c r="E66" s="326">
        <f>+E67+E68+E69+E70</f>
        <v>0</v>
      </c>
    </row>
    <row r="67" spans="1:5" s="353" customFormat="1" ht="13.5" customHeight="1">
      <c r="A67" s="306" t="s">
        <v>106</v>
      </c>
      <c r="B67" s="618" t="s">
        <v>370</v>
      </c>
      <c r="C67" s="347"/>
      <c r="D67" s="347"/>
      <c r="E67" s="330"/>
    </row>
    <row r="68" spans="1:5" s="353" customFormat="1" ht="12" customHeight="1">
      <c r="A68" s="305" t="s">
        <v>107</v>
      </c>
      <c r="B68" s="618" t="s">
        <v>702</v>
      </c>
      <c r="C68" s="347"/>
      <c r="D68" s="347"/>
      <c r="E68" s="330"/>
    </row>
    <row r="69" spans="1:5" s="353" customFormat="1" ht="12" customHeight="1">
      <c r="A69" s="305" t="s">
        <v>371</v>
      </c>
      <c r="B69" s="618" t="s">
        <v>372</v>
      </c>
      <c r="C69" s="347"/>
      <c r="D69" s="347"/>
      <c r="E69" s="330"/>
    </row>
    <row r="70" spans="1:5" s="353" customFormat="1" ht="12" customHeight="1" thickBot="1">
      <c r="A70" s="307" t="s">
        <v>373</v>
      </c>
      <c r="B70" s="619" t="s">
        <v>703</v>
      </c>
      <c r="C70" s="347"/>
      <c r="D70" s="347"/>
      <c r="E70" s="330"/>
    </row>
    <row r="71" spans="1:5" s="353" customFormat="1" ht="12" customHeight="1" thickBot="1">
      <c r="A71" s="365" t="s">
        <v>374</v>
      </c>
      <c r="B71" s="333" t="s">
        <v>375</v>
      </c>
      <c r="C71" s="343">
        <f>+C72+C73</f>
        <v>0</v>
      </c>
      <c r="D71" s="343">
        <f>+D72+D73</f>
        <v>0</v>
      </c>
      <c r="E71" s="326">
        <f>+E72+E73</f>
        <v>0</v>
      </c>
    </row>
    <row r="72" spans="1:5" s="353" customFormat="1" ht="12" customHeight="1">
      <c r="A72" s="306" t="s">
        <v>376</v>
      </c>
      <c r="B72" s="354" t="s">
        <v>377</v>
      </c>
      <c r="C72" s="347"/>
      <c r="D72" s="347"/>
      <c r="E72" s="330"/>
    </row>
    <row r="73" spans="1:5" s="353" customFormat="1" ht="12" customHeight="1" thickBot="1">
      <c r="A73" s="307" t="s">
        <v>378</v>
      </c>
      <c r="B73" s="356" t="s">
        <v>379</v>
      </c>
      <c r="C73" s="347"/>
      <c r="D73" s="347"/>
      <c r="E73" s="330"/>
    </row>
    <row r="74" spans="1:5" s="353" customFormat="1" ht="12" customHeight="1" thickBot="1">
      <c r="A74" s="365" t="s">
        <v>380</v>
      </c>
      <c r="B74" s="333" t="s">
        <v>381</v>
      </c>
      <c r="C74" s="343">
        <f>+C75+C76+C77</f>
        <v>0</v>
      </c>
      <c r="D74" s="343">
        <f>+D75+D76+D77</f>
        <v>0</v>
      </c>
      <c r="E74" s="326">
        <f>+E75+E76+E77</f>
        <v>0</v>
      </c>
    </row>
    <row r="75" spans="1:5" s="353" customFormat="1" ht="12" customHeight="1">
      <c r="A75" s="306" t="s">
        <v>382</v>
      </c>
      <c r="B75" s="354" t="s">
        <v>383</v>
      </c>
      <c r="C75" s="347"/>
      <c r="D75" s="347"/>
      <c r="E75" s="330"/>
    </row>
    <row r="76" spans="1:5" s="353" customFormat="1" ht="12" customHeight="1">
      <c r="A76" s="305" t="s">
        <v>384</v>
      </c>
      <c r="B76" s="355" t="s">
        <v>385</v>
      </c>
      <c r="C76" s="347"/>
      <c r="D76" s="347"/>
      <c r="E76" s="330"/>
    </row>
    <row r="77" spans="1:5" s="353" customFormat="1" ht="12" customHeight="1" thickBot="1">
      <c r="A77" s="307" t="s">
        <v>386</v>
      </c>
      <c r="B77" s="620" t="s">
        <v>704</v>
      </c>
      <c r="C77" s="347"/>
      <c r="D77" s="347"/>
      <c r="E77" s="330"/>
    </row>
    <row r="78" spans="1:5" s="353" customFormat="1" ht="12" customHeight="1" thickBot="1">
      <c r="A78" s="365" t="s">
        <v>387</v>
      </c>
      <c r="B78" s="333" t="s">
        <v>388</v>
      </c>
      <c r="C78" s="343">
        <f>+C79+C80+C81+C82</f>
        <v>0</v>
      </c>
      <c r="D78" s="343">
        <f>+D79+D80+D81+D82</f>
        <v>0</v>
      </c>
      <c r="E78" s="326">
        <f>+E79+E80+E81+E82</f>
        <v>0</v>
      </c>
    </row>
    <row r="79" spans="1:5" s="353" customFormat="1" ht="12" customHeight="1">
      <c r="A79" s="357" t="s">
        <v>389</v>
      </c>
      <c r="B79" s="354" t="s">
        <v>390</v>
      </c>
      <c r="C79" s="347"/>
      <c r="D79" s="347"/>
      <c r="E79" s="330"/>
    </row>
    <row r="80" spans="1:5" s="353" customFormat="1" ht="12" customHeight="1">
      <c r="A80" s="358" t="s">
        <v>391</v>
      </c>
      <c r="B80" s="355" t="s">
        <v>392</v>
      </c>
      <c r="C80" s="347"/>
      <c r="D80" s="347"/>
      <c r="E80" s="330"/>
    </row>
    <row r="81" spans="1:5" s="353" customFormat="1" ht="12" customHeight="1">
      <c r="A81" s="358" t="s">
        <v>393</v>
      </c>
      <c r="B81" s="355" t="s">
        <v>394</v>
      </c>
      <c r="C81" s="347"/>
      <c r="D81" s="347"/>
      <c r="E81" s="330"/>
    </row>
    <row r="82" spans="1:5" s="353" customFormat="1" ht="12" customHeight="1" thickBot="1">
      <c r="A82" s="366" t="s">
        <v>395</v>
      </c>
      <c r="B82" s="335" t="s">
        <v>396</v>
      </c>
      <c r="C82" s="347"/>
      <c r="D82" s="347"/>
      <c r="E82" s="330"/>
    </row>
    <row r="83" spans="1:5" s="353" customFormat="1" ht="12" customHeight="1" thickBot="1">
      <c r="A83" s="365" t="s">
        <v>397</v>
      </c>
      <c r="B83" s="333" t="s">
        <v>398</v>
      </c>
      <c r="C83" s="368"/>
      <c r="D83" s="368"/>
      <c r="E83" s="369"/>
    </row>
    <row r="84" spans="1:5" s="353" customFormat="1" ht="12" customHeight="1" thickBot="1">
      <c r="A84" s="365" t="s">
        <v>399</v>
      </c>
      <c r="B84" s="289" t="s">
        <v>400</v>
      </c>
      <c r="C84" s="349">
        <f>+C62+C66+C71+C74+C78+C83</f>
        <v>0</v>
      </c>
      <c r="D84" s="349">
        <f>+D62+D66+D71+D74+D78+D83</f>
        <v>0</v>
      </c>
      <c r="E84" s="362">
        <f>+E62+E66+E71+E74+E78+E83</f>
        <v>0</v>
      </c>
    </row>
    <row r="85" spans="1:5" s="353" customFormat="1" ht="12" customHeight="1" thickBot="1">
      <c r="A85" s="367" t="s">
        <v>401</v>
      </c>
      <c r="B85" s="292" t="s">
        <v>402</v>
      </c>
      <c r="C85" s="349">
        <f>+C61+C84</f>
        <v>2418691</v>
      </c>
      <c r="D85" s="349">
        <f>+D61+D84</f>
        <v>2713125</v>
      </c>
      <c r="E85" s="362">
        <f>+E61+E84</f>
        <v>2713125</v>
      </c>
    </row>
    <row r="86" spans="1:5" s="353" customFormat="1" ht="12" customHeight="1">
      <c r="A86" s="287"/>
      <c r="B86" s="287"/>
      <c r="C86" s="288"/>
      <c r="D86" s="288"/>
      <c r="E86" s="288"/>
    </row>
    <row r="87" spans="1:5" ht="16.5" customHeight="1">
      <c r="A87" s="631" t="s">
        <v>36</v>
      </c>
      <c r="B87" s="631"/>
      <c r="C87" s="631"/>
      <c r="D87" s="631"/>
      <c r="E87" s="631"/>
    </row>
    <row r="88" spans="1:5" s="359" customFormat="1" ht="16.5" customHeight="1" thickBot="1">
      <c r="A88" s="46" t="s">
        <v>110</v>
      </c>
      <c r="B88" s="46"/>
      <c r="C88" s="320"/>
      <c r="D88" s="320"/>
      <c r="E88" s="320" t="str">
        <f>E2</f>
        <v>Forintban!</v>
      </c>
    </row>
    <row r="89" spans="1:5" s="359" customFormat="1" ht="16.5" customHeight="1">
      <c r="A89" s="632" t="s">
        <v>57</v>
      </c>
      <c r="B89" s="634" t="s">
        <v>172</v>
      </c>
      <c r="C89" s="636" t="str">
        <f>+C3</f>
        <v>2017. évi</v>
      </c>
      <c r="D89" s="636"/>
      <c r="E89" s="637"/>
    </row>
    <row r="90" spans="1:5" ht="38.1" customHeight="1" thickBot="1">
      <c r="A90" s="633"/>
      <c r="B90" s="635"/>
      <c r="C90" s="47" t="s">
        <v>173</v>
      </c>
      <c r="D90" s="47" t="s">
        <v>178</v>
      </c>
      <c r="E90" s="48" t="s">
        <v>179</v>
      </c>
    </row>
    <row r="91" spans="1:5" s="352" customFormat="1" ht="12" customHeight="1" thickBot="1">
      <c r="A91" s="316" t="s">
        <v>403</v>
      </c>
      <c r="B91" s="317" t="s">
        <v>404</v>
      </c>
      <c r="C91" s="317" t="s">
        <v>405</v>
      </c>
      <c r="D91" s="317" t="s">
        <v>406</v>
      </c>
      <c r="E91" s="318" t="s">
        <v>407</v>
      </c>
    </row>
    <row r="92" spans="1:5" ht="12" customHeight="1" thickBot="1">
      <c r="A92" s="313" t="s">
        <v>7</v>
      </c>
      <c r="B92" s="315" t="s">
        <v>409</v>
      </c>
      <c r="C92" s="342">
        <f>SUM(C93:C97)</f>
        <v>918691</v>
      </c>
      <c r="D92" s="342">
        <f>SUM(D93:D97)</f>
        <v>1881392</v>
      </c>
      <c r="E92" s="297">
        <f>SUM(E93:E97)</f>
        <v>1881392</v>
      </c>
    </row>
    <row r="93" spans="1:5" ht="12" customHeight="1">
      <c r="A93" s="308" t="s">
        <v>69</v>
      </c>
      <c r="B93" s="301" t="s">
        <v>37</v>
      </c>
      <c r="C93" s="77"/>
      <c r="D93" s="77"/>
      <c r="E93" s="296"/>
    </row>
    <row r="94" spans="1:5" ht="12" customHeight="1">
      <c r="A94" s="305" t="s">
        <v>70</v>
      </c>
      <c r="B94" s="299" t="s">
        <v>131</v>
      </c>
      <c r="C94" s="344"/>
      <c r="D94" s="344"/>
      <c r="E94" s="327"/>
    </row>
    <row r="95" spans="1:5" ht="12" customHeight="1">
      <c r="A95" s="305" t="s">
        <v>71</v>
      </c>
      <c r="B95" s="299" t="s">
        <v>98</v>
      </c>
      <c r="C95" s="346">
        <v>863211</v>
      </c>
      <c r="D95" s="346">
        <v>1448574</v>
      </c>
      <c r="E95" s="329">
        <v>1448574</v>
      </c>
    </row>
    <row r="96" spans="1:5" ht="12" customHeight="1">
      <c r="A96" s="305" t="s">
        <v>72</v>
      </c>
      <c r="B96" s="302" t="s">
        <v>132</v>
      </c>
      <c r="C96" s="346"/>
      <c r="D96" s="346"/>
      <c r="E96" s="329"/>
    </row>
    <row r="97" spans="1:5" ht="12" customHeight="1">
      <c r="A97" s="305" t="s">
        <v>81</v>
      </c>
      <c r="B97" s="310" t="s">
        <v>133</v>
      </c>
      <c r="C97" s="346">
        <v>55480</v>
      </c>
      <c r="D97" s="346">
        <v>432818</v>
      </c>
      <c r="E97" s="329">
        <v>432818</v>
      </c>
    </row>
    <row r="98" spans="1:5" ht="12" customHeight="1">
      <c r="A98" s="305" t="s">
        <v>73</v>
      </c>
      <c r="B98" s="299" t="s">
        <v>410</v>
      </c>
      <c r="C98" s="346"/>
      <c r="D98" s="346"/>
      <c r="E98" s="329"/>
    </row>
    <row r="99" spans="1:5" ht="12" customHeight="1">
      <c r="A99" s="305" t="s">
        <v>74</v>
      </c>
      <c r="B99" s="322" t="s">
        <v>411</v>
      </c>
      <c r="C99" s="346"/>
      <c r="D99" s="346"/>
      <c r="E99" s="329"/>
    </row>
    <row r="100" spans="1:5" ht="12" customHeight="1">
      <c r="A100" s="305" t="s">
        <v>82</v>
      </c>
      <c r="B100" s="323" t="s">
        <v>412</v>
      </c>
      <c r="C100" s="346"/>
      <c r="D100" s="346"/>
      <c r="E100" s="329"/>
    </row>
    <row r="101" spans="1:5" ht="12" customHeight="1">
      <c r="A101" s="305" t="s">
        <v>83</v>
      </c>
      <c r="B101" s="323" t="s">
        <v>413</v>
      </c>
      <c r="C101" s="346"/>
      <c r="D101" s="346"/>
      <c r="E101" s="329"/>
    </row>
    <row r="102" spans="1:5" ht="12" customHeight="1">
      <c r="A102" s="305" t="s">
        <v>84</v>
      </c>
      <c r="B102" s="322" t="s">
        <v>414</v>
      </c>
      <c r="C102" s="346"/>
      <c r="D102" s="346"/>
      <c r="E102" s="329"/>
    </row>
    <row r="103" spans="1:5" ht="12" customHeight="1">
      <c r="A103" s="305" t="s">
        <v>85</v>
      </c>
      <c r="B103" s="322" t="s">
        <v>415</v>
      </c>
      <c r="C103" s="346"/>
      <c r="D103" s="346"/>
      <c r="E103" s="329"/>
    </row>
    <row r="104" spans="1:5" ht="12" customHeight="1">
      <c r="A104" s="305" t="s">
        <v>87</v>
      </c>
      <c r="B104" s="323" t="s">
        <v>416</v>
      </c>
      <c r="C104" s="346"/>
      <c r="D104" s="346"/>
      <c r="E104" s="329"/>
    </row>
    <row r="105" spans="1:5" ht="12" customHeight="1">
      <c r="A105" s="304" t="s">
        <v>134</v>
      </c>
      <c r="B105" s="324" t="s">
        <v>417</v>
      </c>
      <c r="C105" s="346"/>
      <c r="D105" s="346"/>
      <c r="E105" s="329"/>
    </row>
    <row r="106" spans="1:5" ht="12" customHeight="1">
      <c r="A106" s="305" t="s">
        <v>418</v>
      </c>
      <c r="B106" s="324" t="s">
        <v>419</v>
      </c>
      <c r="C106" s="346"/>
      <c r="D106" s="346"/>
      <c r="E106" s="329"/>
    </row>
    <row r="107" spans="1:5" ht="12" customHeight="1" thickBot="1">
      <c r="A107" s="309" t="s">
        <v>420</v>
      </c>
      <c r="B107" s="325" t="s">
        <v>421</v>
      </c>
      <c r="C107" s="78">
        <v>55480</v>
      </c>
      <c r="D107" s="78">
        <v>432818</v>
      </c>
      <c r="E107" s="290">
        <v>432818</v>
      </c>
    </row>
    <row r="108" spans="1:5" ht="12" customHeight="1" thickBot="1">
      <c r="A108" s="311" t="s">
        <v>8</v>
      </c>
      <c r="B108" s="314" t="s">
        <v>422</v>
      </c>
      <c r="C108" s="343">
        <f>+C109+C111+C113</f>
        <v>1500000</v>
      </c>
      <c r="D108" s="343">
        <f>+D109+D111+D113</f>
        <v>831733</v>
      </c>
      <c r="E108" s="326">
        <f>+E109+E111+E113</f>
        <v>831733</v>
      </c>
    </row>
    <row r="109" spans="1:5" ht="12" customHeight="1">
      <c r="A109" s="306" t="s">
        <v>75</v>
      </c>
      <c r="B109" s="299" t="s">
        <v>153</v>
      </c>
      <c r="C109" s="345">
        <v>1500000</v>
      </c>
      <c r="D109" s="345">
        <v>831733</v>
      </c>
      <c r="E109" s="328">
        <v>831733</v>
      </c>
    </row>
    <row r="110" spans="1:5" ht="12" customHeight="1">
      <c r="A110" s="306" t="s">
        <v>76</v>
      </c>
      <c r="B110" s="303" t="s">
        <v>423</v>
      </c>
      <c r="C110" s="345"/>
      <c r="D110" s="345"/>
      <c r="E110" s="328"/>
    </row>
    <row r="111" spans="1:5">
      <c r="A111" s="306" t="s">
        <v>77</v>
      </c>
      <c r="B111" s="303" t="s">
        <v>135</v>
      </c>
      <c r="C111" s="344"/>
      <c r="D111" s="344"/>
      <c r="E111" s="327"/>
    </row>
    <row r="112" spans="1:5" ht="12" customHeight="1">
      <c r="A112" s="306" t="s">
        <v>78</v>
      </c>
      <c r="B112" s="303" t="s">
        <v>424</v>
      </c>
      <c r="C112" s="344"/>
      <c r="D112" s="344"/>
      <c r="E112" s="327"/>
    </row>
    <row r="113" spans="1:5" ht="12" customHeight="1">
      <c r="A113" s="306" t="s">
        <v>79</v>
      </c>
      <c r="B113" s="335" t="s">
        <v>155</v>
      </c>
      <c r="C113" s="344"/>
      <c r="D113" s="344"/>
      <c r="E113" s="327"/>
    </row>
    <row r="114" spans="1:5" ht="21.75" customHeight="1">
      <c r="A114" s="306" t="s">
        <v>86</v>
      </c>
      <c r="B114" s="334" t="s">
        <v>425</v>
      </c>
      <c r="C114" s="344"/>
      <c r="D114" s="344"/>
      <c r="E114" s="327"/>
    </row>
    <row r="115" spans="1:5" ht="24" customHeight="1">
      <c r="A115" s="306" t="s">
        <v>88</v>
      </c>
      <c r="B115" s="350" t="s">
        <v>426</v>
      </c>
      <c r="C115" s="344"/>
      <c r="D115" s="344"/>
      <c r="E115" s="327"/>
    </row>
    <row r="116" spans="1:5" ht="12" customHeight="1">
      <c r="A116" s="306" t="s">
        <v>136</v>
      </c>
      <c r="B116" s="323" t="s">
        <v>413</v>
      </c>
      <c r="C116" s="344"/>
      <c r="D116" s="344"/>
      <c r="E116" s="327"/>
    </row>
    <row r="117" spans="1:5" ht="12" customHeight="1">
      <c r="A117" s="306" t="s">
        <v>137</v>
      </c>
      <c r="B117" s="323" t="s">
        <v>427</v>
      </c>
      <c r="C117" s="344"/>
      <c r="D117" s="344"/>
      <c r="E117" s="327"/>
    </row>
    <row r="118" spans="1:5" ht="12" customHeight="1">
      <c r="A118" s="306" t="s">
        <v>138</v>
      </c>
      <c r="B118" s="323" t="s">
        <v>428</v>
      </c>
      <c r="C118" s="344"/>
      <c r="D118" s="344"/>
      <c r="E118" s="327"/>
    </row>
    <row r="119" spans="1:5" s="370" customFormat="1" ht="12" customHeight="1">
      <c r="A119" s="306" t="s">
        <v>429</v>
      </c>
      <c r="B119" s="323" t="s">
        <v>416</v>
      </c>
      <c r="C119" s="344"/>
      <c r="D119" s="344"/>
      <c r="E119" s="327"/>
    </row>
    <row r="120" spans="1:5" ht="12" customHeight="1">
      <c r="A120" s="306" t="s">
        <v>430</v>
      </c>
      <c r="B120" s="323" t="s">
        <v>431</v>
      </c>
      <c r="C120" s="344"/>
      <c r="D120" s="344"/>
      <c r="E120" s="327"/>
    </row>
    <row r="121" spans="1:5" ht="12" customHeight="1" thickBot="1">
      <c r="A121" s="304" t="s">
        <v>432</v>
      </c>
      <c r="B121" s="323" t="s">
        <v>433</v>
      </c>
      <c r="C121" s="346"/>
      <c r="D121" s="346"/>
      <c r="E121" s="329"/>
    </row>
    <row r="122" spans="1:5" ht="12" customHeight="1" thickBot="1">
      <c r="A122" s="311" t="s">
        <v>9</v>
      </c>
      <c r="B122" s="319" t="s">
        <v>434</v>
      </c>
      <c r="C122" s="343">
        <f>+C123+C124</f>
        <v>0</v>
      </c>
      <c r="D122" s="343">
        <f>+D123+D124</f>
        <v>0</v>
      </c>
      <c r="E122" s="326">
        <f>+E123+E124</f>
        <v>0</v>
      </c>
    </row>
    <row r="123" spans="1:5" ht="12" customHeight="1">
      <c r="A123" s="306" t="s">
        <v>58</v>
      </c>
      <c r="B123" s="300" t="s">
        <v>45</v>
      </c>
      <c r="C123" s="345"/>
      <c r="D123" s="345"/>
      <c r="E123" s="328"/>
    </row>
    <row r="124" spans="1:5" ht="12" customHeight="1" thickBot="1">
      <c r="A124" s="307" t="s">
        <v>59</v>
      </c>
      <c r="B124" s="303" t="s">
        <v>46</v>
      </c>
      <c r="C124" s="346"/>
      <c r="D124" s="346"/>
      <c r="E124" s="329"/>
    </row>
    <row r="125" spans="1:5" ht="12" customHeight="1" thickBot="1">
      <c r="A125" s="311" t="s">
        <v>10</v>
      </c>
      <c r="B125" s="319" t="s">
        <v>435</v>
      </c>
      <c r="C125" s="343">
        <f>+C92+C108+C122</f>
        <v>2418691</v>
      </c>
      <c r="D125" s="343">
        <f>+D92+D108+D122</f>
        <v>2713125</v>
      </c>
      <c r="E125" s="326">
        <f>+E92+E108+E122</f>
        <v>2713125</v>
      </c>
    </row>
    <row r="126" spans="1:5" ht="12" customHeight="1" thickBot="1">
      <c r="A126" s="311" t="s">
        <v>11</v>
      </c>
      <c r="B126" s="319" t="s">
        <v>436</v>
      </c>
      <c r="C126" s="343">
        <f>+C127+C128+C129</f>
        <v>0</v>
      </c>
      <c r="D126" s="343">
        <f>+D127+D128+D129</f>
        <v>0</v>
      </c>
      <c r="E126" s="326">
        <f>+E127+E128+E129</f>
        <v>0</v>
      </c>
    </row>
    <row r="127" spans="1:5" ht="12" customHeight="1">
      <c r="A127" s="306" t="s">
        <v>62</v>
      </c>
      <c r="B127" s="300" t="s">
        <v>437</v>
      </c>
      <c r="C127" s="344"/>
      <c r="D127" s="344"/>
      <c r="E127" s="327"/>
    </row>
    <row r="128" spans="1:5" ht="12" customHeight="1">
      <c r="A128" s="306" t="s">
        <v>63</v>
      </c>
      <c r="B128" s="300" t="s">
        <v>438</v>
      </c>
      <c r="C128" s="344"/>
      <c r="D128" s="344"/>
      <c r="E128" s="327"/>
    </row>
    <row r="129" spans="1:9" ht="12" customHeight="1" thickBot="1">
      <c r="A129" s="304" t="s">
        <v>64</v>
      </c>
      <c r="B129" s="298" t="s">
        <v>439</v>
      </c>
      <c r="C129" s="344"/>
      <c r="D129" s="344"/>
      <c r="E129" s="327"/>
    </row>
    <row r="130" spans="1:9" ht="12" customHeight="1" thickBot="1">
      <c r="A130" s="311" t="s">
        <v>12</v>
      </c>
      <c r="B130" s="319" t="s">
        <v>440</v>
      </c>
      <c r="C130" s="343">
        <f>+C131+C132+C134+C133</f>
        <v>0</v>
      </c>
      <c r="D130" s="343">
        <f>+D131+D132+D134+D133</f>
        <v>0</v>
      </c>
      <c r="E130" s="326">
        <f>+E131+E132+E134+E133</f>
        <v>0</v>
      </c>
    </row>
    <row r="131" spans="1:9" ht="12" customHeight="1">
      <c r="A131" s="306" t="s">
        <v>65</v>
      </c>
      <c r="B131" s="300" t="s">
        <v>441</v>
      </c>
      <c r="C131" s="344"/>
      <c r="D131" s="344"/>
      <c r="E131" s="327"/>
    </row>
    <row r="132" spans="1:9" ht="12" customHeight="1">
      <c r="A132" s="306" t="s">
        <v>66</v>
      </c>
      <c r="B132" s="300" t="s">
        <v>442</v>
      </c>
      <c r="C132" s="344"/>
      <c r="D132" s="344"/>
      <c r="E132" s="327"/>
    </row>
    <row r="133" spans="1:9" ht="12" customHeight="1">
      <c r="A133" s="306" t="s">
        <v>340</v>
      </c>
      <c r="B133" s="300" t="s">
        <v>443</v>
      </c>
      <c r="C133" s="344"/>
      <c r="D133" s="344"/>
      <c r="E133" s="327"/>
    </row>
    <row r="134" spans="1:9" ht="12" customHeight="1" thickBot="1">
      <c r="A134" s="304" t="s">
        <v>342</v>
      </c>
      <c r="B134" s="298" t="s">
        <v>444</v>
      </c>
      <c r="C134" s="344"/>
      <c r="D134" s="344"/>
      <c r="E134" s="327"/>
    </row>
    <row r="135" spans="1:9" ht="12" customHeight="1" thickBot="1">
      <c r="A135" s="311" t="s">
        <v>13</v>
      </c>
      <c r="B135" s="319" t="s">
        <v>445</v>
      </c>
      <c r="C135" s="349">
        <f>+C136+C137+C138+C139</f>
        <v>0</v>
      </c>
      <c r="D135" s="349">
        <f>+D136+D137+D138+D139</f>
        <v>0</v>
      </c>
      <c r="E135" s="362">
        <f>+E136+E137+E138+E139</f>
        <v>0</v>
      </c>
    </row>
    <row r="136" spans="1:9" ht="12" customHeight="1">
      <c r="A136" s="306" t="s">
        <v>67</v>
      </c>
      <c r="B136" s="300" t="s">
        <v>446</v>
      </c>
      <c r="C136" s="344"/>
      <c r="D136" s="344"/>
      <c r="E136" s="327"/>
    </row>
    <row r="137" spans="1:9" ht="12" customHeight="1">
      <c r="A137" s="306" t="s">
        <v>68</v>
      </c>
      <c r="B137" s="300" t="s">
        <v>447</v>
      </c>
      <c r="C137" s="344"/>
      <c r="D137" s="344"/>
      <c r="E137" s="327"/>
    </row>
    <row r="138" spans="1:9" ht="12" customHeight="1">
      <c r="A138" s="306" t="s">
        <v>349</v>
      </c>
      <c r="B138" s="300" t="s">
        <v>448</v>
      </c>
      <c r="C138" s="344"/>
      <c r="D138" s="344"/>
      <c r="E138" s="327"/>
    </row>
    <row r="139" spans="1:9" ht="12" customHeight="1" thickBot="1">
      <c r="A139" s="304" t="s">
        <v>351</v>
      </c>
      <c r="B139" s="298" t="s">
        <v>449</v>
      </c>
      <c r="C139" s="344"/>
      <c r="D139" s="344"/>
      <c r="E139" s="327"/>
    </row>
    <row r="140" spans="1:9" ht="15" customHeight="1" thickBot="1">
      <c r="A140" s="311" t="s">
        <v>14</v>
      </c>
      <c r="B140" s="319" t="s">
        <v>450</v>
      </c>
      <c r="C140" s="79">
        <f>+C141+C142+C143+C144</f>
        <v>0</v>
      </c>
      <c r="D140" s="79">
        <f>+D141+D142+D143+D144</f>
        <v>0</v>
      </c>
      <c r="E140" s="295">
        <f>+E141+E142+E143+E144</f>
        <v>0</v>
      </c>
      <c r="F140" s="360"/>
      <c r="G140" s="361"/>
      <c r="H140" s="361"/>
      <c r="I140" s="361"/>
    </row>
    <row r="141" spans="1:9" s="353" customFormat="1" ht="12.95" customHeight="1">
      <c r="A141" s="306" t="s">
        <v>129</v>
      </c>
      <c r="B141" s="300" t="s">
        <v>451</v>
      </c>
      <c r="C141" s="344"/>
      <c r="D141" s="344"/>
      <c r="E141" s="327"/>
    </row>
    <row r="142" spans="1:9" ht="12.75" customHeight="1">
      <c r="A142" s="306" t="s">
        <v>130</v>
      </c>
      <c r="B142" s="300" t="s">
        <v>452</v>
      </c>
      <c r="C142" s="344"/>
      <c r="D142" s="344"/>
      <c r="E142" s="327"/>
    </row>
    <row r="143" spans="1:9" ht="12.75" customHeight="1">
      <c r="A143" s="306" t="s">
        <v>154</v>
      </c>
      <c r="B143" s="300" t="s">
        <v>453</v>
      </c>
      <c r="C143" s="344"/>
      <c r="D143" s="344"/>
      <c r="E143" s="327"/>
    </row>
    <row r="144" spans="1:9" ht="12.75" customHeight="1" thickBot="1">
      <c r="A144" s="306" t="s">
        <v>357</v>
      </c>
      <c r="B144" s="300" t="s">
        <v>454</v>
      </c>
      <c r="C144" s="344"/>
      <c r="D144" s="344"/>
      <c r="E144" s="327"/>
    </row>
    <row r="145" spans="1:5" ht="16.5" thickBot="1">
      <c r="A145" s="311" t="s">
        <v>15</v>
      </c>
      <c r="B145" s="319" t="s">
        <v>455</v>
      </c>
      <c r="C145" s="293">
        <f>+C126+C130+C135+C140</f>
        <v>0</v>
      </c>
      <c r="D145" s="293">
        <f>+D126+D130+D135+D140</f>
        <v>0</v>
      </c>
      <c r="E145" s="294">
        <f>+E126+E130+E135+E140</f>
        <v>0</v>
      </c>
    </row>
    <row r="146" spans="1:5" ht="16.5" thickBot="1">
      <c r="A146" s="336" t="s">
        <v>16</v>
      </c>
      <c r="B146" s="339" t="s">
        <v>456</v>
      </c>
      <c r="C146" s="293">
        <f>+C125+C145</f>
        <v>2418691</v>
      </c>
      <c r="D146" s="293">
        <f>+D125+D145</f>
        <v>2713125</v>
      </c>
      <c r="E146" s="294">
        <f>+E125+E145</f>
        <v>2713125</v>
      </c>
    </row>
    <row r="148" spans="1:5" ht="18.75" customHeight="1">
      <c r="A148" s="630" t="s">
        <v>457</v>
      </c>
      <c r="B148" s="630"/>
      <c r="C148" s="630"/>
      <c r="D148" s="630"/>
      <c r="E148" s="630"/>
    </row>
    <row r="149" spans="1:5" ht="13.5" customHeight="1" thickBot="1">
      <c r="A149" s="321" t="s">
        <v>111</v>
      </c>
      <c r="B149" s="321"/>
      <c r="C149" s="351"/>
      <c r="E149" s="338" t="str">
        <f>E88</f>
        <v>Forintban!</v>
      </c>
    </row>
    <row r="150" spans="1:5" ht="21.75" thickBot="1">
      <c r="A150" s="311">
        <v>1</v>
      </c>
      <c r="B150" s="314" t="s">
        <v>458</v>
      </c>
      <c r="C150" s="337">
        <f>+C61-C125</f>
        <v>0</v>
      </c>
      <c r="D150" s="337">
        <f>+D61-D125</f>
        <v>0</v>
      </c>
      <c r="E150" s="337">
        <f>+E61-E125</f>
        <v>0</v>
      </c>
    </row>
    <row r="151" spans="1:5" ht="21.75" thickBot="1">
      <c r="A151" s="311" t="s">
        <v>8</v>
      </c>
      <c r="B151" s="314" t="s">
        <v>459</v>
      </c>
      <c r="C151" s="337">
        <f>+C84-C145</f>
        <v>0</v>
      </c>
      <c r="D151" s="337">
        <f>+D84-D145</f>
        <v>0</v>
      </c>
      <c r="E151" s="337">
        <f>+E84-E145</f>
        <v>0</v>
      </c>
    </row>
    <row r="152" spans="1:5" ht="7.5" customHeight="1"/>
    <row r="154" spans="1:5" ht="12.75" customHeight="1"/>
    <row r="155" spans="1:5" ht="12.75" customHeight="1"/>
    <row r="156" spans="1:5" ht="12.75" customHeight="1"/>
    <row r="157" spans="1:5" ht="12.75" customHeight="1"/>
    <row r="158" spans="1:5" ht="12.75" customHeight="1"/>
    <row r="159" spans="1:5" ht="12.75" customHeight="1"/>
    <row r="160" spans="1:5" ht="12.75" customHeight="1"/>
    <row r="161" spans="3:5" s="340" customFormat="1" ht="12.75" customHeight="1">
      <c r="C161" s="341"/>
      <c r="D161" s="341"/>
      <c r="E161" s="341"/>
    </row>
  </sheetData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Sajónémeti..Önkormányzat
2017. ÉVI ZÁRSZÁMADÁS
ÖNKÉNT VÁLLALT FELADATAINAK MÉRLEGE
&amp;R&amp;"Times New Roman CE,Félkövér dőlt"&amp;11 2.2 melléklet</oddHeader>
  </headerFooter>
  <rowBreaks count="1" manualBreakCount="1">
    <brk id="86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1"/>
  <sheetViews>
    <sheetView view="pageLayout" topLeftCell="A70" zoomScaleNormal="130" zoomScaleSheetLayoutView="100" workbookViewId="0">
      <selection activeCell="G98" sqref="G98"/>
    </sheetView>
  </sheetViews>
  <sheetFormatPr defaultRowHeight="15.75"/>
  <cols>
    <col min="1" max="1" width="9.5" style="340" customWidth="1"/>
    <col min="2" max="2" width="60.83203125" style="340" customWidth="1"/>
    <col min="3" max="5" width="15.83203125" style="341" customWidth="1"/>
    <col min="6" max="16384" width="9.33203125" style="351"/>
  </cols>
  <sheetData>
    <row r="1" spans="1:5" ht="15.95" customHeight="1">
      <c r="A1" s="631" t="s">
        <v>4</v>
      </c>
      <c r="B1" s="631"/>
      <c r="C1" s="631"/>
      <c r="D1" s="631"/>
      <c r="E1" s="631"/>
    </row>
    <row r="2" spans="1:5" ht="15.95" customHeight="1" thickBot="1">
      <c r="A2" s="45" t="s">
        <v>109</v>
      </c>
      <c r="B2" s="45"/>
      <c r="C2" s="338"/>
      <c r="D2" s="338"/>
      <c r="E2" s="338" t="str">
        <f>'2.2 melléklet'!E2</f>
        <v>Forintban!</v>
      </c>
    </row>
    <row r="3" spans="1:5" ht="15.95" customHeight="1">
      <c r="A3" s="632" t="s">
        <v>57</v>
      </c>
      <c r="B3" s="634" t="s">
        <v>6</v>
      </c>
      <c r="C3" s="636" t="str">
        <f>+'2. melléklet'!C3:E3</f>
        <v>2017. évi</v>
      </c>
      <c r="D3" s="636"/>
      <c r="E3" s="637"/>
    </row>
    <row r="4" spans="1:5" ht="38.1" customHeight="1" thickBot="1">
      <c r="A4" s="633"/>
      <c r="B4" s="635"/>
      <c r="C4" s="47" t="s">
        <v>173</v>
      </c>
      <c r="D4" s="47" t="s">
        <v>178</v>
      </c>
      <c r="E4" s="48" t="s">
        <v>179</v>
      </c>
    </row>
    <row r="5" spans="1:5" s="352" customFormat="1" ht="12" customHeight="1" thickBot="1">
      <c r="A5" s="316" t="s">
        <v>403</v>
      </c>
      <c r="B5" s="317" t="s">
        <v>404</v>
      </c>
      <c r="C5" s="317" t="s">
        <v>405</v>
      </c>
      <c r="D5" s="317" t="s">
        <v>406</v>
      </c>
      <c r="E5" s="363" t="s">
        <v>407</v>
      </c>
    </row>
    <row r="6" spans="1:5" s="353" customFormat="1" ht="12" customHeight="1" thickBot="1">
      <c r="A6" s="311" t="s">
        <v>7</v>
      </c>
      <c r="B6" s="312" t="s">
        <v>298</v>
      </c>
      <c r="C6" s="343">
        <f>SUM(C7:C12)</f>
        <v>5586000</v>
      </c>
      <c r="D6" s="343">
        <f>SUM(D7:D12)</f>
        <v>3156010</v>
      </c>
      <c r="E6" s="326">
        <f>SUM(E7:E12)</f>
        <v>3156010</v>
      </c>
    </row>
    <row r="7" spans="1:5" s="353" customFormat="1" ht="12" customHeight="1">
      <c r="A7" s="306" t="s">
        <v>69</v>
      </c>
      <c r="B7" s="354" t="s">
        <v>299</v>
      </c>
      <c r="C7" s="345"/>
      <c r="D7" s="345"/>
      <c r="E7" s="328"/>
    </row>
    <row r="8" spans="1:5" s="353" customFormat="1" ht="12" customHeight="1">
      <c r="A8" s="305" t="s">
        <v>70</v>
      </c>
      <c r="B8" s="355" t="s">
        <v>300</v>
      </c>
      <c r="C8" s="344"/>
      <c r="D8" s="344"/>
      <c r="E8" s="327"/>
    </row>
    <row r="9" spans="1:5" s="353" customFormat="1" ht="12" customHeight="1">
      <c r="A9" s="305" t="s">
        <v>71</v>
      </c>
      <c r="B9" s="355" t="s">
        <v>301</v>
      </c>
      <c r="C9" s="344">
        <v>5586000</v>
      </c>
      <c r="D9" s="344">
        <v>3156010</v>
      </c>
      <c r="E9" s="327">
        <v>3156010</v>
      </c>
    </row>
    <row r="10" spans="1:5" s="353" customFormat="1" ht="12" customHeight="1">
      <c r="A10" s="305" t="s">
        <v>72</v>
      </c>
      <c r="B10" s="355" t="s">
        <v>302</v>
      </c>
      <c r="C10" s="344"/>
      <c r="D10" s="344"/>
      <c r="E10" s="327"/>
    </row>
    <row r="11" spans="1:5" s="353" customFormat="1" ht="12" customHeight="1">
      <c r="A11" s="305" t="s">
        <v>105</v>
      </c>
      <c r="B11" s="355" t="s">
        <v>303</v>
      </c>
      <c r="C11" s="344"/>
      <c r="D11" s="344"/>
      <c r="E11" s="327"/>
    </row>
    <row r="12" spans="1:5" s="353" customFormat="1" ht="12" customHeight="1" thickBot="1">
      <c r="A12" s="307" t="s">
        <v>73</v>
      </c>
      <c r="B12" s="356" t="s">
        <v>304</v>
      </c>
      <c r="C12" s="346"/>
      <c r="D12" s="346"/>
      <c r="E12" s="329"/>
    </row>
    <row r="13" spans="1:5" s="353" customFormat="1" ht="12" customHeight="1" thickBot="1">
      <c r="A13" s="311" t="s">
        <v>8</v>
      </c>
      <c r="B13" s="333" t="s">
        <v>305</v>
      </c>
      <c r="C13" s="343">
        <f>SUM(C14:C18)</f>
        <v>0</v>
      </c>
      <c r="D13" s="343">
        <f>SUM(D14:D18)</f>
        <v>0</v>
      </c>
      <c r="E13" s="326">
        <f>SUM(E14:E18)</f>
        <v>0</v>
      </c>
    </row>
    <row r="14" spans="1:5" s="353" customFormat="1" ht="12" customHeight="1">
      <c r="A14" s="306" t="s">
        <v>75</v>
      </c>
      <c r="B14" s="354" t="s">
        <v>306</v>
      </c>
      <c r="C14" s="345"/>
      <c r="D14" s="345"/>
      <c r="E14" s="328"/>
    </row>
    <row r="15" spans="1:5" s="353" customFormat="1" ht="12" customHeight="1">
      <c r="A15" s="305" t="s">
        <v>76</v>
      </c>
      <c r="B15" s="355" t="s">
        <v>307</v>
      </c>
      <c r="C15" s="344"/>
      <c r="D15" s="344"/>
      <c r="E15" s="327"/>
    </row>
    <row r="16" spans="1:5" s="353" customFormat="1" ht="12" customHeight="1">
      <c r="A16" s="305" t="s">
        <v>77</v>
      </c>
      <c r="B16" s="355" t="s">
        <v>308</v>
      </c>
      <c r="C16" s="344"/>
      <c r="D16" s="344"/>
      <c r="E16" s="327"/>
    </row>
    <row r="17" spans="1:5" s="353" customFormat="1" ht="12" customHeight="1">
      <c r="A17" s="305" t="s">
        <v>78</v>
      </c>
      <c r="B17" s="355" t="s">
        <v>309</v>
      </c>
      <c r="C17" s="344"/>
      <c r="D17" s="344"/>
      <c r="E17" s="327"/>
    </row>
    <row r="18" spans="1:5" s="353" customFormat="1" ht="12" customHeight="1">
      <c r="A18" s="305" t="s">
        <v>79</v>
      </c>
      <c r="B18" s="355" t="s">
        <v>310</v>
      </c>
      <c r="C18" s="344"/>
      <c r="D18" s="344"/>
      <c r="E18" s="327"/>
    </row>
    <row r="19" spans="1:5" s="353" customFormat="1" ht="12" customHeight="1" thickBot="1">
      <c r="A19" s="307" t="s">
        <v>86</v>
      </c>
      <c r="B19" s="356" t="s">
        <v>311</v>
      </c>
      <c r="C19" s="346"/>
      <c r="D19" s="346"/>
      <c r="E19" s="329"/>
    </row>
    <row r="20" spans="1:5" s="353" customFormat="1" ht="12" customHeight="1" thickBot="1">
      <c r="A20" s="311" t="s">
        <v>9</v>
      </c>
      <c r="B20" s="312" t="s">
        <v>312</v>
      </c>
      <c r="C20" s="343">
        <f>SUM(C21:C25)</f>
        <v>0</v>
      </c>
      <c r="D20" s="343">
        <f>SUM(D21:D25)</f>
        <v>0</v>
      </c>
      <c r="E20" s="326">
        <f>SUM(E21:E25)</f>
        <v>0</v>
      </c>
    </row>
    <row r="21" spans="1:5" s="353" customFormat="1" ht="12" customHeight="1">
      <c r="A21" s="306" t="s">
        <v>58</v>
      </c>
      <c r="B21" s="354" t="s">
        <v>313</v>
      </c>
      <c r="C21" s="345"/>
      <c r="D21" s="345"/>
      <c r="E21" s="328"/>
    </row>
    <row r="22" spans="1:5" s="353" customFormat="1" ht="12" customHeight="1">
      <c r="A22" s="305" t="s">
        <v>59</v>
      </c>
      <c r="B22" s="355" t="s">
        <v>314</v>
      </c>
      <c r="C22" s="344"/>
      <c r="D22" s="344"/>
      <c r="E22" s="327"/>
    </row>
    <row r="23" spans="1:5" s="353" customFormat="1" ht="12" customHeight="1">
      <c r="A23" s="305" t="s">
        <v>60</v>
      </c>
      <c r="B23" s="355" t="s">
        <v>315</v>
      </c>
      <c r="C23" s="344"/>
      <c r="D23" s="344"/>
      <c r="E23" s="327"/>
    </row>
    <row r="24" spans="1:5" s="353" customFormat="1" ht="12" customHeight="1">
      <c r="A24" s="305" t="s">
        <v>61</v>
      </c>
      <c r="B24" s="355" t="s">
        <v>316</v>
      </c>
      <c r="C24" s="344"/>
      <c r="D24" s="344"/>
      <c r="E24" s="327"/>
    </row>
    <row r="25" spans="1:5" s="353" customFormat="1" ht="12" customHeight="1">
      <c r="A25" s="305" t="s">
        <v>119</v>
      </c>
      <c r="B25" s="355" t="s">
        <v>317</v>
      </c>
      <c r="C25" s="344"/>
      <c r="D25" s="344"/>
      <c r="E25" s="327"/>
    </row>
    <row r="26" spans="1:5" s="353" customFormat="1" ht="12" customHeight="1" thickBot="1">
      <c r="A26" s="307" t="s">
        <v>120</v>
      </c>
      <c r="B26" s="356" t="s">
        <v>318</v>
      </c>
      <c r="C26" s="346"/>
      <c r="D26" s="346"/>
      <c r="E26" s="329"/>
    </row>
    <row r="27" spans="1:5" s="353" customFormat="1" ht="12" customHeight="1" thickBot="1">
      <c r="A27" s="311" t="s">
        <v>121</v>
      </c>
      <c r="B27" s="312" t="s">
        <v>684</v>
      </c>
      <c r="C27" s="349">
        <f>SUM(C28:C33)</f>
        <v>0</v>
      </c>
      <c r="D27" s="349">
        <f>SUM(D28:D33)</f>
        <v>0</v>
      </c>
      <c r="E27" s="362">
        <f>SUM(E28:E33)</f>
        <v>0</v>
      </c>
    </row>
    <row r="28" spans="1:5" s="353" customFormat="1" ht="12" customHeight="1">
      <c r="A28" s="306" t="s">
        <v>319</v>
      </c>
      <c r="B28" s="354" t="s">
        <v>688</v>
      </c>
      <c r="C28" s="345"/>
      <c r="D28" s="345">
        <f>+D29+D30</f>
        <v>0</v>
      </c>
      <c r="E28" s="328">
        <f>+E29+E30</f>
        <v>0</v>
      </c>
    </row>
    <row r="29" spans="1:5" s="353" customFormat="1" ht="12" customHeight="1">
      <c r="A29" s="305" t="s">
        <v>320</v>
      </c>
      <c r="B29" s="355" t="s">
        <v>689</v>
      </c>
      <c r="C29" s="344"/>
      <c r="D29" s="344"/>
      <c r="E29" s="327"/>
    </row>
    <row r="30" spans="1:5" s="353" customFormat="1" ht="12" customHeight="1">
      <c r="A30" s="305" t="s">
        <v>321</v>
      </c>
      <c r="B30" s="355" t="s">
        <v>690</v>
      </c>
      <c r="C30" s="344"/>
      <c r="D30" s="344"/>
      <c r="E30" s="327"/>
    </row>
    <row r="31" spans="1:5" s="353" customFormat="1" ht="12" customHeight="1">
      <c r="A31" s="305" t="s">
        <v>685</v>
      </c>
      <c r="B31" s="355" t="s">
        <v>691</v>
      </c>
      <c r="C31" s="344"/>
      <c r="D31" s="344"/>
      <c r="E31" s="327"/>
    </row>
    <row r="32" spans="1:5" s="353" customFormat="1" ht="12" customHeight="1">
      <c r="A32" s="305" t="s">
        <v>686</v>
      </c>
      <c r="B32" s="355" t="s">
        <v>322</v>
      </c>
      <c r="C32" s="344"/>
      <c r="D32" s="344"/>
      <c r="E32" s="327"/>
    </row>
    <row r="33" spans="1:5" s="353" customFormat="1" ht="12" customHeight="1" thickBot="1">
      <c r="A33" s="307" t="s">
        <v>687</v>
      </c>
      <c r="B33" s="335" t="s">
        <v>323</v>
      </c>
      <c r="C33" s="346"/>
      <c r="D33" s="346"/>
      <c r="E33" s="329"/>
    </row>
    <row r="34" spans="1:5" s="353" customFormat="1" ht="12" customHeight="1" thickBot="1">
      <c r="A34" s="311" t="s">
        <v>11</v>
      </c>
      <c r="B34" s="312" t="s">
        <v>324</v>
      </c>
      <c r="C34" s="343">
        <f>SUM(C35:C44)</f>
        <v>0</v>
      </c>
      <c r="D34" s="343">
        <f>SUM(D35:D44)</f>
        <v>0</v>
      </c>
      <c r="E34" s="326">
        <f>SUM(E35:E44)</f>
        <v>0</v>
      </c>
    </row>
    <row r="35" spans="1:5" s="353" customFormat="1" ht="12" customHeight="1">
      <c r="A35" s="306" t="s">
        <v>62</v>
      </c>
      <c r="B35" s="354" t="s">
        <v>325</v>
      </c>
      <c r="C35" s="345"/>
      <c r="D35" s="345"/>
      <c r="E35" s="328"/>
    </row>
    <row r="36" spans="1:5" s="353" customFormat="1" ht="12" customHeight="1">
      <c r="A36" s="305" t="s">
        <v>63</v>
      </c>
      <c r="B36" s="355" t="s">
        <v>326</v>
      </c>
      <c r="C36" s="344"/>
      <c r="D36" s="344"/>
      <c r="E36" s="327"/>
    </row>
    <row r="37" spans="1:5" s="353" customFormat="1" ht="12" customHeight="1">
      <c r="A37" s="305" t="s">
        <v>64</v>
      </c>
      <c r="B37" s="355" t="s">
        <v>327</v>
      </c>
      <c r="C37" s="344"/>
      <c r="D37" s="344"/>
      <c r="E37" s="327"/>
    </row>
    <row r="38" spans="1:5" s="353" customFormat="1" ht="12" customHeight="1">
      <c r="A38" s="305" t="s">
        <v>123</v>
      </c>
      <c r="B38" s="355" t="s">
        <v>328</v>
      </c>
      <c r="C38" s="344"/>
      <c r="D38" s="344"/>
      <c r="E38" s="327"/>
    </row>
    <row r="39" spans="1:5" s="353" customFormat="1" ht="12" customHeight="1">
      <c r="A39" s="305" t="s">
        <v>124</v>
      </c>
      <c r="B39" s="355" t="s">
        <v>329</v>
      </c>
      <c r="C39" s="344"/>
      <c r="D39" s="344"/>
      <c r="E39" s="327"/>
    </row>
    <row r="40" spans="1:5" s="353" customFormat="1" ht="12" customHeight="1">
      <c r="A40" s="305" t="s">
        <v>125</v>
      </c>
      <c r="B40" s="355" t="s">
        <v>330</v>
      </c>
      <c r="C40" s="344"/>
      <c r="D40" s="344"/>
      <c r="E40" s="327"/>
    </row>
    <row r="41" spans="1:5" s="353" customFormat="1" ht="12" customHeight="1">
      <c r="A41" s="305" t="s">
        <v>126</v>
      </c>
      <c r="B41" s="355" t="s">
        <v>331</v>
      </c>
      <c r="C41" s="344"/>
      <c r="D41" s="344"/>
      <c r="E41" s="327"/>
    </row>
    <row r="42" spans="1:5" s="353" customFormat="1" ht="12" customHeight="1">
      <c r="A42" s="305" t="s">
        <v>127</v>
      </c>
      <c r="B42" s="355" t="s">
        <v>332</v>
      </c>
      <c r="C42" s="344"/>
      <c r="D42" s="344"/>
      <c r="E42" s="327"/>
    </row>
    <row r="43" spans="1:5" s="353" customFormat="1" ht="12" customHeight="1">
      <c r="A43" s="305" t="s">
        <v>333</v>
      </c>
      <c r="B43" s="355" t="s">
        <v>334</v>
      </c>
      <c r="C43" s="347"/>
      <c r="D43" s="347"/>
      <c r="E43" s="330"/>
    </row>
    <row r="44" spans="1:5" s="353" customFormat="1" ht="12" customHeight="1" thickBot="1">
      <c r="A44" s="307" t="s">
        <v>335</v>
      </c>
      <c r="B44" s="356" t="s">
        <v>336</v>
      </c>
      <c r="C44" s="348"/>
      <c r="D44" s="348"/>
      <c r="E44" s="331"/>
    </row>
    <row r="45" spans="1:5" s="353" customFormat="1" ht="12" customHeight="1" thickBot="1">
      <c r="A45" s="311" t="s">
        <v>12</v>
      </c>
      <c r="B45" s="312" t="s">
        <v>337</v>
      </c>
      <c r="C45" s="343">
        <f>SUM(C46:C50)</f>
        <v>0</v>
      </c>
      <c r="D45" s="343">
        <f>SUM(D46:D50)</f>
        <v>0</v>
      </c>
      <c r="E45" s="326">
        <f>SUM(E46:E50)</f>
        <v>0</v>
      </c>
    </row>
    <row r="46" spans="1:5" s="353" customFormat="1" ht="12" customHeight="1">
      <c r="A46" s="306" t="s">
        <v>65</v>
      </c>
      <c r="B46" s="354" t="s">
        <v>338</v>
      </c>
      <c r="C46" s="364"/>
      <c r="D46" s="364"/>
      <c r="E46" s="332"/>
    </row>
    <row r="47" spans="1:5" s="353" customFormat="1" ht="12" customHeight="1">
      <c r="A47" s="305" t="s">
        <v>66</v>
      </c>
      <c r="B47" s="355" t="s">
        <v>339</v>
      </c>
      <c r="C47" s="347"/>
      <c r="D47" s="347"/>
      <c r="E47" s="330"/>
    </row>
    <row r="48" spans="1:5" s="353" customFormat="1" ht="12" customHeight="1">
      <c r="A48" s="305" t="s">
        <v>340</v>
      </c>
      <c r="B48" s="355" t="s">
        <v>341</v>
      </c>
      <c r="C48" s="347"/>
      <c r="D48" s="347"/>
      <c r="E48" s="330"/>
    </row>
    <row r="49" spans="1:5" s="353" customFormat="1" ht="12" customHeight="1">
      <c r="A49" s="305" t="s">
        <v>342</v>
      </c>
      <c r="B49" s="355" t="s">
        <v>343</v>
      </c>
      <c r="C49" s="347"/>
      <c r="D49" s="347"/>
      <c r="E49" s="330"/>
    </row>
    <row r="50" spans="1:5" s="353" customFormat="1" ht="12" customHeight="1" thickBot="1">
      <c r="A50" s="307" t="s">
        <v>344</v>
      </c>
      <c r="B50" s="356" t="s">
        <v>345</v>
      </c>
      <c r="C50" s="348"/>
      <c r="D50" s="348"/>
      <c r="E50" s="331"/>
    </row>
    <row r="51" spans="1:5" s="353" customFormat="1" ht="17.25" customHeight="1" thickBot="1">
      <c r="A51" s="311" t="s">
        <v>128</v>
      </c>
      <c r="B51" s="312" t="s">
        <v>346</v>
      </c>
      <c r="C51" s="343">
        <f>SUM(C52:C54)</f>
        <v>0</v>
      </c>
      <c r="D51" s="343">
        <f>SUM(D52:D54)</f>
        <v>0</v>
      </c>
      <c r="E51" s="326">
        <f>SUM(E52:E54)</f>
        <v>0</v>
      </c>
    </row>
    <row r="52" spans="1:5" s="353" customFormat="1" ht="12" customHeight="1">
      <c r="A52" s="306" t="s">
        <v>67</v>
      </c>
      <c r="B52" s="354" t="s">
        <v>347</v>
      </c>
      <c r="C52" s="345"/>
      <c r="D52" s="345"/>
      <c r="E52" s="328"/>
    </row>
    <row r="53" spans="1:5" s="353" customFormat="1" ht="12" customHeight="1">
      <c r="A53" s="305" t="s">
        <v>68</v>
      </c>
      <c r="B53" s="355" t="s">
        <v>348</v>
      </c>
      <c r="C53" s="344"/>
      <c r="D53" s="344"/>
      <c r="E53" s="327"/>
    </row>
    <row r="54" spans="1:5" s="353" customFormat="1" ht="12" customHeight="1">
      <c r="A54" s="305" t="s">
        <v>349</v>
      </c>
      <c r="B54" s="355" t="s">
        <v>350</v>
      </c>
      <c r="C54" s="344"/>
      <c r="D54" s="344"/>
      <c r="E54" s="327"/>
    </row>
    <row r="55" spans="1:5" s="353" customFormat="1" ht="12" customHeight="1" thickBot="1">
      <c r="A55" s="307" t="s">
        <v>351</v>
      </c>
      <c r="B55" s="356" t="s">
        <v>352</v>
      </c>
      <c r="C55" s="346"/>
      <c r="D55" s="346"/>
      <c r="E55" s="329"/>
    </row>
    <row r="56" spans="1:5" s="353" customFormat="1" ht="12" customHeight="1" thickBot="1">
      <c r="A56" s="311" t="s">
        <v>14</v>
      </c>
      <c r="B56" s="333" t="s">
        <v>353</v>
      </c>
      <c r="C56" s="343">
        <f>SUM(C57:C59)</f>
        <v>0</v>
      </c>
      <c r="D56" s="343">
        <f>SUM(D57:D59)</f>
        <v>0</v>
      </c>
      <c r="E56" s="326">
        <f>SUM(E57:E59)</f>
        <v>0</v>
      </c>
    </row>
    <row r="57" spans="1:5" s="353" customFormat="1" ht="12" customHeight="1">
      <c r="A57" s="306" t="s">
        <v>129</v>
      </c>
      <c r="B57" s="354" t="s">
        <v>354</v>
      </c>
      <c r="C57" s="347"/>
      <c r="D57" s="347"/>
      <c r="E57" s="330"/>
    </row>
    <row r="58" spans="1:5" s="353" customFormat="1" ht="12" customHeight="1">
      <c r="A58" s="305" t="s">
        <v>130</v>
      </c>
      <c r="B58" s="355" t="s">
        <v>355</v>
      </c>
      <c r="C58" s="347"/>
      <c r="D58" s="347"/>
      <c r="E58" s="330"/>
    </row>
    <row r="59" spans="1:5" s="353" customFormat="1" ht="12" customHeight="1">
      <c r="A59" s="305" t="s">
        <v>154</v>
      </c>
      <c r="B59" s="355" t="s">
        <v>356</v>
      </c>
      <c r="C59" s="347"/>
      <c r="D59" s="347"/>
      <c r="E59" s="330"/>
    </row>
    <row r="60" spans="1:5" s="353" customFormat="1" ht="12" customHeight="1" thickBot="1">
      <c r="A60" s="307" t="s">
        <v>357</v>
      </c>
      <c r="B60" s="356" t="s">
        <v>358</v>
      </c>
      <c r="C60" s="347"/>
      <c r="D60" s="347"/>
      <c r="E60" s="330"/>
    </row>
    <row r="61" spans="1:5" s="353" customFormat="1" ht="12" customHeight="1" thickBot="1">
      <c r="A61" s="311" t="s">
        <v>15</v>
      </c>
      <c r="B61" s="312" t="s">
        <v>359</v>
      </c>
      <c r="C61" s="349">
        <f>+C6+C13+C20+C27+C34+C45+C51+C56</f>
        <v>5586000</v>
      </c>
      <c r="D61" s="349">
        <f>+D6+D13+D20+D27+D34+D45+D51+D56</f>
        <v>3156010</v>
      </c>
      <c r="E61" s="362">
        <f>+E6+E13+E20+E27+E34+E45+E51+E56</f>
        <v>3156010</v>
      </c>
    </row>
    <row r="62" spans="1:5" s="353" customFormat="1" ht="12" customHeight="1" thickBot="1">
      <c r="A62" s="365" t="s">
        <v>360</v>
      </c>
      <c r="B62" s="333" t="s">
        <v>361</v>
      </c>
      <c r="C62" s="343">
        <f>+C63+C64+C65</f>
        <v>0</v>
      </c>
      <c r="D62" s="343">
        <f>+D63+D64+D65</f>
        <v>0</v>
      </c>
      <c r="E62" s="326">
        <f>+E63+E64+E65</f>
        <v>0</v>
      </c>
    </row>
    <row r="63" spans="1:5" s="353" customFormat="1" ht="12" customHeight="1">
      <c r="A63" s="306" t="s">
        <v>362</v>
      </c>
      <c r="B63" s="354" t="s">
        <v>363</v>
      </c>
      <c r="C63" s="347"/>
      <c r="D63" s="347"/>
      <c r="E63" s="330"/>
    </row>
    <row r="64" spans="1:5" s="353" customFormat="1" ht="12" customHeight="1">
      <c r="A64" s="305" t="s">
        <v>364</v>
      </c>
      <c r="B64" s="355" t="s">
        <v>365</v>
      </c>
      <c r="C64" s="347"/>
      <c r="D64" s="347"/>
      <c r="E64" s="330"/>
    </row>
    <row r="65" spans="1:5" s="353" customFormat="1" ht="12" customHeight="1" thickBot="1">
      <c r="A65" s="307" t="s">
        <v>366</v>
      </c>
      <c r="B65" s="291" t="s">
        <v>408</v>
      </c>
      <c r="C65" s="347"/>
      <c r="D65" s="347"/>
      <c r="E65" s="330"/>
    </row>
    <row r="66" spans="1:5" s="353" customFormat="1" ht="12" customHeight="1" thickBot="1">
      <c r="A66" s="365" t="s">
        <v>368</v>
      </c>
      <c r="B66" s="333" t="s">
        <v>369</v>
      </c>
      <c r="C66" s="343">
        <f>+C67+C68+C69+C70</f>
        <v>0</v>
      </c>
      <c r="D66" s="343">
        <f>+D67+D68+D69+D70</f>
        <v>0</v>
      </c>
      <c r="E66" s="326">
        <f>+E67+E68+E69+E70</f>
        <v>0</v>
      </c>
    </row>
    <row r="67" spans="1:5" s="353" customFormat="1" ht="13.5" customHeight="1">
      <c r="A67" s="306" t="s">
        <v>106</v>
      </c>
      <c r="B67" s="618" t="s">
        <v>370</v>
      </c>
      <c r="C67" s="347"/>
      <c r="D67" s="347"/>
      <c r="E67" s="330"/>
    </row>
    <row r="68" spans="1:5" s="353" customFormat="1" ht="12" customHeight="1">
      <c r="A68" s="305" t="s">
        <v>107</v>
      </c>
      <c r="B68" s="618" t="s">
        <v>702</v>
      </c>
      <c r="C68" s="347"/>
      <c r="D68" s="347"/>
      <c r="E68" s="330"/>
    </row>
    <row r="69" spans="1:5" s="353" customFormat="1" ht="12" customHeight="1">
      <c r="A69" s="305" t="s">
        <v>371</v>
      </c>
      <c r="B69" s="618" t="s">
        <v>372</v>
      </c>
      <c r="C69" s="347"/>
      <c r="D69" s="347"/>
      <c r="E69" s="330"/>
    </row>
    <row r="70" spans="1:5" s="353" customFormat="1" ht="12" customHeight="1" thickBot="1">
      <c r="A70" s="307" t="s">
        <v>373</v>
      </c>
      <c r="B70" s="619" t="s">
        <v>703</v>
      </c>
      <c r="C70" s="347"/>
      <c r="D70" s="347"/>
      <c r="E70" s="330"/>
    </row>
    <row r="71" spans="1:5" s="353" customFormat="1" ht="12" customHeight="1" thickBot="1">
      <c r="A71" s="365" t="s">
        <v>374</v>
      </c>
      <c r="B71" s="333" t="s">
        <v>375</v>
      </c>
      <c r="C71" s="343">
        <f>+C72+C73</f>
        <v>0</v>
      </c>
      <c r="D71" s="343">
        <f>+D72+D73</f>
        <v>0</v>
      </c>
      <c r="E71" s="326">
        <f>+E72+E73</f>
        <v>0</v>
      </c>
    </row>
    <row r="72" spans="1:5" s="353" customFormat="1" ht="12" customHeight="1">
      <c r="A72" s="306" t="s">
        <v>376</v>
      </c>
      <c r="B72" s="354" t="s">
        <v>377</v>
      </c>
      <c r="C72" s="347"/>
      <c r="D72" s="347"/>
      <c r="E72" s="330"/>
    </row>
    <row r="73" spans="1:5" s="353" customFormat="1" ht="12" customHeight="1" thickBot="1">
      <c r="A73" s="307" t="s">
        <v>378</v>
      </c>
      <c r="B73" s="356" t="s">
        <v>379</v>
      </c>
      <c r="C73" s="347"/>
      <c r="D73" s="347"/>
      <c r="E73" s="330"/>
    </row>
    <row r="74" spans="1:5" s="353" customFormat="1" ht="12" customHeight="1" thickBot="1">
      <c r="A74" s="365" t="s">
        <v>380</v>
      </c>
      <c r="B74" s="333" t="s">
        <v>381</v>
      </c>
      <c r="C74" s="343">
        <f>+C75+C76+C77</f>
        <v>0</v>
      </c>
      <c r="D74" s="343">
        <f>+D75+D76+D77</f>
        <v>0</v>
      </c>
      <c r="E74" s="326">
        <f>+E75+E76+E77</f>
        <v>0</v>
      </c>
    </row>
    <row r="75" spans="1:5" s="353" customFormat="1" ht="12" customHeight="1">
      <c r="A75" s="306" t="s">
        <v>382</v>
      </c>
      <c r="B75" s="354" t="s">
        <v>383</v>
      </c>
      <c r="C75" s="347"/>
      <c r="D75" s="347"/>
      <c r="E75" s="330"/>
    </row>
    <row r="76" spans="1:5" s="353" customFormat="1" ht="12" customHeight="1">
      <c r="A76" s="305" t="s">
        <v>384</v>
      </c>
      <c r="B76" s="355" t="s">
        <v>385</v>
      </c>
      <c r="C76" s="347"/>
      <c r="D76" s="347"/>
      <c r="E76" s="330"/>
    </row>
    <row r="77" spans="1:5" s="353" customFormat="1" ht="12" customHeight="1" thickBot="1">
      <c r="A77" s="307" t="s">
        <v>386</v>
      </c>
      <c r="B77" s="620" t="s">
        <v>704</v>
      </c>
      <c r="C77" s="347"/>
      <c r="D77" s="347"/>
      <c r="E77" s="330"/>
    </row>
    <row r="78" spans="1:5" s="353" customFormat="1" ht="12" customHeight="1" thickBot="1">
      <c r="A78" s="365" t="s">
        <v>387</v>
      </c>
      <c r="B78" s="333" t="s">
        <v>388</v>
      </c>
      <c r="C78" s="343">
        <f>+C79+C80+C81+C82</f>
        <v>0</v>
      </c>
      <c r="D78" s="343">
        <f>+D79+D80+D81+D82</f>
        <v>0</v>
      </c>
      <c r="E78" s="326">
        <f>+E79+E80+E81+E82</f>
        <v>0</v>
      </c>
    </row>
    <row r="79" spans="1:5" s="353" customFormat="1" ht="12" customHeight="1">
      <c r="A79" s="357" t="s">
        <v>389</v>
      </c>
      <c r="B79" s="354" t="s">
        <v>390</v>
      </c>
      <c r="C79" s="347"/>
      <c r="D79" s="347"/>
      <c r="E79" s="330"/>
    </row>
    <row r="80" spans="1:5" s="353" customFormat="1" ht="12" customHeight="1">
      <c r="A80" s="358" t="s">
        <v>391</v>
      </c>
      <c r="B80" s="355" t="s">
        <v>392</v>
      </c>
      <c r="C80" s="347"/>
      <c r="D80" s="347"/>
      <c r="E80" s="330"/>
    </row>
    <row r="81" spans="1:5" s="353" customFormat="1" ht="12" customHeight="1">
      <c r="A81" s="358" t="s">
        <v>393</v>
      </c>
      <c r="B81" s="355" t="s">
        <v>394</v>
      </c>
      <c r="C81" s="347"/>
      <c r="D81" s="347"/>
      <c r="E81" s="330"/>
    </row>
    <row r="82" spans="1:5" s="353" customFormat="1" ht="12" customHeight="1" thickBot="1">
      <c r="A82" s="366" t="s">
        <v>395</v>
      </c>
      <c r="B82" s="335" t="s">
        <v>396</v>
      </c>
      <c r="C82" s="347"/>
      <c r="D82" s="347"/>
      <c r="E82" s="330"/>
    </row>
    <row r="83" spans="1:5" s="353" customFormat="1" ht="12" customHeight="1" thickBot="1">
      <c r="A83" s="365" t="s">
        <v>397</v>
      </c>
      <c r="B83" s="333" t="s">
        <v>398</v>
      </c>
      <c r="C83" s="368"/>
      <c r="D83" s="368"/>
      <c r="E83" s="369"/>
    </row>
    <row r="84" spans="1:5" s="353" customFormat="1" ht="12" customHeight="1" thickBot="1">
      <c r="A84" s="365" t="s">
        <v>399</v>
      </c>
      <c r="B84" s="289" t="s">
        <v>400</v>
      </c>
      <c r="C84" s="349">
        <f>+C62+C66+C71+C74+C78+C83</f>
        <v>0</v>
      </c>
      <c r="D84" s="349">
        <f>+D62+D66+D71+D74+D78+D83</f>
        <v>0</v>
      </c>
      <c r="E84" s="362">
        <f>+E62+E66+E71+E74+E78+E83</f>
        <v>0</v>
      </c>
    </row>
    <row r="85" spans="1:5" s="353" customFormat="1" ht="12" customHeight="1" thickBot="1">
      <c r="A85" s="367" t="s">
        <v>401</v>
      </c>
      <c r="B85" s="292" t="s">
        <v>402</v>
      </c>
      <c r="C85" s="349">
        <f>+C61+C84</f>
        <v>5586000</v>
      </c>
      <c r="D85" s="349">
        <f>+D61+D84</f>
        <v>3156010</v>
      </c>
      <c r="E85" s="362">
        <f>+E61+E84</f>
        <v>3156010</v>
      </c>
    </row>
    <row r="86" spans="1:5" s="353" customFormat="1" ht="12" customHeight="1">
      <c r="A86" s="287"/>
      <c r="B86" s="287"/>
      <c r="C86" s="288"/>
      <c r="D86" s="288"/>
      <c r="E86" s="288"/>
    </row>
    <row r="87" spans="1:5" ht="16.5" customHeight="1">
      <c r="A87" s="631" t="s">
        <v>36</v>
      </c>
      <c r="B87" s="631"/>
      <c r="C87" s="631"/>
      <c r="D87" s="631"/>
      <c r="E87" s="631"/>
    </row>
    <row r="88" spans="1:5" s="359" customFormat="1" ht="16.5" customHeight="1" thickBot="1">
      <c r="A88" s="46" t="s">
        <v>110</v>
      </c>
      <c r="B88" s="46"/>
      <c r="C88" s="320"/>
      <c r="D88" s="320"/>
      <c r="E88" s="320" t="str">
        <f>E2</f>
        <v>Forintban!</v>
      </c>
    </row>
    <row r="89" spans="1:5" s="359" customFormat="1" ht="16.5" customHeight="1">
      <c r="A89" s="632" t="s">
        <v>57</v>
      </c>
      <c r="B89" s="634" t="s">
        <v>172</v>
      </c>
      <c r="C89" s="636" t="str">
        <f>+C3</f>
        <v>2017. évi</v>
      </c>
      <c r="D89" s="636"/>
      <c r="E89" s="637"/>
    </row>
    <row r="90" spans="1:5" ht="38.1" customHeight="1" thickBot="1">
      <c r="A90" s="633"/>
      <c r="B90" s="635"/>
      <c r="C90" s="47" t="s">
        <v>173</v>
      </c>
      <c r="D90" s="47" t="s">
        <v>178</v>
      </c>
      <c r="E90" s="48" t="s">
        <v>179</v>
      </c>
    </row>
    <row r="91" spans="1:5" s="352" customFormat="1" ht="12" customHeight="1" thickBot="1">
      <c r="A91" s="316" t="s">
        <v>403</v>
      </c>
      <c r="B91" s="317" t="s">
        <v>404</v>
      </c>
      <c r="C91" s="317" t="s">
        <v>405</v>
      </c>
      <c r="D91" s="317" t="s">
        <v>406</v>
      </c>
      <c r="E91" s="318" t="s">
        <v>407</v>
      </c>
    </row>
    <row r="92" spans="1:5" ht="12" customHeight="1" thickBot="1">
      <c r="A92" s="313" t="s">
        <v>7</v>
      </c>
      <c r="B92" s="315" t="s">
        <v>409</v>
      </c>
      <c r="C92" s="342">
        <f>SUM(C93:C97)</f>
        <v>5586000</v>
      </c>
      <c r="D92" s="342">
        <f>SUM(D93:D97)</f>
        <v>3156010</v>
      </c>
      <c r="E92" s="297">
        <f>SUM(E93:E97)</f>
        <v>3156010</v>
      </c>
    </row>
    <row r="93" spans="1:5" ht="12" customHeight="1">
      <c r="A93" s="308" t="s">
        <v>69</v>
      </c>
      <c r="B93" s="301" t="s">
        <v>37</v>
      </c>
      <c r="C93" s="77"/>
      <c r="D93" s="77"/>
      <c r="E93" s="296"/>
    </row>
    <row r="94" spans="1:5" ht="12" customHeight="1">
      <c r="A94" s="305" t="s">
        <v>70</v>
      </c>
      <c r="B94" s="299" t="s">
        <v>131</v>
      </c>
      <c r="C94" s="344"/>
      <c r="D94" s="344"/>
      <c r="E94" s="327"/>
    </row>
    <row r="95" spans="1:5" ht="12" customHeight="1">
      <c r="A95" s="305" t="s">
        <v>71</v>
      </c>
      <c r="B95" s="299" t="s">
        <v>98</v>
      </c>
      <c r="C95" s="346"/>
      <c r="D95" s="346"/>
      <c r="E95" s="329"/>
    </row>
    <row r="96" spans="1:5" ht="12" customHeight="1">
      <c r="A96" s="305" t="s">
        <v>72</v>
      </c>
      <c r="B96" s="302" t="s">
        <v>132</v>
      </c>
      <c r="C96" s="346">
        <v>5586000</v>
      </c>
      <c r="D96" s="346">
        <v>3156010</v>
      </c>
      <c r="E96" s="329">
        <v>3156010</v>
      </c>
    </row>
    <row r="97" spans="1:5" ht="12" customHeight="1">
      <c r="A97" s="305" t="s">
        <v>81</v>
      </c>
      <c r="B97" s="310" t="s">
        <v>133</v>
      </c>
      <c r="C97" s="346"/>
      <c r="D97" s="346"/>
      <c r="E97" s="329"/>
    </row>
    <row r="98" spans="1:5" ht="12" customHeight="1">
      <c r="A98" s="305" t="s">
        <v>73</v>
      </c>
      <c r="B98" s="299" t="s">
        <v>410</v>
      </c>
      <c r="C98" s="346"/>
      <c r="D98" s="346"/>
      <c r="E98" s="329"/>
    </row>
    <row r="99" spans="1:5" ht="12" customHeight="1">
      <c r="A99" s="305" t="s">
        <v>74</v>
      </c>
      <c r="B99" s="322" t="s">
        <v>411</v>
      </c>
      <c r="C99" s="346"/>
      <c r="D99" s="346"/>
      <c r="E99" s="329"/>
    </row>
    <row r="100" spans="1:5" ht="12" customHeight="1">
      <c r="A100" s="305" t="s">
        <v>82</v>
      </c>
      <c r="B100" s="323" t="s">
        <v>412</v>
      </c>
      <c r="C100" s="346"/>
      <c r="D100" s="346"/>
      <c r="E100" s="329"/>
    </row>
    <row r="101" spans="1:5" ht="12" customHeight="1">
      <c r="A101" s="305" t="s">
        <v>83</v>
      </c>
      <c r="B101" s="323" t="s">
        <v>413</v>
      </c>
      <c r="C101" s="346"/>
      <c r="D101" s="346"/>
      <c r="E101" s="329"/>
    </row>
    <row r="102" spans="1:5" ht="12" customHeight="1">
      <c r="A102" s="305" t="s">
        <v>84</v>
      </c>
      <c r="B102" s="322" t="s">
        <v>414</v>
      </c>
      <c r="C102" s="346"/>
      <c r="D102" s="346"/>
      <c r="E102" s="329"/>
    </row>
    <row r="103" spans="1:5" ht="12" customHeight="1">
      <c r="A103" s="305" t="s">
        <v>85</v>
      </c>
      <c r="B103" s="322" t="s">
        <v>415</v>
      </c>
      <c r="C103" s="346"/>
      <c r="D103" s="346"/>
      <c r="E103" s="329"/>
    </row>
    <row r="104" spans="1:5" ht="12" customHeight="1">
      <c r="A104" s="305" t="s">
        <v>87</v>
      </c>
      <c r="B104" s="323" t="s">
        <v>416</v>
      </c>
      <c r="C104" s="346"/>
      <c r="D104" s="346"/>
      <c r="E104" s="329"/>
    </row>
    <row r="105" spans="1:5" ht="12" customHeight="1">
      <c r="A105" s="304" t="s">
        <v>134</v>
      </c>
      <c r="B105" s="324" t="s">
        <v>417</v>
      </c>
      <c r="C105" s="346"/>
      <c r="D105" s="346"/>
      <c r="E105" s="329"/>
    </row>
    <row r="106" spans="1:5" ht="12" customHeight="1">
      <c r="A106" s="305" t="s">
        <v>418</v>
      </c>
      <c r="B106" s="324" t="s">
        <v>419</v>
      </c>
      <c r="C106" s="346"/>
      <c r="D106" s="346"/>
      <c r="E106" s="329"/>
    </row>
    <row r="107" spans="1:5" ht="12" customHeight="1" thickBot="1">
      <c r="A107" s="309" t="s">
        <v>420</v>
      </c>
      <c r="B107" s="325" t="s">
        <v>421</v>
      </c>
      <c r="C107" s="78"/>
      <c r="D107" s="78"/>
      <c r="E107" s="290"/>
    </row>
    <row r="108" spans="1:5" ht="12" customHeight="1" thickBot="1">
      <c r="A108" s="311" t="s">
        <v>8</v>
      </c>
      <c r="B108" s="314" t="s">
        <v>422</v>
      </c>
      <c r="C108" s="343">
        <f>+C109+C111+C113</f>
        <v>0</v>
      </c>
      <c r="D108" s="343">
        <f>+D109+D111+D113</f>
        <v>0</v>
      </c>
      <c r="E108" s="326">
        <f>+E109+E111+E113</f>
        <v>0</v>
      </c>
    </row>
    <row r="109" spans="1:5" ht="12" customHeight="1">
      <c r="A109" s="306" t="s">
        <v>75</v>
      </c>
      <c r="B109" s="299" t="s">
        <v>153</v>
      </c>
      <c r="C109" s="345"/>
      <c r="D109" s="345"/>
      <c r="E109" s="328"/>
    </row>
    <row r="110" spans="1:5" ht="12" customHeight="1">
      <c r="A110" s="306" t="s">
        <v>76</v>
      </c>
      <c r="B110" s="303" t="s">
        <v>423</v>
      </c>
      <c r="C110" s="345"/>
      <c r="D110" s="345"/>
      <c r="E110" s="328"/>
    </row>
    <row r="111" spans="1:5">
      <c r="A111" s="306" t="s">
        <v>77</v>
      </c>
      <c r="B111" s="303" t="s">
        <v>135</v>
      </c>
      <c r="C111" s="344"/>
      <c r="D111" s="344"/>
      <c r="E111" s="327"/>
    </row>
    <row r="112" spans="1:5" ht="12" customHeight="1">
      <c r="A112" s="306" t="s">
        <v>78</v>
      </c>
      <c r="B112" s="303" t="s">
        <v>424</v>
      </c>
      <c r="C112" s="344"/>
      <c r="D112" s="344"/>
      <c r="E112" s="327"/>
    </row>
    <row r="113" spans="1:5" ht="12" customHeight="1">
      <c r="A113" s="306" t="s">
        <v>79</v>
      </c>
      <c r="B113" s="335" t="s">
        <v>155</v>
      </c>
      <c r="C113" s="344"/>
      <c r="D113" s="344"/>
      <c r="E113" s="327"/>
    </row>
    <row r="114" spans="1:5" ht="21.75" customHeight="1">
      <c r="A114" s="306" t="s">
        <v>86</v>
      </c>
      <c r="B114" s="334" t="s">
        <v>425</v>
      </c>
      <c r="C114" s="344"/>
      <c r="D114" s="344"/>
      <c r="E114" s="327"/>
    </row>
    <row r="115" spans="1:5" ht="24" customHeight="1">
      <c r="A115" s="306" t="s">
        <v>88</v>
      </c>
      <c r="B115" s="350" t="s">
        <v>426</v>
      </c>
      <c r="C115" s="344"/>
      <c r="D115" s="344"/>
      <c r="E115" s="327"/>
    </row>
    <row r="116" spans="1:5" ht="12" customHeight="1">
      <c r="A116" s="306" t="s">
        <v>136</v>
      </c>
      <c r="B116" s="323" t="s">
        <v>413</v>
      </c>
      <c r="C116" s="344"/>
      <c r="D116" s="344"/>
      <c r="E116" s="327"/>
    </row>
    <row r="117" spans="1:5" ht="12" customHeight="1">
      <c r="A117" s="306" t="s">
        <v>137</v>
      </c>
      <c r="B117" s="323" t="s">
        <v>427</v>
      </c>
      <c r="C117" s="344"/>
      <c r="D117" s="344"/>
      <c r="E117" s="327"/>
    </row>
    <row r="118" spans="1:5" ht="12" customHeight="1">
      <c r="A118" s="306" t="s">
        <v>138</v>
      </c>
      <c r="B118" s="323" t="s">
        <v>428</v>
      </c>
      <c r="C118" s="344"/>
      <c r="D118" s="344"/>
      <c r="E118" s="327"/>
    </row>
    <row r="119" spans="1:5" s="370" customFormat="1" ht="12" customHeight="1">
      <c r="A119" s="306" t="s">
        <v>429</v>
      </c>
      <c r="B119" s="323" t="s">
        <v>416</v>
      </c>
      <c r="C119" s="344"/>
      <c r="D119" s="344"/>
      <c r="E119" s="327"/>
    </row>
    <row r="120" spans="1:5" ht="12" customHeight="1">
      <c r="A120" s="306" t="s">
        <v>430</v>
      </c>
      <c r="B120" s="323" t="s">
        <v>431</v>
      </c>
      <c r="C120" s="344"/>
      <c r="D120" s="344"/>
      <c r="E120" s="327"/>
    </row>
    <row r="121" spans="1:5" ht="12" customHeight="1" thickBot="1">
      <c r="A121" s="304" t="s">
        <v>432</v>
      </c>
      <c r="B121" s="323" t="s">
        <v>433</v>
      </c>
      <c r="C121" s="346"/>
      <c r="D121" s="346"/>
      <c r="E121" s="329"/>
    </row>
    <row r="122" spans="1:5" ht="12" customHeight="1" thickBot="1">
      <c r="A122" s="311" t="s">
        <v>9</v>
      </c>
      <c r="B122" s="319" t="s">
        <v>434</v>
      </c>
      <c r="C122" s="343">
        <f>+C123+C124</f>
        <v>0</v>
      </c>
      <c r="D122" s="343">
        <f>+D123+D124</f>
        <v>0</v>
      </c>
      <c r="E122" s="326">
        <f>+E123+E124</f>
        <v>0</v>
      </c>
    </row>
    <row r="123" spans="1:5" ht="12" customHeight="1">
      <c r="A123" s="306" t="s">
        <v>58</v>
      </c>
      <c r="B123" s="300" t="s">
        <v>45</v>
      </c>
      <c r="C123" s="345"/>
      <c r="D123" s="345"/>
      <c r="E123" s="328"/>
    </row>
    <row r="124" spans="1:5" ht="12" customHeight="1" thickBot="1">
      <c r="A124" s="307" t="s">
        <v>59</v>
      </c>
      <c r="B124" s="303" t="s">
        <v>46</v>
      </c>
      <c r="C124" s="346"/>
      <c r="D124" s="346"/>
      <c r="E124" s="329"/>
    </row>
    <row r="125" spans="1:5" ht="12" customHeight="1" thickBot="1">
      <c r="A125" s="311" t="s">
        <v>10</v>
      </c>
      <c r="B125" s="319" t="s">
        <v>435</v>
      </c>
      <c r="C125" s="343">
        <f>+C92+C108+C122</f>
        <v>5586000</v>
      </c>
      <c r="D125" s="343">
        <f>+D92+D108+D122</f>
        <v>3156010</v>
      </c>
      <c r="E125" s="326">
        <f>+E92+E108+E122</f>
        <v>3156010</v>
      </c>
    </row>
    <row r="126" spans="1:5" ht="12" customHeight="1" thickBot="1">
      <c r="A126" s="311" t="s">
        <v>11</v>
      </c>
      <c r="B126" s="319" t="s">
        <v>436</v>
      </c>
      <c r="C126" s="343">
        <f>+C127+C128+C129</f>
        <v>0</v>
      </c>
      <c r="D126" s="343">
        <f>+D127+D128+D129</f>
        <v>0</v>
      </c>
      <c r="E126" s="326">
        <f>+E127+E128+E129</f>
        <v>0</v>
      </c>
    </row>
    <row r="127" spans="1:5" ht="12" customHeight="1">
      <c r="A127" s="306" t="s">
        <v>62</v>
      </c>
      <c r="B127" s="300" t="s">
        <v>437</v>
      </c>
      <c r="C127" s="344"/>
      <c r="D127" s="344"/>
      <c r="E127" s="327"/>
    </row>
    <row r="128" spans="1:5" ht="12" customHeight="1">
      <c r="A128" s="306" t="s">
        <v>63</v>
      </c>
      <c r="B128" s="300" t="s">
        <v>438</v>
      </c>
      <c r="C128" s="344"/>
      <c r="D128" s="344"/>
      <c r="E128" s="327"/>
    </row>
    <row r="129" spans="1:9" ht="12" customHeight="1" thickBot="1">
      <c r="A129" s="304" t="s">
        <v>64</v>
      </c>
      <c r="B129" s="298" t="s">
        <v>439</v>
      </c>
      <c r="C129" s="344"/>
      <c r="D129" s="344"/>
      <c r="E129" s="327"/>
    </row>
    <row r="130" spans="1:9" ht="12" customHeight="1" thickBot="1">
      <c r="A130" s="311" t="s">
        <v>12</v>
      </c>
      <c r="B130" s="319" t="s">
        <v>440</v>
      </c>
      <c r="C130" s="343">
        <f>+C131+C132+C134+C133</f>
        <v>0</v>
      </c>
      <c r="D130" s="343">
        <f>+D131+D132+D134+D133</f>
        <v>0</v>
      </c>
      <c r="E130" s="326">
        <f>+E131+E132+E134+E133</f>
        <v>0</v>
      </c>
    </row>
    <row r="131" spans="1:9" ht="12" customHeight="1">
      <c r="A131" s="306" t="s">
        <v>65</v>
      </c>
      <c r="B131" s="300" t="s">
        <v>441</v>
      </c>
      <c r="C131" s="344"/>
      <c r="D131" s="344"/>
      <c r="E131" s="327"/>
    </row>
    <row r="132" spans="1:9" ht="12" customHeight="1">
      <c r="A132" s="306" t="s">
        <v>66</v>
      </c>
      <c r="B132" s="300" t="s">
        <v>442</v>
      </c>
      <c r="C132" s="344"/>
      <c r="D132" s="344"/>
      <c r="E132" s="327"/>
    </row>
    <row r="133" spans="1:9" ht="12" customHeight="1">
      <c r="A133" s="306" t="s">
        <v>340</v>
      </c>
      <c r="B133" s="300" t="s">
        <v>443</v>
      </c>
      <c r="C133" s="344"/>
      <c r="D133" s="344"/>
      <c r="E133" s="327"/>
    </row>
    <row r="134" spans="1:9" ht="12" customHeight="1" thickBot="1">
      <c r="A134" s="304" t="s">
        <v>342</v>
      </c>
      <c r="B134" s="298" t="s">
        <v>444</v>
      </c>
      <c r="C134" s="344"/>
      <c r="D134" s="344"/>
      <c r="E134" s="327"/>
    </row>
    <row r="135" spans="1:9" ht="12" customHeight="1" thickBot="1">
      <c r="A135" s="311" t="s">
        <v>13</v>
      </c>
      <c r="B135" s="319" t="s">
        <v>445</v>
      </c>
      <c r="C135" s="349">
        <f>+C136+C137+C138+C139</f>
        <v>0</v>
      </c>
      <c r="D135" s="349">
        <f>+D136+D137+D138+D139</f>
        <v>0</v>
      </c>
      <c r="E135" s="362">
        <f>+E136+E137+E138+E139</f>
        <v>0</v>
      </c>
    </row>
    <row r="136" spans="1:9" ht="12" customHeight="1">
      <c r="A136" s="306" t="s">
        <v>67</v>
      </c>
      <c r="B136" s="300" t="s">
        <v>446</v>
      </c>
      <c r="C136" s="344"/>
      <c r="D136" s="344"/>
      <c r="E136" s="327"/>
    </row>
    <row r="137" spans="1:9" ht="12" customHeight="1">
      <c r="A137" s="306" t="s">
        <v>68</v>
      </c>
      <c r="B137" s="300" t="s">
        <v>447</v>
      </c>
      <c r="C137" s="344"/>
      <c r="D137" s="344"/>
      <c r="E137" s="327"/>
    </row>
    <row r="138" spans="1:9" ht="12" customHeight="1">
      <c r="A138" s="306" t="s">
        <v>349</v>
      </c>
      <c r="B138" s="300" t="s">
        <v>448</v>
      </c>
      <c r="C138" s="344"/>
      <c r="D138" s="344"/>
      <c r="E138" s="327"/>
    </row>
    <row r="139" spans="1:9" ht="12" customHeight="1" thickBot="1">
      <c r="A139" s="304" t="s">
        <v>351</v>
      </c>
      <c r="B139" s="298" t="s">
        <v>449</v>
      </c>
      <c r="C139" s="344"/>
      <c r="D139" s="344"/>
      <c r="E139" s="327"/>
    </row>
    <row r="140" spans="1:9" ht="15" customHeight="1" thickBot="1">
      <c r="A140" s="311" t="s">
        <v>14</v>
      </c>
      <c r="B140" s="319" t="s">
        <v>450</v>
      </c>
      <c r="C140" s="79">
        <f>+C141+C142+C143+C144</f>
        <v>0</v>
      </c>
      <c r="D140" s="79">
        <f>+D141+D142+D143+D144</f>
        <v>0</v>
      </c>
      <c r="E140" s="295">
        <f>+E141+E142+E143+E144</f>
        <v>0</v>
      </c>
      <c r="F140" s="360"/>
      <c r="G140" s="361"/>
      <c r="H140" s="361"/>
      <c r="I140" s="361"/>
    </row>
    <row r="141" spans="1:9" s="353" customFormat="1" ht="12.95" customHeight="1">
      <c r="A141" s="306" t="s">
        <v>129</v>
      </c>
      <c r="B141" s="300" t="s">
        <v>451</v>
      </c>
      <c r="C141" s="344"/>
      <c r="D141" s="344"/>
      <c r="E141" s="327"/>
    </row>
    <row r="142" spans="1:9" ht="12.75" customHeight="1">
      <c r="A142" s="306" t="s">
        <v>130</v>
      </c>
      <c r="B142" s="300" t="s">
        <v>452</v>
      </c>
      <c r="C142" s="344"/>
      <c r="D142" s="344"/>
      <c r="E142" s="327"/>
    </row>
    <row r="143" spans="1:9" ht="12.75" customHeight="1">
      <c r="A143" s="306" t="s">
        <v>154</v>
      </c>
      <c r="B143" s="300" t="s">
        <v>453</v>
      </c>
      <c r="C143" s="344"/>
      <c r="D143" s="344"/>
      <c r="E143" s="327"/>
    </row>
    <row r="144" spans="1:9" ht="12.75" customHeight="1" thickBot="1">
      <c r="A144" s="306" t="s">
        <v>357</v>
      </c>
      <c r="B144" s="300" t="s">
        <v>454</v>
      </c>
      <c r="C144" s="344"/>
      <c r="D144" s="344"/>
      <c r="E144" s="327"/>
    </row>
    <row r="145" spans="1:5" ht="16.5" thickBot="1">
      <c r="A145" s="311" t="s">
        <v>15</v>
      </c>
      <c r="B145" s="319" t="s">
        <v>455</v>
      </c>
      <c r="C145" s="293">
        <f>+C126+C130+C135+C140</f>
        <v>0</v>
      </c>
      <c r="D145" s="293">
        <f>+D126+D130+D135+D140</f>
        <v>0</v>
      </c>
      <c r="E145" s="294">
        <f>+E126+E130+E135+E140</f>
        <v>0</v>
      </c>
    </row>
    <row r="146" spans="1:5" ht="16.5" thickBot="1">
      <c r="A146" s="336" t="s">
        <v>16</v>
      </c>
      <c r="B146" s="339" t="s">
        <v>456</v>
      </c>
      <c r="C146" s="293">
        <f>+C125+C145</f>
        <v>5586000</v>
      </c>
      <c r="D146" s="293">
        <f>+D125+D145</f>
        <v>3156010</v>
      </c>
      <c r="E146" s="294">
        <f>+E125+E145</f>
        <v>3156010</v>
      </c>
    </row>
    <row r="148" spans="1:5" ht="18.75" customHeight="1">
      <c r="A148" s="630" t="s">
        <v>457</v>
      </c>
      <c r="B148" s="630"/>
      <c r="C148" s="630"/>
      <c r="D148" s="630"/>
      <c r="E148" s="630"/>
    </row>
    <row r="149" spans="1:5" ht="13.5" customHeight="1" thickBot="1">
      <c r="A149" s="321" t="s">
        <v>111</v>
      </c>
      <c r="B149" s="321"/>
      <c r="C149" s="351"/>
      <c r="E149" s="338" t="str">
        <f>E88</f>
        <v>Forintban!</v>
      </c>
    </row>
    <row r="150" spans="1:5" ht="21.75" thickBot="1">
      <c r="A150" s="311">
        <v>1</v>
      </c>
      <c r="B150" s="314" t="s">
        <v>458</v>
      </c>
      <c r="C150" s="337">
        <f>+C61-C125</f>
        <v>0</v>
      </c>
      <c r="D150" s="337">
        <f>+D61-D125</f>
        <v>0</v>
      </c>
      <c r="E150" s="337">
        <f>+E61-E125</f>
        <v>0</v>
      </c>
    </row>
    <row r="151" spans="1:5" ht="21.75" thickBot="1">
      <c r="A151" s="311" t="s">
        <v>8</v>
      </c>
      <c r="B151" s="314" t="s">
        <v>459</v>
      </c>
      <c r="C151" s="337">
        <f>+C84-C145</f>
        <v>0</v>
      </c>
      <c r="D151" s="337">
        <f>+D84-D145</f>
        <v>0</v>
      </c>
      <c r="E151" s="337">
        <f>+E84-E145</f>
        <v>0</v>
      </c>
    </row>
    <row r="152" spans="1:5" ht="7.5" customHeight="1"/>
    <row r="154" spans="1:5" ht="12.75" customHeight="1"/>
    <row r="155" spans="1:5" ht="12.75" customHeight="1"/>
    <row r="156" spans="1:5" ht="12.75" customHeight="1"/>
    <row r="157" spans="1:5" ht="12.75" customHeight="1"/>
    <row r="158" spans="1:5" ht="12.75" customHeight="1"/>
    <row r="159" spans="1:5" ht="12.75" customHeight="1"/>
    <row r="160" spans="1:5" ht="12.75" customHeight="1"/>
    <row r="161" spans="3:5" s="340" customFormat="1" ht="12.75" customHeight="1">
      <c r="C161" s="341"/>
      <c r="D161" s="341"/>
      <c r="E161" s="341"/>
    </row>
  </sheetData>
  <sheetProtection sheet="1" objects="1" scenarios="1"/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&amp;CSajónémeti Önkormányzat
2017. ÉVI ZÁRSZÁMADÁS
ÁLLAMIGAZGATÁSI FELADATOK MÉRLEGE&amp;R&amp;"Times New Roman CE,Félkövér dőlt"&amp;11 2.3 melléklet</oddHeader>
  </headerFooter>
  <rowBreaks count="1" manualBreakCount="1">
    <brk id="86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J30"/>
  <sheetViews>
    <sheetView zoomScaleNormal="100" zoomScaleSheetLayoutView="100" workbookViewId="0">
      <selection activeCell="I1" sqref="I1"/>
    </sheetView>
  </sheetViews>
  <sheetFormatPr defaultRowHeight="12.75"/>
  <cols>
    <col min="1" max="1" width="6.83203125" style="10" customWidth="1"/>
    <col min="2" max="2" width="55.1640625" style="26" customWidth="1"/>
    <col min="3" max="5" width="16.33203125" style="10" customWidth="1"/>
    <col min="6" max="6" width="55.1640625" style="10" customWidth="1"/>
    <col min="7" max="9" width="16.33203125" style="10" customWidth="1"/>
    <col min="10" max="10" width="4.83203125" style="10" customWidth="1"/>
    <col min="11" max="16384" width="9.33203125" style="10"/>
  </cols>
  <sheetData>
    <row r="1" spans="1:10" ht="39.75" customHeight="1">
      <c r="B1" s="383" t="s">
        <v>115</v>
      </c>
      <c r="C1" s="384"/>
      <c r="D1" s="384"/>
      <c r="E1" s="384"/>
      <c r="F1" s="384"/>
      <c r="G1" s="384"/>
      <c r="H1" s="384"/>
      <c r="I1" s="384" t="s">
        <v>717</v>
      </c>
      <c r="J1" s="640" t="str">
        <f>+CONCATENATE("2.1. melléklet a ……/",LEFT('2. melléklet'!C3,4)+1,". (……) önkormányzati rendelethez")</f>
        <v>2.1. melléklet a ……/2018. (……) önkormányzati rendelethez</v>
      </c>
    </row>
    <row r="2" spans="1:10" ht="14.25" thickBot="1">
      <c r="G2" s="39"/>
      <c r="H2" s="39"/>
      <c r="I2" s="39" t="str">
        <f>'2.3 melléklet'!E2</f>
        <v>Forintban!</v>
      </c>
      <c r="J2" s="640"/>
    </row>
    <row r="3" spans="1:10" ht="18" customHeight="1" thickBot="1">
      <c r="A3" s="638" t="s">
        <v>57</v>
      </c>
      <c r="B3" s="410" t="s">
        <v>42</v>
      </c>
      <c r="C3" s="411"/>
      <c r="D3" s="411"/>
      <c r="E3" s="411"/>
      <c r="F3" s="410" t="s">
        <v>43</v>
      </c>
      <c r="G3" s="412"/>
      <c r="H3" s="412"/>
      <c r="I3" s="412"/>
      <c r="J3" s="640"/>
    </row>
    <row r="4" spans="1:10" s="385" customFormat="1" ht="35.25" customHeight="1" thickBot="1">
      <c r="A4" s="639"/>
      <c r="B4" s="27" t="s">
        <v>50</v>
      </c>
      <c r="C4" s="28" t="str">
        <f>+CONCATENATE(LEFT('2. melléklet'!C3,4),". évi eredeti előirányzat")</f>
        <v>2017. évi eredeti előirányzat</v>
      </c>
      <c r="D4" s="371" t="str">
        <f>+CONCATENATE(LEFT('2. melléklet'!C3,4),". évi módosított előirányzat")</f>
        <v>2017. évi módosított előirányzat</v>
      </c>
      <c r="E4" s="28" t="str">
        <f>+CONCATENATE(LEFT('2. melléklet'!C3,4),". évi teljesítés")</f>
        <v>2017. évi teljesítés</v>
      </c>
      <c r="F4" s="27" t="s">
        <v>50</v>
      </c>
      <c r="G4" s="28" t="str">
        <f>+C4</f>
        <v>2017. évi eredeti előirányzat</v>
      </c>
      <c r="H4" s="371" t="str">
        <f>+D4</f>
        <v>2017. évi módosított előirányzat</v>
      </c>
      <c r="I4" s="400" t="str">
        <f>+E4</f>
        <v>2017. évi teljesítés</v>
      </c>
      <c r="J4" s="640"/>
    </row>
    <row r="5" spans="1:10" s="386" customFormat="1" ht="12" customHeight="1" thickBot="1">
      <c r="A5" s="413" t="s">
        <v>403</v>
      </c>
      <c r="B5" s="414" t="s">
        <v>404</v>
      </c>
      <c r="C5" s="415" t="s">
        <v>405</v>
      </c>
      <c r="D5" s="415" t="s">
        <v>406</v>
      </c>
      <c r="E5" s="415" t="s">
        <v>407</v>
      </c>
      <c r="F5" s="414" t="s">
        <v>483</v>
      </c>
      <c r="G5" s="415" t="s">
        <v>484</v>
      </c>
      <c r="H5" s="415" t="s">
        <v>485</v>
      </c>
      <c r="I5" s="416" t="s">
        <v>486</v>
      </c>
      <c r="J5" s="640"/>
    </row>
    <row r="6" spans="1:10" ht="15" customHeight="1">
      <c r="A6" s="387" t="s">
        <v>7</v>
      </c>
      <c r="B6" s="388" t="s">
        <v>460</v>
      </c>
      <c r="C6" s="374">
        <v>47780969</v>
      </c>
      <c r="D6" s="374">
        <v>46692186</v>
      </c>
      <c r="E6" s="374">
        <v>46692186</v>
      </c>
      <c r="F6" s="388" t="s">
        <v>51</v>
      </c>
      <c r="G6" s="374">
        <v>58042724</v>
      </c>
      <c r="H6" s="374">
        <v>61768197</v>
      </c>
      <c r="I6" s="380">
        <v>61768197</v>
      </c>
      <c r="J6" s="640"/>
    </row>
    <row r="7" spans="1:10" ht="15" customHeight="1">
      <c r="A7" s="389" t="s">
        <v>8</v>
      </c>
      <c r="B7" s="390" t="s">
        <v>461</v>
      </c>
      <c r="C7" s="374">
        <v>42030999</v>
      </c>
      <c r="D7" s="374">
        <v>34627620</v>
      </c>
      <c r="E7" s="374">
        <v>51850805</v>
      </c>
      <c r="F7" s="390" t="s">
        <v>131</v>
      </c>
      <c r="G7" s="375">
        <v>9131800</v>
      </c>
      <c r="H7" s="375">
        <v>9398011</v>
      </c>
      <c r="I7" s="375">
        <v>9398011</v>
      </c>
      <c r="J7" s="640"/>
    </row>
    <row r="8" spans="1:10" ht="15" customHeight="1">
      <c r="A8" s="389" t="s">
        <v>9</v>
      </c>
      <c r="B8" s="390" t="s">
        <v>462</v>
      </c>
      <c r="C8" s="375"/>
      <c r="D8" s="375"/>
      <c r="E8" s="375"/>
      <c r="F8" s="390" t="s">
        <v>158</v>
      </c>
      <c r="G8" s="375">
        <v>22610148</v>
      </c>
      <c r="H8" s="375">
        <v>21394415</v>
      </c>
      <c r="I8" s="381">
        <v>20512842</v>
      </c>
      <c r="J8" s="640"/>
    </row>
    <row r="9" spans="1:10" ht="15" customHeight="1">
      <c r="A9" s="389" t="s">
        <v>10</v>
      </c>
      <c r="B9" s="390" t="s">
        <v>122</v>
      </c>
      <c r="C9" s="375">
        <v>3810429</v>
      </c>
      <c r="D9" s="375">
        <v>3810429</v>
      </c>
      <c r="E9" s="375">
        <v>3368337</v>
      </c>
      <c r="F9" s="390" t="s">
        <v>132</v>
      </c>
      <c r="G9" s="375">
        <v>5586000</v>
      </c>
      <c r="H9" s="375">
        <v>4389510</v>
      </c>
      <c r="I9" s="381">
        <v>4389510</v>
      </c>
      <c r="J9" s="640"/>
    </row>
    <row r="10" spans="1:10" ht="15" customHeight="1">
      <c r="A10" s="389" t="s">
        <v>11</v>
      </c>
      <c r="B10" s="391" t="s">
        <v>463</v>
      </c>
      <c r="C10" s="375"/>
      <c r="D10" s="375"/>
      <c r="E10" s="375"/>
      <c r="F10" s="390" t="s">
        <v>133</v>
      </c>
      <c r="G10" s="375">
        <v>839696</v>
      </c>
      <c r="H10" s="375">
        <v>1509926</v>
      </c>
      <c r="I10" s="381">
        <v>1491446</v>
      </c>
      <c r="J10" s="640"/>
    </row>
    <row r="11" spans="1:10" ht="15" customHeight="1">
      <c r="A11" s="389" t="s">
        <v>12</v>
      </c>
      <c r="B11" s="390" t="s">
        <v>640</v>
      </c>
      <c r="C11" s="376"/>
      <c r="D11" s="376"/>
      <c r="E11" s="376"/>
      <c r="F11" s="390" t="s">
        <v>38</v>
      </c>
      <c r="G11" s="375"/>
      <c r="H11" s="375"/>
      <c r="I11" s="381"/>
      <c r="J11" s="640"/>
    </row>
    <row r="12" spans="1:10" ht="15" customHeight="1">
      <c r="A12" s="389" t="s">
        <v>13</v>
      </c>
      <c r="B12" s="390" t="s">
        <v>336</v>
      </c>
      <c r="C12" s="375">
        <v>2164905</v>
      </c>
      <c r="D12" s="375">
        <v>2316418</v>
      </c>
      <c r="E12" s="375">
        <v>2930096</v>
      </c>
      <c r="F12" s="7"/>
      <c r="G12" s="375"/>
      <c r="H12" s="375"/>
      <c r="I12" s="381"/>
      <c r="J12" s="640"/>
    </row>
    <row r="13" spans="1:10" ht="15" customHeight="1">
      <c r="A13" s="389" t="s">
        <v>14</v>
      </c>
      <c r="B13" s="7"/>
      <c r="C13" s="375"/>
      <c r="D13" s="375"/>
      <c r="E13" s="375"/>
      <c r="F13" s="7"/>
      <c r="G13" s="375"/>
      <c r="H13" s="375"/>
      <c r="I13" s="381"/>
      <c r="J13" s="640"/>
    </row>
    <row r="14" spans="1:10" ht="15" customHeight="1">
      <c r="A14" s="389" t="s">
        <v>15</v>
      </c>
      <c r="B14" s="399"/>
      <c r="C14" s="376"/>
      <c r="D14" s="376"/>
      <c r="E14" s="376"/>
      <c r="F14" s="7"/>
      <c r="G14" s="375"/>
      <c r="H14" s="375"/>
      <c r="I14" s="381"/>
      <c r="J14" s="640"/>
    </row>
    <row r="15" spans="1:10" ht="15" customHeight="1">
      <c r="A15" s="389" t="s">
        <v>16</v>
      </c>
      <c r="B15" s="7"/>
      <c r="C15" s="375"/>
      <c r="D15" s="375"/>
      <c r="E15" s="375"/>
      <c r="F15" s="7"/>
      <c r="G15" s="375"/>
      <c r="H15" s="375"/>
      <c r="I15" s="381"/>
      <c r="J15" s="640"/>
    </row>
    <row r="16" spans="1:10" ht="15" customHeight="1">
      <c r="A16" s="389" t="s">
        <v>17</v>
      </c>
      <c r="B16" s="7"/>
      <c r="C16" s="375"/>
      <c r="D16" s="375"/>
      <c r="E16" s="375"/>
      <c r="F16" s="7"/>
      <c r="G16" s="375"/>
      <c r="H16" s="375"/>
      <c r="I16" s="381"/>
      <c r="J16" s="640"/>
    </row>
    <row r="17" spans="1:10" ht="15" customHeight="1" thickBot="1">
      <c r="A17" s="389" t="s">
        <v>18</v>
      </c>
      <c r="B17" s="12"/>
      <c r="C17" s="377"/>
      <c r="D17" s="377"/>
      <c r="E17" s="377"/>
      <c r="F17" s="7"/>
      <c r="G17" s="377"/>
      <c r="H17" s="377"/>
      <c r="I17" s="382"/>
      <c r="J17" s="640"/>
    </row>
    <row r="18" spans="1:10" ht="17.25" customHeight="1" thickBot="1">
      <c r="A18" s="392" t="s">
        <v>19</v>
      </c>
      <c r="B18" s="373" t="s">
        <v>464</v>
      </c>
      <c r="C18" s="378">
        <f>+C6+C7+C9+C10+C12+C13+C14+C15+C16+C17</f>
        <v>95787302</v>
      </c>
      <c r="D18" s="378">
        <f>+D6+D7+D9+D10+D12+D13+D14+D15+D16+D17</f>
        <v>87446653</v>
      </c>
      <c r="E18" s="378">
        <f>+E6+E7+E9+E10+E12+E13+E14+E15+E16+E17</f>
        <v>104841424</v>
      </c>
      <c r="F18" s="373" t="s">
        <v>470</v>
      </c>
      <c r="G18" s="378">
        <f>SUM(G6:G17)</f>
        <v>96210368</v>
      </c>
      <c r="H18" s="378">
        <f>SUM(H6:H17)</f>
        <v>98460059</v>
      </c>
      <c r="I18" s="378">
        <f>SUM(I6:I17)</f>
        <v>97560006</v>
      </c>
      <c r="J18" s="640"/>
    </row>
    <row r="19" spans="1:10" ht="15" customHeight="1">
      <c r="A19" s="393" t="s">
        <v>20</v>
      </c>
      <c r="B19" s="394" t="s">
        <v>465</v>
      </c>
      <c r="C19" s="40">
        <f>+C20+C21+C22+C23</f>
        <v>14962692</v>
      </c>
      <c r="D19" s="40">
        <f>+D20+D21+D22+D23</f>
        <v>14962692</v>
      </c>
      <c r="E19" s="40">
        <f>+E20+E21+E22+E23</f>
        <v>14962692</v>
      </c>
      <c r="F19" s="395" t="s">
        <v>139</v>
      </c>
      <c r="G19" s="379"/>
      <c r="H19" s="379"/>
      <c r="I19" s="379"/>
      <c r="J19" s="640"/>
    </row>
    <row r="20" spans="1:10" ht="15" customHeight="1">
      <c r="A20" s="396" t="s">
        <v>21</v>
      </c>
      <c r="B20" s="395" t="s">
        <v>151</v>
      </c>
      <c r="C20" s="372">
        <v>14962692</v>
      </c>
      <c r="D20" s="372">
        <v>14962692</v>
      </c>
      <c r="E20" s="372">
        <v>14962692</v>
      </c>
      <c r="F20" s="395" t="s">
        <v>471</v>
      </c>
      <c r="G20" s="372"/>
      <c r="H20" s="372"/>
      <c r="I20" s="372"/>
      <c r="J20" s="640"/>
    </row>
    <row r="21" spans="1:10" ht="15" customHeight="1">
      <c r="A21" s="396" t="s">
        <v>22</v>
      </c>
      <c r="B21" s="395" t="s">
        <v>152</v>
      </c>
      <c r="C21" s="372"/>
      <c r="D21" s="372"/>
      <c r="E21" s="372"/>
      <c r="F21" s="395" t="s">
        <v>113</v>
      </c>
      <c r="G21" s="372"/>
      <c r="H21" s="372"/>
      <c r="I21" s="372"/>
      <c r="J21" s="640"/>
    </row>
    <row r="22" spans="1:10" ht="15" customHeight="1">
      <c r="A22" s="396" t="s">
        <v>23</v>
      </c>
      <c r="B22" s="395" t="s">
        <v>156</v>
      </c>
      <c r="C22" s="372"/>
      <c r="D22" s="372"/>
      <c r="E22" s="372"/>
      <c r="F22" s="395" t="s">
        <v>114</v>
      </c>
      <c r="G22" s="372"/>
      <c r="H22" s="372"/>
      <c r="I22" s="372"/>
      <c r="J22" s="640"/>
    </row>
    <row r="23" spans="1:10" ht="15" customHeight="1">
      <c r="A23" s="396" t="s">
        <v>24</v>
      </c>
      <c r="B23" s="395" t="s">
        <v>157</v>
      </c>
      <c r="C23" s="372"/>
      <c r="D23" s="372"/>
      <c r="E23" s="372"/>
      <c r="F23" s="394" t="s">
        <v>159</v>
      </c>
      <c r="G23" s="372"/>
      <c r="H23" s="372"/>
      <c r="I23" s="372"/>
      <c r="J23" s="640"/>
    </row>
    <row r="24" spans="1:10" ht="15" customHeight="1">
      <c r="A24" s="396" t="s">
        <v>25</v>
      </c>
      <c r="B24" s="395" t="s">
        <v>466</v>
      </c>
      <c r="C24" s="397">
        <f>+C25+C26</f>
        <v>0</v>
      </c>
      <c r="D24" s="397">
        <f>+D25+D26</f>
        <v>0</v>
      </c>
      <c r="E24" s="397">
        <f>+E25+E26</f>
        <v>1557274</v>
      </c>
      <c r="F24" s="395" t="s">
        <v>140</v>
      </c>
      <c r="G24" s="372"/>
      <c r="H24" s="372"/>
      <c r="I24" s="372"/>
      <c r="J24" s="640"/>
    </row>
    <row r="25" spans="1:10" ht="15" customHeight="1">
      <c r="A25" s="393" t="s">
        <v>26</v>
      </c>
      <c r="B25" s="394" t="s">
        <v>467</v>
      </c>
      <c r="C25" s="379"/>
      <c r="D25" s="379"/>
      <c r="E25" s="379"/>
      <c r="F25" s="388" t="s">
        <v>141</v>
      </c>
      <c r="G25" s="379"/>
      <c r="H25" s="379"/>
      <c r="I25" s="379" t="s">
        <v>716</v>
      </c>
      <c r="J25" s="640"/>
    </row>
    <row r="26" spans="1:10" ht="15" customHeight="1" thickBot="1">
      <c r="A26" s="396" t="s">
        <v>27</v>
      </c>
      <c r="B26" s="395" t="s">
        <v>715</v>
      </c>
      <c r="C26" s="372"/>
      <c r="D26" s="372"/>
      <c r="E26" s="372">
        <v>1557274</v>
      </c>
      <c r="F26" s="7" t="s">
        <v>715</v>
      </c>
      <c r="G26" s="372">
        <v>1480432</v>
      </c>
      <c r="H26" s="372">
        <v>1480432</v>
      </c>
      <c r="I26" s="372">
        <v>1480432</v>
      </c>
      <c r="J26" s="640"/>
    </row>
    <row r="27" spans="1:10" ht="17.25" customHeight="1" thickBot="1">
      <c r="A27" s="392" t="s">
        <v>28</v>
      </c>
      <c r="B27" s="373" t="s">
        <v>468</v>
      </c>
      <c r="C27" s="378">
        <f>+C19+C24</f>
        <v>14962692</v>
      </c>
      <c r="D27" s="378">
        <f>+D19+D24</f>
        <v>14962692</v>
      </c>
      <c r="E27" s="378">
        <f>+E19+E24</f>
        <v>16519966</v>
      </c>
      <c r="F27" s="373" t="s">
        <v>472</v>
      </c>
      <c r="G27" s="378">
        <f>SUM(G19:G26)</f>
        <v>1480432</v>
      </c>
      <c r="H27" s="378">
        <f>SUM(H19:H26)</f>
        <v>1480432</v>
      </c>
      <c r="I27" s="378">
        <f>SUM(I19:I26)</f>
        <v>1480432</v>
      </c>
      <c r="J27" s="640"/>
    </row>
    <row r="28" spans="1:10" ht="17.25" customHeight="1" thickBot="1">
      <c r="A28" s="392" t="s">
        <v>29</v>
      </c>
      <c r="B28" s="398" t="s">
        <v>469</v>
      </c>
      <c r="C28" s="574">
        <f>+C18+C27</f>
        <v>110749994</v>
      </c>
      <c r="D28" s="574">
        <f>+D18+D27</f>
        <v>102409345</v>
      </c>
      <c r="E28" s="575">
        <f>+E18+E27</f>
        <v>121361390</v>
      </c>
      <c r="F28" s="398" t="s">
        <v>473</v>
      </c>
      <c r="G28" s="574">
        <f>+G18+G27</f>
        <v>97690800</v>
      </c>
      <c r="H28" s="574">
        <f>+H18+H27</f>
        <v>99940491</v>
      </c>
      <c r="I28" s="574">
        <f>+I18+I27</f>
        <v>99040438</v>
      </c>
      <c r="J28" s="640"/>
    </row>
    <row r="29" spans="1:10" ht="17.25" customHeight="1" thickBot="1">
      <c r="A29" s="392" t="s">
        <v>30</v>
      </c>
      <c r="B29" s="398" t="s">
        <v>117</v>
      </c>
      <c r="C29" s="574">
        <f>IF(C18-G18&lt;0,G18-C18,"-")</f>
        <v>423066</v>
      </c>
      <c r="D29" s="574">
        <f>IF(D18-H18&lt;0,H18-D18,"-")</f>
        <v>11013406</v>
      </c>
      <c r="E29" s="575" t="str">
        <f>IF(E18-I18&lt;0,I18-E18,"-")</f>
        <v>-</v>
      </c>
      <c r="F29" s="398" t="s">
        <v>118</v>
      </c>
      <c r="G29" s="574" t="str">
        <f>IF(C18-G18&gt;0,C18-G18,"-")</f>
        <v>-</v>
      </c>
      <c r="H29" s="574" t="str">
        <f>IF(D18-H18&gt;0,D18-H18,"-")</f>
        <v>-</v>
      </c>
      <c r="I29" s="574">
        <f>IF(E18-I18&gt;0,E18-I18,"-")</f>
        <v>7281418</v>
      </c>
      <c r="J29" s="640"/>
    </row>
    <row r="30" spans="1:10" ht="17.25" customHeight="1" thickBot="1">
      <c r="A30" s="392" t="s">
        <v>31</v>
      </c>
      <c r="B30" s="398" t="s">
        <v>699</v>
      </c>
      <c r="C30" s="574" t="str">
        <f>IF(C28-G28&lt;0,G28-C28,"-")</f>
        <v>-</v>
      </c>
      <c r="D30" s="574" t="str">
        <f>IF(D28-H28&lt;0,H28-D28,"-")</f>
        <v>-</v>
      </c>
      <c r="E30" s="575" t="str">
        <f>IF(E28-I28&lt;0,I28-E28,"-")</f>
        <v>-</v>
      </c>
      <c r="F30" s="398" t="s">
        <v>700</v>
      </c>
      <c r="G30" s="574">
        <f>IF(C28-G28&gt;0,C28-G28,"-")</f>
        <v>13059194</v>
      </c>
      <c r="H30" s="574">
        <f>IF(D28-H28&gt;0,D28-H28,"-")</f>
        <v>2468854</v>
      </c>
      <c r="I30" s="574">
        <f>IF(E28-I28&gt;0,E28-I28,"-")</f>
        <v>22320952</v>
      </c>
      <c r="J30" s="640"/>
    </row>
  </sheetData>
  <mergeCells count="2">
    <mergeCell ref="A3:A4"/>
    <mergeCell ref="J1:J30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J33"/>
  <sheetViews>
    <sheetView view="pageLayout" zoomScaleNormal="100" zoomScaleSheetLayoutView="115" workbookViewId="0">
      <selection activeCell="H1" sqref="H1"/>
    </sheetView>
  </sheetViews>
  <sheetFormatPr defaultRowHeight="12.75"/>
  <cols>
    <col min="1" max="1" width="6.83203125" style="10" customWidth="1"/>
    <col min="2" max="2" width="55.1640625" style="26" customWidth="1"/>
    <col min="3" max="5" width="16.33203125" style="10" customWidth="1"/>
    <col min="6" max="6" width="55.1640625" style="10" customWidth="1"/>
    <col min="7" max="9" width="16.33203125" style="10" customWidth="1"/>
    <col min="10" max="10" width="4.83203125" style="10" customWidth="1"/>
    <col min="11" max="16384" width="9.33203125" style="10"/>
  </cols>
  <sheetData>
    <row r="1" spans="1:10" ht="39.75" customHeight="1">
      <c r="B1" s="383" t="s">
        <v>116</v>
      </c>
      <c r="C1" s="384"/>
      <c r="D1" s="384"/>
      <c r="E1" s="384"/>
      <c r="F1" s="384"/>
      <c r="G1" s="384"/>
      <c r="H1" s="384"/>
      <c r="I1" s="384"/>
      <c r="J1" s="640" t="str">
        <f>+CONCATENATE("2.2. melléklet a ……/",LEFT('2. melléklet'!C3,4)+1,". (……) önkormányzati rendelethez")</f>
        <v>2.2. melléklet a ……/2018. (……) önkormányzati rendelethez</v>
      </c>
    </row>
    <row r="2" spans="1:10" ht="14.25" thickBot="1">
      <c r="G2" s="39"/>
      <c r="H2" s="39"/>
      <c r="I2" s="39" t="str">
        <f>'3. melléklet'!I2</f>
        <v>Forintban!</v>
      </c>
      <c r="J2" s="640"/>
    </row>
    <row r="3" spans="1:10" ht="24" customHeight="1" thickBot="1">
      <c r="A3" s="641" t="s">
        <v>57</v>
      </c>
      <c r="B3" s="410" t="s">
        <v>42</v>
      </c>
      <c r="C3" s="411"/>
      <c r="D3" s="411"/>
      <c r="E3" s="411"/>
      <c r="F3" s="410" t="s">
        <v>43</v>
      </c>
      <c r="G3" s="412"/>
      <c r="H3" s="412"/>
      <c r="I3" s="412"/>
      <c r="J3" s="640"/>
    </row>
    <row r="4" spans="1:10" s="385" customFormat="1" ht="35.25" customHeight="1" thickBot="1">
      <c r="A4" s="642"/>
      <c r="B4" s="27" t="s">
        <v>50</v>
      </c>
      <c r="C4" s="28" t="str">
        <f>+'3. melléklet'!C4</f>
        <v>2017. évi eredeti előirányzat</v>
      </c>
      <c r="D4" s="371" t="str">
        <f>+'3. melléklet'!D4</f>
        <v>2017. évi módosított előirányzat</v>
      </c>
      <c r="E4" s="28" t="str">
        <f>+'3. melléklet'!E4</f>
        <v>2017. évi teljesítés</v>
      </c>
      <c r="F4" s="27" t="s">
        <v>50</v>
      </c>
      <c r="G4" s="28" t="str">
        <f>+'3. melléklet'!C4</f>
        <v>2017. évi eredeti előirányzat</v>
      </c>
      <c r="H4" s="371" t="str">
        <f>+'3. melléklet'!D4</f>
        <v>2017. évi módosított előirányzat</v>
      </c>
      <c r="I4" s="400" t="str">
        <f>+'3. melléklet'!E4</f>
        <v>2017. évi teljesítés</v>
      </c>
      <c r="J4" s="640"/>
    </row>
    <row r="5" spans="1:10" s="385" customFormat="1" ht="13.5" thickBot="1">
      <c r="A5" s="413" t="s">
        <v>403</v>
      </c>
      <c r="B5" s="414" t="s">
        <v>404</v>
      </c>
      <c r="C5" s="415" t="s">
        <v>405</v>
      </c>
      <c r="D5" s="415" t="s">
        <v>406</v>
      </c>
      <c r="E5" s="415" t="s">
        <v>407</v>
      </c>
      <c r="F5" s="414" t="s">
        <v>483</v>
      </c>
      <c r="G5" s="415" t="s">
        <v>484</v>
      </c>
      <c r="H5" s="415" t="s">
        <v>485</v>
      </c>
      <c r="I5" s="416" t="s">
        <v>486</v>
      </c>
      <c r="J5" s="640"/>
    </row>
    <row r="6" spans="1:10" ht="12.95" customHeight="1">
      <c r="A6" s="387" t="s">
        <v>7</v>
      </c>
      <c r="B6" s="388" t="s">
        <v>474</v>
      </c>
      <c r="C6" s="374"/>
      <c r="D6" s="374">
        <v>1249355</v>
      </c>
      <c r="E6" s="374">
        <v>1249355</v>
      </c>
      <c r="F6" s="388" t="s">
        <v>153</v>
      </c>
      <c r="G6" s="374">
        <v>3059202</v>
      </c>
      <c r="H6" s="374">
        <v>3290234</v>
      </c>
      <c r="I6" s="374">
        <v>3290234</v>
      </c>
      <c r="J6" s="640"/>
    </row>
    <row r="7" spans="1:10">
      <c r="A7" s="389" t="s">
        <v>8</v>
      </c>
      <c r="B7" s="390" t="s">
        <v>475</v>
      </c>
      <c r="C7" s="375"/>
      <c r="D7" s="375"/>
      <c r="E7" s="375"/>
      <c r="F7" s="390" t="s">
        <v>487</v>
      </c>
      <c r="G7" s="375"/>
      <c r="H7" s="375"/>
      <c r="I7" s="381"/>
      <c r="J7" s="640"/>
    </row>
    <row r="8" spans="1:10" ht="12.95" customHeight="1">
      <c r="A8" s="389" t="s">
        <v>9</v>
      </c>
      <c r="B8" s="390" t="s">
        <v>476</v>
      </c>
      <c r="C8" s="375"/>
      <c r="D8" s="375"/>
      <c r="E8" s="375"/>
      <c r="F8" s="390" t="s">
        <v>135</v>
      </c>
      <c r="G8" s="375">
        <v>9999992</v>
      </c>
      <c r="H8" s="375">
        <v>427975</v>
      </c>
      <c r="I8" s="381">
        <v>427975</v>
      </c>
      <c r="J8" s="640"/>
    </row>
    <row r="9" spans="1:10" ht="12.95" customHeight="1">
      <c r="A9" s="389" t="s">
        <v>10</v>
      </c>
      <c r="B9" s="390" t="s">
        <v>477</v>
      </c>
      <c r="C9" s="375"/>
      <c r="D9" s="375"/>
      <c r="E9" s="375"/>
      <c r="F9" s="390" t="s">
        <v>488</v>
      </c>
      <c r="G9" s="375"/>
      <c r="H9" s="375"/>
      <c r="I9" s="381"/>
      <c r="J9" s="640"/>
    </row>
    <row r="10" spans="1:10" ht="12.75" customHeight="1">
      <c r="A10" s="389" t="s">
        <v>11</v>
      </c>
      <c r="B10" s="390" t="s">
        <v>478</v>
      </c>
      <c r="C10" s="375"/>
      <c r="D10" s="375"/>
      <c r="E10" s="375"/>
      <c r="F10" s="390" t="s">
        <v>155</v>
      </c>
      <c r="G10" s="375"/>
      <c r="H10" s="375"/>
      <c r="I10" s="381"/>
      <c r="J10" s="640"/>
    </row>
    <row r="11" spans="1:10" ht="12.95" customHeight="1">
      <c r="A11" s="389" t="s">
        <v>12</v>
      </c>
      <c r="B11" s="390" t="s">
        <v>479</v>
      </c>
      <c r="C11" s="376"/>
      <c r="D11" s="376"/>
      <c r="E11" s="376">
        <v>160000</v>
      </c>
      <c r="F11" s="431"/>
      <c r="G11" s="375"/>
      <c r="H11" s="375"/>
      <c r="I11" s="381"/>
      <c r="J11" s="640"/>
    </row>
    <row r="12" spans="1:10" ht="12.95" customHeight="1">
      <c r="A12" s="389" t="s">
        <v>13</v>
      </c>
      <c r="B12" s="7"/>
      <c r="C12" s="375"/>
      <c r="D12" s="375"/>
      <c r="E12" s="375"/>
      <c r="F12" s="431"/>
      <c r="G12" s="375"/>
      <c r="H12" s="375"/>
      <c r="I12" s="381"/>
      <c r="J12" s="640"/>
    </row>
    <row r="13" spans="1:10" ht="12.95" customHeight="1">
      <c r="A13" s="389" t="s">
        <v>14</v>
      </c>
      <c r="B13" s="7"/>
      <c r="C13" s="375"/>
      <c r="D13" s="375"/>
      <c r="E13" s="375"/>
      <c r="F13" s="432"/>
      <c r="G13" s="375"/>
      <c r="H13" s="375"/>
      <c r="I13" s="381"/>
      <c r="J13" s="640"/>
    </row>
    <row r="14" spans="1:10" ht="12.95" customHeight="1">
      <c r="A14" s="389" t="s">
        <v>15</v>
      </c>
      <c r="B14" s="429"/>
      <c r="C14" s="376"/>
      <c r="D14" s="376"/>
      <c r="E14" s="376"/>
      <c r="F14" s="431"/>
      <c r="G14" s="375"/>
      <c r="H14" s="375"/>
      <c r="I14" s="381"/>
      <c r="J14" s="640"/>
    </row>
    <row r="15" spans="1:10">
      <c r="A15" s="389" t="s">
        <v>16</v>
      </c>
      <c r="B15" s="7"/>
      <c r="C15" s="376"/>
      <c r="D15" s="376"/>
      <c r="E15" s="376"/>
      <c r="F15" s="431"/>
      <c r="G15" s="375"/>
      <c r="H15" s="375"/>
      <c r="I15" s="381"/>
      <c r="J15" s="640"/>
    </row>
    <row r="16" spans="1:10" ht="12.95" customHeight="1" thickBot="1">
      <c r="A16" s="426" t="s">
        <v>17</v>
      </c>
      <c r="B16" s="430"/>
      <c r="C16" s="428"/>
      <c r="D16" s="85"/>
      <c r="E16" s="92"/>
      <c r="F16" s="427" t="s">
        <v>38</v>
      </c>
      <c r="G16" s="375"/>
      <c r="H16" s="375"/>
      <c r="I16" s="381"/>
      <c r="J16" s="640"/>
    </row>
    <row r="17" spans="1:10" ht="15.95" customHeight="1" thickBot="1">
      <c r="A17" s="392" t="s">
        <v>18</v>
      </c>
      <c r="B17" s="373" t="s">
        <v>480</v>
      </c>
      <c r="C17" s="378">
        <f>+C6+C8+C9+C11+C12+C13+C14+C15+C16</f>
        <v>0</v>
      </c>
      <c r="D17" s="378">
        <f>+D6+D8+D9+D11+D12+D13+D14+D15+D16</f>
        <v>1249355</v>
      </c>
      <c r="E17" s="378">
        <f>+E6+E8+E9+E11+E12+E13+E14+E15+E16</f>
        <v>1409355</v>
      </c>
      <c r="F17" s="373" t="s">
        <v>489</v>
      </c>
      <c r="G17" s="378">
        <f>+G6+G8+G10+G11+G12+G13+G14+G15+G16</f>
        <v>13059194</v>
      </c>
      <c r="H17" s="378">
        <f>+H6+H8+H10+H11+H12+H13+H14+H15+H16</f>
        <v>3718209</v>
      </c>
      <c r="I17" s="409">
        <f>+I6+I8+I10+I11+I12+I13+I14+I15+I16</f>
        <v>3718209</v>
      </c>
      <c r="J17" s="640"/>
    </row>
    <row r="18" spans="1:10" ht="12.95" customHeight="1">
      <c r="A18" s="387" t="s">
        <v>19</v>
      </c>
      <c r="B18" s="418" t="s">
        <v>171</v>
      </c>
      <c r="C18" s="425">
        <f>+C19+C20+C21+C22+C23</f>
        <v>0</v>
      </c>
      <c r="D18" s="425">
        <f>+D19+D20+D21+D22+D23</f>
        <v>0</v>
      </c>
      <c r="E18" s="425">
        <f>+E19+E20+E21+E22+E23</f>
        <v>0</v>
      </c>
      <c r="F18" s="395" t="s">
        <v>139</v>
      </c>
      <c r="G18" s="80"/>
      <c r="H18" s="80"/>
      <c r="I18" s="404"/>
      <c r="J18" s="640"/>
    </row>
    <row r="19" spans="1:10" ht="12.95" customHeight="1">
      <c r="A19" s="389" t="s">
        <v>20</v>
      </c>
      <c r="B19" s="419" t="s">
        <v>160</v>
      </c>
      <c r="C19" s="372"/>
      <c r="D19" s="372"/>
      <c r="E19" s="372"/>
      <c r="F19" s="395" t="s">
        <v>142</v>
      </c>
      <c r="G19" s="372"/>
      <c r="H19" s="372"/>
      <c r="I19" s="405"/>
      <c r="J19" s="640"/>
    </row>
    <row r="20" spans="1:10" ht="12.95" customHeight="1">
      <c r="A20" s="387" t="s">
        <v>21</v>
      </c>
      <c r="B20" s="419" t="s">
        <v>161</v>
      </c>
      <c r="C20" s="372"/>
      <c r="D20" s="372"/>
      <c r="E20" s="372"/>
      <c r="F20" s="395" t="s">
        <v>113</v>
      </c>
      <c r="G20" s="372"/>
      <c r="H20" s="372">
        <v>4</v>
      </c>
      <c r="I20" s="405"/>
      <c r="J20" s="640"/>
    </row>
    <row r="21" spans="1:10" ht="12.95" customHeight="1">
      <c r="A21" s="389" t="s">
        <v>22</v>
      </c>
      <c r="B21" s="419" t="s">
        <v>162</v>
      </c>
      <c r="C21" s="372"/>
      <c r="D21" s="372"/>
      <c r="E21" s="372"/>
      <c r="F21" s="395" t="s">
        <v>114</v>
      </c>
      <c r="G21" s="372"/>
      <c r="H21" s="372"/>
      <c r="I21" s="405"/>
      <c r="J21" s="640"/>
    </row>
    <row r="22" spans="1:10" ht="12.95" customHeight="1">
      <c r="A22" s="387" t="s">
        <v>23</v>
      </c>
      <c r="B22" s="419" t="s">
        <v>163</v>
      </c>
      <c r="C22" s="372"/>
      <c r="D22" s="372"/>
      <c r="E22" s="372"/>
      <c r="F22" s="394" t="s">
        <v>159</v>
      </c>
      <c r="G22" s="372"/>
      <c r="H22" s="372"/>
      <c r="I22" s="405"/>
      <c r="J22" s="640"/>
    </row>
    <row r="23" spans="1:10" ht="12.95" customHeight="1">
      <c r="A23" s="389" t="s">
        <v>24</v>
      </c>
      <c r="B23" s="420" t="s">
        <v>164</v>
      </c>
      <c r="C23" s="372"/>
      <c r="D23" s="372"/>
      <c r="E23" s="372"/>
      <c r="F23" s="395" t="s">
        <v>143</v>
      </c>
      <c r="G23" s="372"/>
      <c r="H23" s="372"/>
      <c r="I23" s="405"/>
      <c r="J23" s="640"/>
    </row>
    <row r="24" spans="1:10" ht="12.95" customHeight="1">
      <c r="A24" s="387" t="s">
        <v>25</v>
      </c>
      <c r="B24" s="421" t="s">
        <v>165</v>
      </c>
      <c r="C24" s="397">
        <f>+C25+C26+C27+C28+C29</f>
        <v>0</v>
      </c>
      <c r="D24" s="397">
        <f>+D25+D26+D27+D28+D29</f>
        <v>0</v>
      </c>
      <c r="E24" s="397">
        <f>+E25+E26+E27+E28+E29</f>
        <v>0</v>
      </c>
      <c r="F24" s="422" t="s">
        <v>141</v>
      </c>
      <c r="G24" s="372"/>
      <c r="H24" s="372"/>
      <c r="I24" s="405"/>
      <c r="J24" s="640"/>
    </row>
    <row r="25" spans="1:10" ht="12.95" customHeight="1">
      <c r="A25" s="389" t="s">
        <v>26</v>
      </c>
      <c r="B25" s="420" t="s">
        <v>166</v>
      </c>
      <c r="C25" s="372"/>
      <c r="D25" s="372"/>
      <c r="E25" s="372"/>
      <c r="F25" s="422" t="s">
        <v>490</v>
      </c>
      <c r="G25" s="372"/>
      <c r="H25" s="372"/>
      <c r="I25" s="405"/>
      <c r="J25" s="640"/>
    </row>
    <row r="26" spans="1:10" ht="12.95" customHeight="1">
      <c r="A26" s="387" t="s">
        <v>27</v>
      </c>
      <c r="B26" s="420" t="s">
        <v>167</v>
      </c>
      <c r="C26" s="372"/>
      <c r="D26" s="372"/>
      <c r="E26" s="372"/>
      <c r="F26" s="417"/>
      <c r="G26" s="372"/>
      <c r="H26" s="372"/>
      <c r="I26" s="405"/>
      <c r="J26" s="640"/>
    </row>
    <row r="27" spans="1:10" ht="12.95" customHeight="1">
      <c r="A27" s="389" t="s">
        <v>28</v>
      </c>
      <c r="B27" s="419" t="s">
        <v>168</v>
      </c>
      <c r="C27" s="372"/>
      <c r="D27" s="372"/>
      <c r="E27" s="372"/>
      <c r="F27" s="406"/>
      <c r="G27" s="372"/>
      <c r="H27" s="372"/>
      <c r="I27" s="405"/>
      <c r="J27" s="640"/>
    </row>
    <row r="28" spans="1:10" ht="12.95" customHeight="1">
      <c r="A28" s="387" t="s">
        <v>29</v>
      </c>
      <c r="B28" s="423" t="s">
        <v>169</v>
      </c>
      <c r="C28" s="372"/>
      <c r="D28" s="372"/>
      <c r="E28" s="372"/>
      <c r="F28" s="7"/>
      <c r="G28" s="372"/>
      <c r="H28" s="372"/>
      <c r="I28" s="405"/>
      <c r="J28" s="640"/>
    </row>
    <row r="29" spans="1:10" ht="12.95" customHeight="1" thickBot="1">
      <c r="A29" s="389" t="s">
        <v>30</v>
      </c>
      <c r="B29" s="424" t="s">
        <v>170</v>
      </c>
      <c r="C29" s="372"/>
      <c r="D29" s="372"/>
      <c r="E29" s="372"/>
      <c r="F29" s="406"/>
      <c r="G29" s="372"/>
      <c r="H29" s="372"/>
      <c r="I29" s="405"/>
      <c r="J29" s="640"/>
    </row>
    <row r="30" spans="1:10" ht="24.75" customHeight="1" thickBot="1">
      <c r="A30" s="392" t="s">
        <v>31</v>
      </c>
      <c r="B30" s="373" t="s">
        <v>481</v>
      </c>
      <c r="C30" s="378">
        <f>+C18+C24</f>
        <v>0</v>
      </c>
      <c r="D30" s="378">
        <f>+D18+D24</f>
        <v>0</v>
      </c>
      <c r="E30" s="378">
        <f>+E18+E24</f>
        <v>0</v>
      </c>
      <c r="F30" s="373" t="s">
        <v>492</v>
      </c>
      <c r="G30" s="378">
        <f>SUM(G18:G29)</f>
        <v>0</v>
      </c>
      <c r="H30" s="378">
        <f>SUM(H18:H29)</f>
        <v>4</v>
      </c>
      <c r="I30" s="409">
        <f>SUM(I18:I29)</f>
        <v>0</v>
      </c>
      <c r="J30" s="640"/>
    </row>
    <row r="31" spans="1:10" ht="16.5" customHeight="1" thickBot="1">
      <c r="A31" s="392" t="s">
        <v>32</v>
      </c>
      <c r="B31" s="398" t="s">
        <v>482</v>
      </c>
      <c r="C31" s="574">
        <f>+C17+C30</f>
        <v>0</v>
      </c>
      <c r="D31" s="574">
        <f>+D17+D30</f>
        <v>1249355</v>
      </c>
      <c r="E31" s="575">
        <f>+E17+E30</f>
        <v>1409355</v>
      </c>
      <c r="F31" s="398" t="s">
        <v>491</v>
      </c>
      <c r="G31" s="574">
        <f>+G17+G30</f>
        <v>13059194</v>
      </c>
      <c r="H31" s="574">
        <f>+H17+H30</f>
        <v>3718213</v>
      </c>
      <c r="I31" s="576">
        <f>+I17+I30</f>
        <v>3718209</v>
      </c>
      <c r="J31" s="640"/>
    </row>
    <row r="32" spans="1:10" ht="16.5" customHeight="1" thickBot="1">
      <c r="A32" s="392" t="s">
        <v>33</v>
      </c>
      <c r="B32" s="398" t="s">
        <v>117</v>
      </c>
      <c r="C32" s="574">
        <f>IF(C17-G17&lt;0,G17-C17,"-")</f>
        <v>13059194</v>
      </c>
      <c r="D32" s="574">
        <f>IF(D17-H17&lt;0,H17-D17,"-")</f>
        <v>2468854</v>
      </c>
      <c r="E32" s="575">
        <f>IF(E17-I17&lt;0,I17-E17,"-")</f>
        <v>2308854</v>
      </c>
      <c r="F32" s="398" t="s">
        <v>118</v>
      </c>
      <c r="G32" s="574" t="str">
        <f>IF(C17-G17&gt;0,C17-G17,"-")</f>
        <v>-</v>
      </c>
      <c r="H32" s="574" t="str">
        <f>IF(D17-H17&gt;0,D17-H17,"-")</f>
        <v>-</v>
      </c>
      <c r="I32" s="576" t="str">
        <f>IF(E17-I17&gt;0,E17-I17,"-")</f>
        <v>-</v>
      </c>
      <c r="J32" s="640"/>
    </row>
    <row r="33" spans="1:10" ht="16.5" customHeight="1" thickBot="1">
      <c r="A33" s="392" t="s">
        <v>34</v>
      </c>
      <c r="B33" s="398" t="s">
        <v>699</v>
      </c>
      <c r="C33" s="574">
        <f>IF(C31-G31&lt;0,G31-C31,"-")</f>
        <v>13059194</v>
      </c>
      <c r="D33" s="574">
        <f>IF(D31-H31&lt;0,H31-D31,"-")</f>
        <v>2468858</v>
      </c>
      <c r="E33" s="574">
        <f>IF(E31-I31&lt;0,I31-E31,"-")</f>
        <v>2308854</v>
      </c>
      <c r="F33" s="398" t="s">
        <v>700</v>
      </c>
      <c r="G33" s="574" t="str">
        <f>IF(C31-G31&gt;0,C31-G31,"-")</f>
        <v>-</v>
      </c>
      <c r="H33" s="574" t="str">
        <f>IF(D31-H31&gt;0,D31-H31,"-")</f>
        <v>-</v>
      </c>
      <c r="I33" s="574" t="str">
        <f>IF(E31-I31&gt;0,E31-I31,"-")</f>
        <v>-</v>
      </c>
      <c r="J33" s="640"/>
    </row>
  </sheetData>
  <sheetProtection sheet="1"/>
  <mergeCells count="2">
    <mergeCell ref="A3:A4"/>
    <mergeCell ref="J1:J3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>
    <oddHeader>&amp;R4. melléklet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38"/>
  <sheetViews>
    <sheetView zoomScaleNormal="100" zoomScaleSheetLayoutView="115" workbookViewId="0">
      <selection activeCell="C44" sqref="C44"/>
    </sheetView>
  </sheetViews>
  <sheetFormatPr defaultRowHeight="12.75"/>
  <cols>
    <col min="1" max="1" width="46.33203125" style="269" customWidth="1"/>
    <col min="2" max="2" width="13.83203125" style="269" customWidth="1"/>
    <col min="3" max="3" width="66.1640625" style="269" customWidth="1"/>
    <col min="4" max="5" width="13.83203125" style="269" customWidth="1"/>
    <col min="6" max="16384" width="9.33203125" style="269"/>
  </cols>
  <sheetData>
    <row r="1" spans="1:5" ht="18.75">
      <c r="A1" s="433" t="s">
        <v>108</v>
      </c>
      <c r="E1" s="439" t="s">
        <v>112</v>
      </c>
    </row>
    <row r="3" spans="1:5">
      <c r="A3" s="434"/>
      <c r="B3" s="440"/>
      <c r="C3" s="434"/>
      <c r="D3" s="441"/>
      <c r="E3" s="440"/>
    </row>
    <row r="4" spans="1:5" ht="15.75">
      <c r="A4" s="408" t="str">
        <f>+ÖSSZEFÜGGÉSEK!A4</f>
        <v>2017. évi eredeti előirányzat BEVÉTELEK</v>
      </c>
      <c r="B4" s="442"/>
      <c r="C4" s="435"/>
      <c r="D4" s="441"/>
      <c r="E4" s="440"/>
    </row>
    <row r="5" spans="1:5">
      <c r="A5" s="434"/>
      <c r="B5" s="440"/>
      <c r="C5" s="434"/>
      <c r="D5" s="441"/>
      <c r="E5" s="440"/>
    </row>
    <row r="6" spans="1:5">
      <c r="A6" s="434" t="s">
        <v>496</v>
      </c>
      <c r="B6" s="440">
        <f>+'2. melléklet'!C61</f>
        <v>95787302</v>
      </c>
      <c r="C6" s="434" t="s">
        <v>497</v>
      </c>
      <c r="D6" s="441">
        <f>+'3. melléklet'!C18+'4. melléklet'!C17</f>
        <v>95787302</v>
      </c>
      <c r="E6" s="440">
        <f>+B6-D6</f>
        <v>0</v>
      </c>
    </row>
    <row r="7" spans="1:5">
      <c r="A7" s="434" t="s">
        <v>498</v>
      </c>
      <c r="B7" s="440">
        <f>+'2. melléklet'!C84</f>
        <v>14962692</v>
      </c>
      <c r="C7" s="434" t="s">
        <v>499</v>
      </c>
      <c r="D7" s="441">
        <f>+'3. melléklet'!C27+'4. melléklet'!C30</f>
        <v>14962692</v>
      </c>
      <c r="E7" s="440">
        <f>+B7-D7</f>
        <v>0</v>
      </c>
    </row>
    <row r="8" spans="1:5">
      <c r="A8" s="434" t="s">
        <v>500</v>
      </c>
      <c r="B8" s="440">
        <f>+'2. melléklet'!C85</f>
        <v>110749994</v>
      </c>
      <c r="C8" s="434" t="s">
        <v>501</v>
      </c>
      <c r="D8" s="441">
        <f>+'3. melléklet'!C28+'4. melléklet'!C31</f>
        <v>110749994</v>
      </c>
      <c r="E8" s="440">
        <f>+B8-D8</f>
        <v>0</v>
      </c>
    </row>
    <row r="9" spans="1:5">
      <c r="A9" s="434"/>
      <c r="B9" s="440"/>
      <c r="C9" s="434"/>
      <c r="D9" s="441"/>
      <c r="E9" s="440"/>
    </row>
    <row r="10" spans="1:5" ht="15.75">
      <c r="A10" s="408" t="str">
        <f>+ÖSSZEFÜGGÉSEK!A10</f>
        <v>2017. évi módosított előirányzat BEVÉTELEK</v>
      </c>
      <c r="B10" s="442"/>
      <c r="C10" s="435"/>
      <c r="D10" s="441"/>
      <c r="E10" s="440"/>
    </row>
    <row r="11" spans="1:5">
      <c r="A11" s="434"/>
      <c r="B11" s="440"/>
      <c r="C11" s="434"/>
      <c r="D11" s="441"/>
      <c r="E11" s="440"/>
    </row>
    <row r="12" spans="1:5">
      <c r="A12" s="434" t="s">
        <v>502</v>
      </c>
      <c r="B12" s="440">
        <f>+'2. melléklet'!D61</f>
        <v>88696008</v>
      </c>
      <c r="C12" s="434" t="s">
        <v>508</v>
      </c>
      <c r="D12" s="441">
        <f>+'3. melléklet'!D18+'4. melléklet'!D17</f>
        <v>88696008</v>
      </c>
      <c r="E12" s="440">
        <f>+B12-D12</f>
        <v>0</v>
      </c>
    </row>
    <row r="13" spans="1:5">
      <c r="A13" s="434" t="s">
        <v>503</v>
      </c>
      <c r="B13" s="440">
        <f>+'2. melléklet'!D84</f>
        <v>14962692</v>
      </c>
      <c r="C13" s="434" t="s">
        <v>509</v>
      </c>
      <c r="D13" s="441">
        <f>+'3. melléklet'!D27+'4. melléklet'!D30</f>
        <v>14962692</v>
      </c>
      <c r="E13" s="440">
        <f>+B13-D13</f>
        <v>0</v>
      </c>
    </row>
    <row r="14" spans="1:5">
      <c r="A14" s="434" t="s">
        <v>504</v>
      </c>
      <c r="B14" s="440">
        <f>+'2. melléklet'!D85</f>
        <v>103658700</v>
      </c>
      <c r="C14" s="434" t="s">
        <v>510</v>
      </c>
      <c r="D14" s="441">
        <f>+'3. melléklet'!D28+'4. melléklet'!D31</f>
        <v>103658700</v>
      </c>
      <c r="E14" s="440">
        <f>+B14-D14</f>
        <v>0</v>
      </c>
    </row>
    <row r="15" spans="1:5">
      <c r="A15" s="434"/>
      <c r="B15" s="440"/>
      <c r="C15" s="434"/>
      <c r="D15" s="441"/>
      <c r="E15" s="440"/>
    </row>
    <row r="16" spans="1:5" ht="14.25">
      <c r="A16" s="443" t="str">
        <f>+ÖSSZEFÜGGÉSEK!A16</f>
        <v>2017. évi teljesítés BEVÉTELEK</v>
      </c>
      <c r="B16" s="407"/>
      <c r="C16" s="435"/>
      <c r="D16" s="441"/>
      <c r="E16" s="440"/>
    </row>
    <row r="17" spans="1:5">
      <c r="A17" s="434"/>
      <c r="B17" s="440"/>
      <c r="C17" s="434"/>
      <c r="D17" s="441"/>
      <c r="E17" s="440"/>
    </row>
    <row r="18" spans="1:5">
      <c r="A18" s="434" t="s">
        <v>505</v>
      </c>
      <c r="B18" s="440">
        <f>+'2. melléklet'!E61</f>
        <v>106250779</v>
      </c>
      <c r="C18" s="434" t="s">
        <v>511</v>
      </c>
      <c r="D18" s="441">
        <f>+'3. melléklet'!E18+'4. melléklet'!E17</f>
        <v>106250779</v>
      </c>
      <c r="E18" s="440">
        <f>+B18-D18</f>
        <v>0</v>
      </c>
    </row>
    <row r="19" spans="1:5">
      <c r="A19" s="434" t="s">
        <v>506</v>
      </c>
      <c r="B19" s="440">
        <f>+'2. melléklet'!E84</f>
        <v>16519966</v>
      </c>
      <c r="C19" s="434" t="s">
        <v>512</v>
      </c>
      <c r="D19" s="441">
        <f>+'3. melléklet'!E27+'4. melléklet'!E30</f>
        <v>16519966</v>
      </c>
      <c r="E19" s="440">
        <f>+B19-D19</f>
        <v>0</v>
      </c>
    </row>
    <row r="20" spans="1:5">
      <c r="A20" s="434" t="s">
        <v>507</v>
      </c>
      <c r="B20" s="440">
        <f>+'2. melléklet'!E85</f>
        <v>122770745</v>
      </c>
      <c r="C20" s="434" t="s">
        <v>513</v>
      </c>
      <c r="D20" s="441">
        <f>+'3. melléklet'!E28+'4. melléklet'!E31</f>
        <v>122770745</v>
      </c>
      <c r="E20" s="440">
        <f>+B20-D20</f>
        <v>0</v>
      </c>
    </row>
    <row r="21" spans="1:5">
      <c r="A21" s="434"/>
      <c r="B21" s="440"/>
      <c r="C21" s="434"/>
      <c r="D21" s="441"/>
      <c r="E21" s="440"/>
    </row>
    <row r="22" spans="1:5" ht="15.75">
      <c r="A22" s="408" t="str">
        <f>+ÖSSZEFÜGGÉSEK!A22</f>
        <v>2017. évi eredeti előirányzat KIADÁSOK</v>
      </c>
      <c r="B22" s="442"/>
      <c r="C22" s="435"/>
      <c r="D22" s="441"/>
      <c r="E22" s="440"/>
    </row>
    <row r="23" spans="1:5">
      <c r="A23" s="434"/>
      <c r="B23" s="440"/>
      <c r="C23" s="434"/>
      <c r="D23" s="441"/>
      <c r="E23" s="440"/>
    </row>
    <row r="24" spans="1:5">
      <c r="A24" s="434" t="s">
        <v>514</v>
      </c>
      <c r="B24" s="440">
        <f>+'2. melléklet'!C125</f>
        <v>109269562</v>
      </c>
      <c r="C24" s="434" t="s">
        <v>520</v>
      </c>
      <c r="D24" s="441">
        <f>+'3. melléklet'!G18+'4. melléklet'!G17</f>
        <v>109269562</v>
      </c>
      <c r="E24" s="440">
        <f>+B24-D24</f>
        <v>0</v>
      </c>
    </row>
    <row r="25" spans="1:5">
      <c r="A25" s="434" t="s">
        <v>493</v>
      </c>
      <c r="B25" s="440">
        <f>+'2. melléklet'!C145</f>
        <v>1480432</v>
      </c>
      <c r="C25" s="434" t="s">
        <v>521</v>
      </c>
      <c r="D25" s="441">
        <f>+'3. melléklet'!G27+'4. melléklet'!G30</f>
        <v>1480432</v>
      </c>
      <c r="E25" s="440">
        <f>+B25-D25</f>
        <v>0</v>
      </c>
    </row>
    <row r="26" spans="1:5">
      <c r="A26" s="434" t="s">
        <v>515</v>
      </c>
      <c r="B26" s="440">
        <f>+'2. melléklet'!C146</f>
        <v>110749994</v>
      </c>
      <c r="C26" s="434" t="s">
        <v>522</v>
      </c>
      <c r="D26" s="441">
        <f>+'3. melléklet'!G28+'4. melléklet'!G31</f>
        <v>110749994</v>
      </c>
      <c r="E26" s="440">
        <f>+B26-D26</f>
        <v>0</v>
      </c>
    </row>
    <row r="27" spans="1:5">
      <c r="A27" s="434"/>
      <c r="B27" s="440"/>
      <c r="C27" s="434"/>
      <c r="D27" s="441"/>
      <c r="E27" s="440"/>
    </row>
    <row r="28" spans="1:5" ht="15.75">
      <c r="A28" s="408" t="str">
        <f>+ÖSSZEFÜGGÉSEK!A28</f>
        <v>2017. évi módosított előirányzat KIADÁSOK</v>
      </c>
      <c r="B28" s="442"/>
      <c r="C28" s="435"/>
      <c r="D28" s="441"/>
      <c r="E28" s="440"/>
    </row>
    <row r="29" spans="1:5">
      <c r="A29" s="434"/>
      <c r="B29" s="440"/>
      <c r="C29" s="434"/>
      <c r="D29" s="441"/>
      <c r="E29" s="440"/>
    </row>
    <row r="30" spans="1:5">
      <c r="A30" s="434" t="s">
        <v>516</v>
      </c>
      <c r="B30" s="440">
        <f>+'2. melléklet'!D125</f>
        <v>102178268</v>
      </c>
      <c r="C30" s="434" t="s">
        <v>527</v>
      </c>
      <c r="D30" s="441">
        <f>+'3. melléklet'!H18+'4. melléklet'!H17</f>
        <v>102178268</v>
      </c>
      <c r="E30" s="440">
        <f>+B30-D30</f>
        <v>0</v>
      </c>
    </row>
    <row r="31" spans="1:5">
      <c r="A31" s="434" t="s">
        <v>494</v>
      </c>
      <c r="B31" s="440">
        <f>+'2. melléklet'!D145</f>
        <v>1480432</v>
      </c>
      <c r="C31" s="434" t="s">
        <v>524</v>
      </c>
      <c r="D31" s="441">
        <f>+'3. melléklet'!H27+'4. melléklet'!H30</f>
        <v>1480436</v>
      </c>
      <c r="E31" s="440">
        <f>+B31-D31</f>
        <v>-4</v>
      </c>
    </row>
    <row r="32" spans="1:5">
      <c r="A32" s="434" t="s">
        <v>517</v>
      </c>
      <c r="B32" s="440">
        <f>+'2. melléklet'!D146</f>
        <v>103658700</v>
      </c>
      <c r="C32" s="434" t="s">
        <v>523</v>
      </c>
      <c r="D32" s="441">
        <f>+'3. melléklet'!H28+'4. melléklet'!H31</f>
        <v>103658704</v>
      </c>
      <c r="E32" s="440">
        <f>+B32-D32</f>
        <v>-4</v>
      </c>
    </row>
    <row r="33" spans="1:5">
      <c r="A33" s="434"/>
      <c r="B33" s="440"/>
      <c r="C33" s="434"/>
      <c r="D33" s="441"/>
      <c r="E33" s="440"/>
    </row>
    <row r="34" spans="1:5" ht="15.75">
      <c r="A34" s="438" t="str">
        <f>+ÖSSZEFÜGGÉSEK!A34</f>
        <v>2017. évi teljesítés KIADÁSOK</v>
      </c>
      <c r="B34" s="442"/>
      <c r="C34" s="435"/>
      <c r="D34" s="441"/>
      <c r="E34" s="440"/>
    </row>
    <row r="35" spans="1:5">
      <c r="A35" s="434"/>
      <c r="B35" s="440"/>
      <c r="C35" s="434"/>
      <c r="D35" s="441"/>
      <c r="E35" s="440"/>
    </row>
    <row r="36" spans="1:5">
      <c r="A36" s="434" t="s">
        <v>518</v>
      </c>
      <c r="B36" s="440">
        <f>+'2. melléklet'!E125</f>
        <v>101278215</v>
      </c>
      <c r="C36" s="434" t="s">
        <v>528</v>
      </c>
      <c r="D36" s="441">
        <f>+'3. melléklet'!I18+'4. melléklet'!I17</f>
        <v>101278215</v>
      </c>
      <c r="E36" s="440">
        <f>+B36-D36</f>
        <v>0</v>
      </c>
    </row>
    <row r="37" spans="1:5">
      <c r="A37" s="434" t="s">
        <v>495</v>
      </c>
      <c r="B37" s="440">
        <f>+'2. melléklet'!E145</f>
        <v>1480432</v>
      </c>
      <c r="C37" s="434" t="s">
        <v>526</v>
      </c>
      <c r="D37" s="441">
        <f>+'3. melléklet'!I27+'4. melléklet'!I30</f>
        <v>1480432</v>
      </c>
      <c r="E37" s="440">
        <f>+B37-D37</f>
        <v>0</v>
      </c>
    </row>
    <row r="38" spans="1:5">
      <c r="A38" s="434" t="s">
        <v>519</v>
      </c>
      <c r="B38" s="440">
        <f>+'2. melléklet'!E146</f>
        <v>102758647</v>
      </c>
      <c r="C38" s="434" t="s">
        <v>525</v>
      </c>
      <c r="D38" s="441">
        <f>+'3. melléklet'!I28+'4. melléklet'!I31</f>
        <v>102758647</v>
      </c>
      <c r="E38" s="440">
        <f>+B38-D38</f>
        <v>0</v>
      </c>
    </row>
  </sheetData>
  <sheetProtection sheet="1" objects="1" scenarios="1"/>
  <phoneticPr fontId="25" type="noConversion"/>
  <conditionalFormatting sqref="E3:E38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H33"/>
  <sheetViews>
    <sheetView view="pageLayout" zoomScaleNormal="100" workbookViewId="0">
      <selection activeCell="H1" sqref="H1:H24"/>
    </sheetView>
  </sheetViews>
  <sheetFormatPr defaultRowHeight="12.75"/>
  <cols>
    <col min="1" max="1" width="39.6640625" style="5" customWidth="1"/>
    <col min="2" max="7" width="15.6640625" style="4" customWidth="1"/>
    <col min="8" max="8" width="5.1640625" style="4" customWidth="1"/>
    <col min="9" max="16384" width="9.33203125" style="4"/>
  </cols>
  <sheetData>
    <row r="1" spans="1:8" ht="18" customHeight="1">
      <c r="A1" s="643" t="s">
        <v>1</v>
      </c>
      <c r="B1" s="643"/>
      <c r="C1" s="643"/>
      <c r="D1" s="643"/>
      <c r="E1" s="643"/>
      <c r="F1" s="643"/>
      <c r="G1" s="643"/>
      <c r="H1" s="644" t="str">
        <f>+CONCATENATE("3. melléklet a ……/",LEFT(ÖSSZEFÜGGÉSEK!A4,4)+1,". (……) önkormányzati rendelethez")</f>
        <v>3. melléklet a ……/2018. (……) önkormányzati rendelethez</v>
      </c>
    </row>
    <row r="2" spans="1:8" ht="22.5" customHeight="1" thickBot="1">
      <c r="A2" s="26"/>
      <c r="B2" s="10"/>
      <c r="C2" s="10"/>
      <c r="D2" s="10"/>
      <c r="E2" s="10"/>
      <c r="F2" s="572"/>
      <c r="G2" s="570" t="str">
        <f>'4. melléklet'!I2</f>
        <v>Forintban!</v>
      </c>
      <c r="H2" s="644"/>
    </row>
    <row r="3" spans="1:8" s="6" customFormat="1" ht="50.25" customHeight="1" thickBot="1">
      <c r="A3" s="27" t="s">
        <v>53</v>
      </c>
      <c r="B3" s="28" t="s">
        <v>54</v>
      </c>
      <c r="C3" s="28" t="s">
        <v>55</v>
      </c>
      <c r="D3" s="28" t="str">
        <f>+CONCATENATE("Felhasználás ",LEFT(ÖSSZEFÜGGÉSEK!A4,4)-1,". XII.31-ig")</f>
        <v>Felhasználás 2016. XII.31-ig</v>
      </c>
      <c r="E3" s="28" t="str">
        <f>+CONCATENATE(LEFT(ÖSSZEFÜGGÉSEK!A4,4),". évi módosított előirányzat")</f>
        <v>2017. évi módosított előirányzat</v>
      </c>
      <c r="F3" s="82" t="str">
        <f>+CONCATENATE(LEFT(ÖSSZEFÜGGÉSEK!A4,4),". évi teljesítés")</f>
        <v>2017. évi teljesítés</v>
      </c>
      <c r="G3" s="81" t="str">
        <f>+CONCATENATE("Összes teljesítés ",LEFT(ÖSSZEFÜGGÉSEK!A4,4),". dec. 31-ig")</f>
        <v>Összes teljesítés 2017. dec. 31-ig</v>
      </c>
      <c r="H3" s="644"/>
    </row>
    <row r="4" spans="1:8" s="10" customFormat="1" ht="12" customHeight="1" thickBot="1">
      <c r="A4" s="401" t="s">
        <v>403</v>
      </c>
      <c r="B4" s="402" t="s">
        <v>404</v>
      </c>
      <c r="C4" s="402" t="s">
        <v>405</v>
      </c>
      <c r="D4" s="402" t="s">
        <v>406</v>
      </c>
      <c r="E4" s="402" t="s">
        <v>407</v>
      </c>
      <c r="F4" s="49" t="s">
        <v>483</v>
      </c>
      <c r="G4" s="403" t="s">
        <v>529</v>
      </c>
      <c r="H4" s="644"/>
    </row>
    <row r="5" spans="1:8" ht="15.95" customHeight="1">
      <c r="A5" s="626" t="s">
        <v>718</v>
      </c>
      <c r="B5" s="2">
        <v>779701</v>
      </c>
      <c r="C5" s="11">
        <v>2017</v>
      </c>
      <c r="D5" s="2"/>
      <c r="E5" s="2">
        <v>779701</v>
      </c>
      <c r="F5" s="2">
        <v>779701</v>
      </c>
      <c r="G5" s="51">
        <f>+D5+F5</f>
        <v>779701</v>
      </c>
      <c r="H5" s="644"/>
    </row>
    <row r="6" spans="1:8" ht="15.95" customHeight="1">
      <c r="A6" s="626" t="s">
        <v>719</v>
      </c>
      <c r="B6" s="2">
        <v>589000</v>
      </c>
      <c r="C6" s="11">
        <v>2017</v>
      </c>
      <c r="D6" s="2"/>
      <c r="E6" s="2">
        <v>589000</v>
      </c>
      <c r="F6" s="2">
        <v>589000</v>
      </c>
      <c r="G6" s="51">
        <f t="shared" ref="G6:G23" si="0">+D6+F6</f>
        <v>589000</v>
      </c>
      <c r="H6" s="644"/>
    </row>
    <row r="7" spans="1:8" ht="15.95" customHeight="1">
      <c r="A7" s="626" t="s">
        <v>720</v>
      </c>
      <c r="B7" s="2">
        <v>200000</v>
      </c>
      <c r="C7" s="11">
        <v>2017</v>
      </c>
      <c r="D7" s="2"/>
      <c r="E7" s="2">
        <v>200000</v>
      </c>
      <c r="F7" s="2">
        <v>200000</v>
      </c>
      <c r="G7" s="51">
        <f t="shared" si="0"/>
        <v>200000</v>
      </c>
      <c r="H7" s="644"/>
    </row>
    <row r="8" spans="1:8" ht="15.95" customHeight="1">
      <c r="A8" s="627" t="s">
        <v>721</v>
      </c>
      <c r="B8" s="2">
        <v>200000</v>
      </c>
      <c r="C8" s="11">
        <v>2017</v>
      </c>
      <c r="D8" s="2"/>
      <c r="E8" s="2">
        <v>200000</v>
      </c>
      <c r="F8" s="2">
        <v>200000</v>
      </c>
      <c r="G8" s="51">
        <f t="shared" si="0"/>
        <v>200000</v>
      </c>
      <c r="H8" s="644"/>
    </row>
    <row r="9" spans="1:8" ht="15.95" customHeight="1">
      <c r="A9" s="626" t="s">
        <v>722</v>
      </c>
      <c r="B9" s="2">
        <v>999490</v>
      </c>
      <c r="C9" s="11">
        <v>2017</v>
      </c>
      <c r="D9" s="2"/>
      <c r="E9" s="2">
        <v>999490</v>
      </c>
      <c r="F9" s="2">
        <v>999490</v>
      </c>
      <c r="G9" s="51">
        <f t="shared" si="0"/>
        <v>999490</v>
      </c>
      <c r="H9" s="644"/>
    </row>
    <row r="10" spans="1:8" ht="15.95" customHeight="1">
      <c r="A10" s="627" t="s">
        <v>723</v>
      </c>
      <c r="B10" s="2">
        <v>431733</v>
      </c>
      <c r="C10" s="11">
        <v>2017</v>
      </c>
      <c r="D10" s="2"/>
      <c r="E10" s="2">
        <v>431733</v>
      </c>
      <c r="F10" s="2">
        <v>431733</v>
      </c>
      <c r="G10" s="51">
        <f t="shared" si="0"/>
        <v>431733</v>
      </c>
      <c r="H10" s="644"/>
    </row>
    <row r="11" spans="1:8" ht="15.95" customHeight="1">
      <c r="A11" s="626" t="s">
        <v>724</v>
      </c>
      <c r="B11" s="2">
        <v>90310</v>
      </c>
      <c r="C11" s="11">
        <v>2017</v>
      </c>
      <c r="D11" s="2"/>
      <c r="E11" s="2">
        <v>90310</v>
      </c>
      <c r="F11" s="2">
        <v>90310</v>
      </c>
      <c r="G11" s="51">
        <f t="shared" si="0"/>
        <v>90310</v>
      </c>
      <c r="H11" s="644"/>
    </row>
    <row r="12" spans="1:8" ht="15.95" customHeight="1">
      <c r="A12" s="7"/>
      <c r="B12" s="2"/>
      <c r="C12" s="11"/>
      <c r="D12" s="2"/>
      <c r="E12" s="2"/>
      <c r="F12" s="50"/>
      <c r="G12" s="51">
        <f t="shared" si="0"/>
        <v>0</v>
      </c>
      <c r="H12" s="644"/>
    </row>
    <row r="13" spans="1:8" ht="15.95" customHeight="1">
      <c r="A13" s="7"/>
      <c r="B13" s="2"/>
      <c r="C13" s="11"/>
      <c r="D13" s="2"/>
      <c r="E13" s="2"/>
      <c r="F13" s="50"/>
      <c r="G13" s="51">
        <f t="shared" si="0"/>
        <v>0</v>
      </c>
      <c r="H13" s="644"/>
    </row>
    <row r="14" spans="1:8" ht="15.95" customHeight="1">
      <c r="A14" s="7"/>
      <c r="B14" s="2"/>
      <c r="C14" s="11"/>
      <c r="D14" s="2"/>
      <c r="E14" s="2"/>
      <c r="F14" s="50"/>
      <c r="G14" s="51">
        <f t="shared" si="0"/>
        <v>0</v>
      </c>
      <c r="H14" s="644"/>
    </row>
    <row r="15" spans="1:8" ht="15.95" customHeight="1">
      <c r="A15" s="7"/>
      <c r="B15" s="2"/>
      <c r="C15" s="11"/>
      <c r="D15" s="2"/>
      <c r="E15" s="2"/>
      <c r="F15" s="50"/>
      <c r="G15" s="51">
        <f t="shared" si="0"/>
        <v>0</v>
      </c>
      <c r="H15" s="644"/>
    </row>
    <row r="16" spans="1:8" ht="15.95" customHeight="1">
      <c r="A16" s="7"/>
      <c r="B16" s="2"/>
      <c r="C16" s="11"/>
      <c r="D16" s="2"/>
      <c r="E16" s="2"/>
      <c r="F16" s="50"/>
      <c r="G16" s="51">
        <f t="shared" si="0"/>
        <v>0</v>
      </c>
      <c r="H16" s="644"/>
    </row>
    <row r="17" spans="1:8" ht="15.95" customHeight="1">
      <c r="A17" s="7"/>
      <c r="B17" s="2"/>
      <c r="C17" s="11"/>
      <c r="D17" s="2"/>
      <c r="E17" s="2"/>
      <c r="F17" s="50"/>
      <c r="G17" s="51">
        <f t="shared" si="0"/>
        <v>0</v>
      </c>
      <c r="H17" s="644"/>
    </row>
    <row r="18" spans="1:8" ht="15.95" customHeight="1">
      <c r="A18" s="7"/>
      <c r="B18" s="2"/>
      <c r="C18" s="11"/>
      <c r="D18" s="2"/>
      <c r="E18" s="2"/>
      <c r="F18" s="50"/>
      <c r="G18" s="51">
        <f t="shared" si="0"/>
        <v>0</v>
      </c>
      <c r="H18" s="644"/>
    </row>
    <row r="19" spans="1:8" ht="15.95" customHeight="1">
      <c r="A19" s="7"/>
      <c r="B19" s="2"/>
      <c r="C19" s="11"/>
      <c r="D19" s="2"/>
      <c r="E19" s="2"/>
      <c r="F19" s="50"/>
      <c r="G19" s="51">
        <f t="shared" si="0"/>
        <v>0</v>
      </c>
      <c r="H19" s="644"/>
    </row>
    <row r="20" spans="1:8" ht="15.95" customHeight="1">
      <c r="A20" s="7"/>
      <c r="B20" s="2"/>
      <c r="C20" s="11"/>
      <c r="D20" s="2"/>
      <c r="E20" s="2"/>
      <c r="F20" s="50"/>
      <c r="G20" s="51">
        <f t="shared" si="0"/>
        <v>0</v>
      </c>
      <c r="H20" s="644"/>
    </row>
    <row r="21" spans="1:8" ht="15.95" customHeight="1">
      <c r="A21" s="7"/>
      <c r="B21" s="2"/>
      <c r="C21" s="11"/>
      <c r="D21" s="2"/>
      <c r="E21" s="2"/>
      <c r="F21" s="50"/>
      <c r="G21" s="51">
        <f t="shared" si="0"/>
        <v>0</v>
      </c>
      <c r="H21" s="644"/>
    </row>
    <row r="22" spans="1:8" ht="15.95" customHeight="1">
      <c r="A22" s="7"/>
      <c r="B22" s="2"/>
      <c r="C22" s="11"/>
      <c r="D22" s="2"/>
      <c r="E22" s="2"/>
      <c r="F22" s="50"/>
      <c r="G22" s="51">
        <f t="shared" si="0"/>
        <v>0</v>
      </c>
      <c r="H22" s="644"/>
    </row>
    <row r="23" spans="1:8" ht="15.95" customHeight="1" thickBot="1">
      <c r="A23" s="12"/>
      <c r="B23" s="3"/>
      <c r="C23" s="13"/>
      <c r="D23" s="3"/>
      <c r="E23" s="3"/>
      <c r="F23" s="52"/>
      <c r="G23" s="51">
        <f t="shared" si="0"/>
        <v>0</v>
      </c>
      <c r="H23" s="644"/>
    </row>
    <row r="24" spans="1:8" s="16" customFormat="1" ht="18" customHeight="1" thickBot="1">
      <c r="A24" s="29" t="s">
        <v>52</v>
      </c>
      <c r="B24" s="14">
        <f>SUM(B5:B23)</f>
        <v>3290234</v>
      </c>
      <c r="C24" s="21"/>
      <c r="D24" s="14">
        <f>SUM(D5:D23)</f>
        <v>0</v>
      </c>
      <c r="E24" s="14">
        <f>SUM(E5:E23)</f>
        <v>3290234</v>
      </c>
      <c r="F24" s="14">
        <f>SUM(F5:F23)</f>
        <v>3290234</v>
      </c>
      <c r="G24" s="15">
        <f>SUM(G5:G23)</f>
        <v>3290234</v>
      </c>
      <c r="H24" s="644"/>
    </row>
    <row r="25" spans="1:8">
      <c r="F25" s="16"/>
      <c r="G25" s="16"/>
      <c r="H25" s="553"/>
    </row>
    <row r="26" spans="1:8">
      <c r="H26" s="553"/>
    </row>
    <row r="27" spans="1:8">
      <c r="H27" s="553"/>
    </row>
    <row r="28" spans="1:8">
      <c r="H28" s="553"/>
    </row>
    <row r="29" spans="1:8">
      <c r="H29" s="553"/>
    </row>
    <row r="30" spans="1:8">
      <c r="H30" s="553"/>
    </row>
    <row r="31" spans="1:8">
      <c r="H31" s="553"/>
    </row>
    <row r="32" spans="1:8">
      <c r="H32" s="553"/>
    </row>
    <row r="33" spans="8:8">
      <c r="H33" s="553"/>
    </row>
  </sheetData>
  <mergeCells count="2">
    <mergeCell ref="A1:G1"/>
    <mergeCell ref="H1:H24"/>
  </mergeCells>
  <phoneticPr fontId="0" type="noConversion"/>
  <printOptions horizontalCentered="1"/>
  <pageMargins left="0.78740157480314965" right="0.78740157480314965" top="1" bottom="0.98425196850393704" header="0.78740157480314965" footer="0.78740157480314965"/>
  <pageSetup paperSize="9" scale="103" orientation="landscape" horizontalDpi="300" verticalDpi="300" r:id="rId1"/>
  <headerFooter alignWithMargins="0">
    <oddHeader>&amp;R5.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30</vt:i4>
      </vt:variant>
      <vt:variant>
        <vt:lpstr>Névvel ellátott tartományok</vt:lpstr>
      </vt:variant>
      <vt:variant>
        <vt:i4>16</vt:i4>
      </vt:variant>
    </vt:vector>
  </HeadingPairs>
  <TitlesOfParts>
    <vt:vector size="46" baseType="lpstr">
      <vt:lpstr>ÖSSZEFÜGGÉSEK</vt:lpstr>
      <vt:lpstr>2. melléklet</vt:lpstr>
      <vt:lpstr>2.1 melléklet</vt:lpstr>
      <vt:lpstr>2.2 melléklet</vt:lpstr>
      <vt:lpstr>2.3 melléklet</vt:lpstr>
      <vt:lpstr>3. melléklet</vt:lpstr>
      <vt:lpstr>4. melléklet</vt:lpstr>
      <vt:lpstr>ELLENŐRZÉS-1.sz.2.1.sz.2.2.sz.</vt:lpstr>
      <vt:lpstr>5. melléklet</vt:lpstr>
      <vt:lpstr>6. melléklet</vt:lpstr>
      <vt:lpstr>7. melléklet</vt:lpstr>
      <vt:lpstr>8. melléklet</vt:lpstr>
      <vt:lpstr>8.1 melléklet</vt:lpstr>
      <vt:lpstr>8.2 melléklet</vt:lpstr>
      <vt:lpstr>8.3 melléklet</vt:lpstr>
      <vt:lpstr>9. melléklet</vt:lpstr>
      <vt:lpstr>9.1 melléklet</vt:lpstr>
      <vt:lpstr>9.2 melléklet</vt:lpstr>
      <vt:lpstr>9.3 melléklet</vt:lpstr>
      <vt:lpstr>16. melléklet</vt:lpstr>
      <vt:lpstr>10. melléklet</vt:lpstr>
      <vt:lpstr>11. melléklet</vt:lpstr>
      <vt:lpstr>12. melléklet</vt:lpstr>
      <vt:lpstr>13. melléklet</vt:lpstr>
      <vt:lpstr>14. melléklet</vt:lpstr>
      <vt:lpstr>17. melléklet</vt:lpstr>
      <vt:lpstr>18. melléklet</vt:lpstr>
      <vt:lpstr>19. melléklet</vt:lpstr>
      <vt:lpstr>15. melléklet</vt:lpstr>
      <vt:lpstr>Munka1</vt:lpstr>
      <vt:lpstr>'19. melléklet'!_ftn1</vt:lpstr>
      <vt:lpstr>'19. melléklet'!_ftnref1</vt:lpstr>
      <vt:lpstr>'17. melléklet'!Nyomtatási_cím</vt:lpstr>
      <vt:lpstr>'8. melléklet'!Nyomtatási_cím</vt:lpstr>
      <vt:lpstr>'8.1 melléklet'!Nyomtatási_cím</vt:lpstr>
      <vt:lpstr>'8.2 melléklet'!Nyomtatási_cím</vt:lpstr>
      <vt:lpstr>'8.3 melléklet'!Nyomtatási_cím</vt:lpstr>
      <vt:lpstr>'9. melléklet'!Nyomtatási_cím</vt:lpstr>
      <vt:lpstr>'9.1 melléklet'!Nyomtatási_cím</vt:lpstr>
      <vt:lpstr>'9.2 melléklet'!Nyomtatási_cím</vt:lpstr>
      <vt:lpstr>'9.3 melléklet'!Nyomtatási_cím</vt:lpstr>
      <vt:lpstr>'2. melléklet'!Nyomtatási_terület</vt:lpstr>
      <vt:lpstr>'2.1 melléklet'!Nyomtatási_terület</vt:lpstr>
      <vt:lpstr>'2.2 melléklet'!Nyomtatási_terület</vt:lpstr>
      <vt:lpstr>'2.3 melléklet'!Nyomtatási_terület</vt:lpstr>
      <vt:lpstr>'3. 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Iktato</cp:lastModifiedBy>
  <cp:lastPrinted>2018-05-29T05:31:47Z</cp:lastPrinted>
  <dcterms:created xsi:type="dcterms:W3CDTF">1999-10-30T10:30:45Z</dcterms:created>
  <dcterms:modified xsi:type="dcterms:W3CDTF">2018-05-31T10:29:00Z</dcterms:modified>
</cp:coreProperties>
</file>