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 activeTab="3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'!$A$1:$D$33</definedName>
    <definedName name="_xlnm.Print_Area" localSheetId="1">'2.sz.tábla'!$A$3:$D$73</definedName>
    <definedName name="_xlnm.Print_Area" localSheetId="2">'2a. tábla'!$A$1:$G$47</definedName>
    <definedName name="_xlnm.Print_Area" localSheetId="3">'3.sz.tábla '!$A$2:$D$30</definedName>
    <definedName name="_xlnm.Print_Area" localSheetId="4">'4.sz.tábla'!$A$1:$D$23</definedName>
    <definedName name="_xlnm.Print_Area" localSheetId="5">'5. sz. tábla'!$A$1:$D$31</definedName>
    <definedName name="_xlnm.Print_Area" localSheetId="6">'6. sz. tábla'!$A$1:$H$60</definedName>
    <definedName name="_xlnm.Print_Area" localSheetId="7">'7. sz. tábla'!$A$1:$H$61</definedName>
    <definedName name="_xlnm.Print_Area" localSheetId="8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C26" i="42" l="1"/>
  <c r="G64" i="88" l="1"/>
  <c r="H64" i="88"/>
  <c r="F64" i="88"/>
  <c r="C64" i="88"/>
  <c r="D64" i="88"/>
  <c r="B64" i="88"/>
  <c r="G34" i="88"/>
  <c r="H34" i="88"/>
  <c r="F34" i="88"/>
  <c r="C34" i="88"/>
  <c r="D34" i="88"/>
  <c r="B34" i="88"/>
  <c r="G18" i="88"/>
  <c r="H18" i="88"/>
  <c r="F18" i="88"/>
  <c r="B29" i="88"/>
  <c r="H15" i="88"/>
  <c r="G15" i="88"/>
  <c r="F15" i="88"/>
  <c r="C40" i="87"/>
  <c r="D40" i="87"/>
  <c r="B40" i="87"/>
  <c r="G32" i="87"/>
  <c r="G24" i="88" s="1"/>
  <c r="H32" i="87"/>
  <c r="H24" i="88" s="1"/>
  <c r="F32" i="87"/>
  <c r="F24" i="88" s="1"/>
  <c r="G31" i="87"/>
  <c r="G23" i="88" s="1"/>
  <c r="H31" i="87"/>
  <c r="H23" i="88" s="1"/>
  <c r="F31" i="87"/>
  <c r="F23" i="88" s="1"/>
  <c r="G29" i="87"/>
  <c r="G21" i="88" s="1"/>
  <c r="H29" i="87"/>
  <c r="H21" i="88" s="1"/>
  <c r="F29" i="87"/>
  <c r="F21" i="88" s="1"/>
  <c r="C29" i="87"/>
  <c r="C21" i="88" s="1"/>
  <c r="D29" i="87"/>
  <c r="D21" i="88" s="1"/>
  <c r="B29" i="87"/>
  <c r="B21" i="88" s="1"/>
  <c r="G7" i="87"/>
  <c r="G8" i="88" s="1"/>
  <c r="H7" i="87"/>
  <c r="H8" i="88" s="1"/>
  <c r="F7" i="87"/>
  <c r="F8" i="88" s="1"/>
  <c r="H6" i="87"/>
  <c r="H7" i="88" s="1"/>
  <c r="G6" i="87"/>
  <c r="G7" i="88" s="1"/>
  <c r="F6" i="87"/>
  <c r="F7" i="88" s="1"/>
  <c r="G9" i="87"/>
  <c r="G10" i="88" s="1"/>
  <c r="H9" i="87"/>
  <c r="H10" i="88" s="1"/>
  <c r="F9" i="87"/>
  <c r="F10" i="88" s="1"/>
  <c r="G11" i="87"/>
  <c r="G12" i="88" s="1"/>
  <c r="H11" i="87"/>
  <c r="H12" i="88" s="1"/>
  <c r="F11" i="87"/>
  <c r="F12" i="88" s="1"/>
  <c r="G15" i="87"/>
  <c r="G16" i="88" s="1"/>
  <c r="H15" i="87"/>
  <c r="H16" i="88" s="1"/>
  <c r="F15" i="87"/>
  <c r="F16" i="88" s="1"/>
  <c r="G19" i="87"/>
  <c r="H19" i="87"/>
  <c r="F19" i="87"/>
  <c r="B23" i="87"/>
  <c r="C19" i="87"/>
  <c r="C18" i="88" s="1"/>
  <c r="D19" i="87"/>
  <c r="D18" i="88" s="1"/>
  <c r="B19" i="87"/>
  <c r="B18" i="88" s="1"/>
  <c r="C8" i="87"/>
  <c r="C9" i="88" s="1"/>
  <c r="D8" i="87"/>
  <c r="D9" i="88" s="1"/>
  <c r="B8" i="87"/>
  <c r="B9" i="88" s="1"/>
  <c r="C7" i="87"/>
  <c r="C8" i="88" s="1"/>
  <c r="D7" i="87"/>
  <c r="D8" i="88" s="1"/>
  <c r="B7" i="87"/>
  <c r="B8" i="88" s="1"/>
  <c r="C6" i="87"/>
  <c r="C7" i="88" s="1"/>
  <c r="D6" i="87"/>
  <c r="D7" i="88" s="1"/>
  <c r="B6" i="87"/>
  <c r="B16" i="87" s="1"/>
  <c r="G8" i="87"/>
  <c r="G9" i="88" s="1"/>
  <c r="H8" i="87"/>
  <c r="H9" i="88" s="1"/>
  <c r="F8" i="87"/>
  <c r="F9" i="88" s="1"/>
  <c r="G12" i="87"/>
  <c r="G13" i="88" s="1"/>
  <c r="H12" i="87"/>
  <c r="F12" i="87"/>
  <c r="F13" i="88" s="1"/>
  <c r="H13" i="87"/>
  <c r="G13" i="87"/>
  <c r="G14" i="88" s="1"/>
  <c r="F13" i="87"/>
  <c r="F14" i="88" s="1"/>
  <c r="C49" i="87"/>
  <c r="G49" i="87" s="1"/>
  <c r="D49" i="87"/>
  <c r="H49" i="87" s="1"/>
  <c r="B49" i="87"/>
  <c r="F49" i="87" s="1"/>
  <c r="H28" i="87"/>
  <c r="C28" i="87"/>
  <c r="G28" i="87" s="1"/>
  <c r="D28" i="87"/>
  <c r="B28" i="87"/>
  <c r="F28" i="87" s="1"/>
  <c r="C19" i="40"/>
  <c r="G28" i="88" l="1"/>
  <c r="F28" i="88"/>
  <c r="F37" i="87"/>
  <c r="B7" i="88"/>
  <c r="C16" i="40"/>
  <c r="C20" i="50" l="1"/>
  <c r="C16" i="41"/>
  <c r="D13" i="42"/>
  <c r="D15" i="42"/>
  <c r="C20" i="40"/>
  <c r="D9" i="41"/>
  <c r="D8" i="41"/>
  <c r="D7" i="41"/>
  <c r="C8" i="41"/>
  <c r="C7" i="41"/>
  <c r="G6" i="82"/>
  <c r="G7" i="82"/>
  <c r="G8" i="82"/>
  <c r="G9" i="82"/>
  <c r="G10" i="82"/>
  <c r="G11" i="82"/>
  <c r="G12" i="82"/>
  <c r="G13" i="82"/>
  <c r="G14" i="82"/>
  <c r="G15" i="82"/>
  <c r="G16" i="82"/>
  <c r="G17" i="82"/>
  <c r="G18" i="82"/>
  <c r="G19" i="82"/>
  <c r="G20" i="82"/>
  <c r="G21" i="82"/>
  <c r="G22" i="82"/>
  <c r="G23" i="82"/>
  <c r="G24" i="82"/>
  <c r="G25" i="82"/>
  <c r="G26" i="82"/>
  <c r="G27" i="82"/>
  <c r="G28" i="82"/>
  <c r="G30" i="82"/>
  <c r="G32" i="82"/>
  <c r="G34" i="82"/>
  <c r="G35" i="82"/>
  <c r="G36" i="82"/>
  <c r="G37" i="82"/>
  <c r="G38" i="82"/>
  <c r="G41" i="82"/>
  <c r="G47" i="82" s="1"/>
  <c r="G42" i="82"/>
  <c r="G44" i="82"/>
  <c r="G5" i="82"/>
  <c r="F41" i="82"/>
  <c r="F37" i="82"/>
  <c r="F34" i="82" s="1"/>
  <c r="F25" i="82"/>
  <c r="F22" i="82"/>
  <c r="F19" i="82"/>
  <c r="F10" i="82"/>
  <c r="C69" i="41"/>
  <c r="C30" i="50"/>
  <c r="C7" i="40" l="1"/>
  <c r="C6" i="40"/>
  <c r="C17" i="41"/>
  <c r="D26" i="42" l="1"/>
  <c r="D46" i="41"/>
  <c r="D48" i="41"/>
  <c r="D43" i="41"/>
  <c r="D41" i="41"/>
  <c r="D40" i="41"/>
  <c r="C9" i="41"/>
  <c r="B9" i="41"/>
  <c r="B8" i="41"/>
  <c r="B7" i="41"/>
  <c r="B15" i="42"/>
  <c r="B13" i="42"/>
  <c r="C26" i="40"/>
  <c r="D26" i="40"/>
  <c r="B26" i="40"/>
  <c r="B19" i="41"/>
  <c r="D17" i="41"/>
  <c r="D16" i="41"/>
  <c r="D5" i="41" s="1"/>
  <c r="D5" i="42" s="1"/>
  <c r="D36" i="41"/>
  <c r="D37" i="41"/>
  <c r="D27" i="41"/>
  <c r="D28" i="41"/>
  <c r="D31" i="41"/>
  <c r="D32" i="41"/>
  <c r="D34" i="41"/>
  <c r="D35" i="41"/>
  <c r="D69" i="41"/>
  <c r="D66" i="41"/>
  <c r="D65" i="41"/>
  <c r="B31" i="50"/>
  <c r="D10" i="40"/>
  <c r="D11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9" i="40"/>
  <c r="D7" i="40"/>
  <c r="D6" i="40"/>
  <c r="D28" i="40"/>
  <c r="D29" i="40"/>
  <c r="D27" i="40"/>
  <c r="C28" i="40"/>
  <c r="B28" i="40"/>
  <c r="D11" i="83"/>
  <c r="C4" i="83"/>
  <c r="D6" i="83"/>
  <c r="D7" i="83"/>
  <c r="D8" i="83"/>
  <c r="D9" i="83"/>
  <c r="D10" i="83"/>
  <c r="D5" i="83"/>
  <c r="C22" i="50"/>
  <c r="B20" i="50"/>
  <c r="D4" i="50"/>
  <c r="C4" i="50"/>
  <c r="B4" i="50"/>
  <c r="D30" i="50"/>
  <c r="F8" i="82"/>
  <c r="F7" i="82" s="1"/>
  <c r="F6" i="82" s="1"/>
  <c r="F5" i="82" l="1"/>
  <c r="F47" i="82" s="1"/>
  <c r="D8" i="40"/>
  <c r="D30" i="40" s="1"/>
  <c r="D26" i="50" l="1"/>
  <c r="D22" i="50"/>
  <c r="D23" i="50"/>
  <c r="D24" i="50"/>
  <c r="D21" i="50"/>
  <c r="D8" i="50"/>
  <c r="D9" i="50"/>
  <c r="D11" i="50"/>
  <c r="D13" i="50"/>
  <c r="D14" i="50"/>
  <c r="D15" i="50"/>
  <c r="D16" i="50"/>
  <c r="D17" i="50"/>
  <c r="D18" i="50"/>
  <c r="D19" i="50"/>
  <c r="D6" i="50"/>
  <c r="D20" i="50" l="1"/>
  <c r="N31" i="89"/>
  <c r="M31" i="89"/>
  <c r="B34" i="89"/>
  <c r="K29" i="89"/>
  <c r="G29" i="89"/>
  <c r="D29" i="89"/>
  <c r="G28" i="89"/>
  <c r="K25" i="89"/>
  <c r="G25" i="89"/>
  <c r="N20" i="89"/>
  <c r="B38" i="88" l="1"/>
  <c r="C38" i="88"/>
  <c r="C61" i="88"/>
  <c r="D61" i="88"/>
  <c r="C58" i="88"/>
  <c r="D58" i="88"/>
  <c r="H59" i="88"/>
  <c r="D69" i="88"/>
  <c r="H48" i="88"/>
  <c r="H46" i="88"/>
  <c r="D38" i="88"/>
  <c r="H54" i="88"/>
  <c r="N7" i="89"/>
  <c r="E5" i="82" l="1"/>
  <c r="E6" i="82"/>
  <c r="E8" i="82"/>
  <c r="E10" i="82"/>
  <c r="D41" i="87" l="1"/>
  <c r="D59" i="87" s="1"/>
  <c r="D39" i="87"/>
  <c r="D37" i="87"/>
  <c r="D51" i="87" s="1"/>
  <c r="D28" i="88" l="1"/>
  <c r="D44" i="87"/>
  <c r="D23" i="87"/>
  <c r="D20" i="87" s="1"/>
  <c r="H67" i="88"/>
  <c r="H66" i="88"/>
  <c r="E34" i="82" l="1"/>
  <c r="H14" i="88"/>
  <c r="D38" i="41"/>
  <c r="D8" i="42" s="1"/>
  <c r="D68" i="88" l="1"/>
  <c r="H18" i="87"/>
  <c r="C6" i="41"/>
  <c r="C5" i="41" s="1"/>
  <c r="D25" i="42"/>
  <c r="D31" i="42"/>
  <c r="C30" i="42"/>
  <c r="C29" i="42"/>
  <c r="D11" i="42"/>
  <c r="D10" i="42"/>
  <c r="D9" i="42"/>
  <c r="D6" i="42"/>
  <c r="C67" i="41"/>
  <c r="C14" i="42" s="1"/>
  <c r="D67" i="41"/>
  <c r="D14" i="42" s="1"/>
  <c r="C5" i="42" l="1"/>
  <c r="C63" i="41"/>
  <c r="C25" i="42"/>
  <c r="H58" i="88" l="1"/>
  <c r="H61" i="88" s="1"/>
  <c r="D22" i="42"/>
  <c r="D21" i="42"/>
  <c r="B6" i="41" l="1"/>
  <c r="D10" i="41"/>
  <c r="C22" i="42" l="1"/>
  <c r="D25" i="50"/>
  <c r="C8" i="40"/>
  <c r="B8" i="40"/>
  <c r="D23" i="42" l="1"/>
  <c r="D20" i="42" s="1"/>
  <c r="E41" i="82"/>
  <c r="H28" i="88" l="1"/>
  <c r="H30" i="88" s="1"/>
  <c r="H37" i="87"/>
  <c r="G46" i="88"/>
  <c r="G48" i="88" s="1"/>
  <c r="G59" i="88"/>
  <c r="G58" i="88"/>
  <c r="G87" i="88"/>
  <c r="C84" i="88"/>
  <c r="C87" i="88" s="1"/>
  <c r="C69" i="88"/>
  <c r="G56" i="87"/>
  <c r="C41" i="87"/>
  <c r="C59" i="87" s="1"/>
  <c r="C39" i="87"/>
  <c r="G18" i="87"/>
  <c r="G55" i="87" s="1"/>
  <c r="G67" i="88"/>
  <c r="H44" i="87" l="1"/>
  <c r="H51" i="87"/>
  <c r="G61" i="88"/>
  <c r="G66" i="88"/>
  <c r="G76" i="88" s="1"/>
  <c r="G78" i="88" s="1"/>
  <c r="G54" i="87"/>
  <c r="C64" i="41"/>
  <c r="C13" i="42" s="1"/>
  <c r="C59" i="41"/>
  <c r="C11" i="42" s="1"/>
  <c r="C55" i="41"/>
  <c r="C10" i="42" s="1"/>
  <c r="C50" i="41"/>
  <c r="C9" i="42" s="1"/>
  <c r="C38" i="41"/>
  <c r="C8" i="42" s="1"/>
  <c r="C25" i="41"/>
  <c r="C7" i="42" s="1"/>
  <c r="C19" i="41"/>
  <c r="C18" i="41" s="1"/>
  <c r="C22" i="40"/>
  <c r="C6" i="42" l="1"/>
  <c r="C12" i="42" s="1"/>
  <c r="C18" i="87"/>
  <c r="C15" i="42"/>
  <c r="C23" i="87"/>
  <c r="C20" i="87" s="1"/>
  <c r="C28" i="88"/>
  <c r="C37" i="87"/>
  <c r="C27" i="40"/>
  <c r="C16" i="42" l="1"/>
  <c r="C23" i="83"/>
  <c r="C30" i="40"/>
  <c r="C19" i="42" s="1"/>
  <c r="C18" i="42" s="1"/>
  <c r="G10" i="87"/>
  <c r="C67" i="88"/>
  <c r="C68" i="88"/>
  <c r="C44" i="87"/>
  <c r="C51" i="87"/>
  <c r="C70" i="41"/>
  <c r="C55" i="87"/>
  <c r="C54" i="87" s="1"/>
  <c r="G11" i="88" l="1"/>
  <c r="G17" i="88" s="1"/>
  <c r="G19" i="88" s="1"/>
  <c r="G16" i="87"/>
  <c r="G50" i="87" s="1"/>
  <c r="C58" i="87"/>
  <c r="C71" i="41"/>
  <c r="G24" i="87" l="1"/>
  <c r="C57" i="87"/>
  <c r="C29" i="88"/>
  <c r="C30" i="88" s="1"/>
  <c r="C16" i="87" l="1"/>
  <c r="C66" i="88" l="1"/>
  <c r="C76" i="88" s="1"/>
  <c r="C78" i="88" s="1"/>
  <c r="C17" i="88"/>
  <c r="C19" i="88" s="1"/>
  <c r="C31" i="88" s="1"/>
  <c r="C24" i="87"/>
  <c r="C50" i="87"/>
  <c r="C52" i="87" s="1"/>
  <c r="G17" i="87"/>
  <c r="N35" i="89"/>
  <c r="O33" i="89"/>
  <c r="N33" i="89"/>
  <c r="K31" i="89"/>
  <c r="I31" i="89"/>
  <c r="G31" i="89"/>
  <c r="F31" i="89"/>
  <c r="E31" i="89"/>
  <c r="D31" i="89"/>
  <c r="C31" i="89"/>
  <c r="B31" i="89"/>
  <c r="O30" i="89"/>
  <c r="N30" i="89"/>
  <c r="O29" i="89"/>
  <c r="N29" i="89"/>
  <c r="O28" i="89"/>
  <c r="L31" i="89"/>
  <c r="J31" i="89"/>
  <c r="H31" i="89"/>
  <c r="L27" i="89"/>
  <c r="H27" i="89"/>
  <c r="F27" i="89"/>
  <c r="E27" i="89"/>
  <c r="D27" i="89"/>
  <c r="C27" i="89"/>
  <c r="B27" i="89"/>
  <c r="O26" i="89"/>
  <c r="N26" i="89"/>
  <c r="O25" i="89"/>
  <c r="J27" i="89"/>
  <c r="O24" i="89"/>
  <c r="N24" i="89"/>
  <c r="O23" i="89"/>
  <c r="N23" i="89"/>
  <c r="O22" i="89"/>
  <c r="N22" i="89"/>
  <c r="O21" i="89"/>
  <c r="N21" i="89"/>
  <c r="O20" i="89"/>
  <c r="M27" i="89"/>
  <c r="K27" i="89"/>
  <c r="I27" i="89"/>
  <c r="O18" i="89"/>
  <c r="N18" i="89"/>
  <c r="O17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N15" i="89" s="1"/>
  <c r="O14" i="89"/>
  <c r="N14" i="89"/>
  <c r="O13" i="89"/>
  <c r="P13" i="89" s="1"/>
  <c r="N13" i="89"/>
  <c r="O12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B11" i="89"/>
  <c r="N10" i="89"/>
  <c r="P10" i="89" s="1"/>
  <c r="O9" i="89"/>
  <c r="N9" i="89"/>
  <c r="O8" i="89"/>
  <c r="N8" i="89"/>
  <c r="O7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H87" i="88"/>
  <c r="F87" i="88"/>
  <c r="D84" i="88"/>
  <c r="D87" i="88" s="1"/>
  <c r="B84" i="88"/>
  <c r="B87" i="88" s="1"/>
  <c r="H76" i="88"/>
  <c r="H78" i="88" s="1"/>
  <c r="F59" i="88"/>
  <c r="B59" i="88"/>
  <c r="F58" i="88"/>
  <c r="B52" i="88"/>
  <c r="B23" i="88" s="1"/>
  <c r="B51" i="88"/>
  <c r="F46" i="88"/>
  <c r="F48" i="88" s="1"/>
  <c r="B48" i="88"/>
  <c r="B10" i="88"/>
  <c r="B68" i="88"/>
  <c r="F67" i="88"/>
  <c r="B67" i="88"/>
  <c r="F66" i="88"/>
  <c r="F76" i="88" s="1"/>
  <c r="F78" i="88" s="1"/>
  <c r="B66" i="88"/>
  <c r="B41" i="87"/>
  <c r="F39" i="87"/>
  <c r="F56" i="87" s="1"/>
  <c r="B31" i="87"/>
  <c r="B30" i="87"/>
  <c r="F22" i="87"/>
  <c r="B21" i="87"/>
  <c r="B18" i="87"/>
  <c r="B55" i="87" s="1"/>
  <c r="B54" i="87" s="1"/>
  <c r="B69" i="88" l="1"/>
  <c r="B17" i="88"/>
  <c r="D32" i="89"/>
  <c r="D34" i="89" s="1"/>
  <c r="P30" i="89"/>
  <c r="F32" i="89"/>
  <c r="F34" i="89" s="1"/>
  <c r="J32" i="89"/>
  <c r="J34" i="89" s="1"/>
  <c r="P24" i="89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B76" i="88"/>
  <c r="B78" i="88" s="1"/>
  <c r="B50" i="87"/>
  <c r="C88" i="88"/>
  <c r="C60" i="87"/>
  <c r="F61" i="88"/>
  <c r="P9" i="89"/>
  <c r="P14" i="89"/>
  <c r="P26" i="89"/>
  <c r="P18" i="89"/>
  <c r="O15" i="89"/>
  <c r="P15" i="89" s="1"/>
  <c r="O31" i="89"/>
  <c r="P12" i="89"/>
  <c r="H56" i="87"/>
  <c r="B58" i="88"/>
  <c r="B61" i="88" s="1"/>
  <c r="F30" i="88"/>
  <c r="B20" i="87"/>
  <c r="B58" i="87" s="1"/>
  <c r="O27" i="89"/>
  <c r="P33" i="89"/>
  <c r="O11" i="89"/>
  <c r="P8" i="89"/>
  <c r="P20" i="89"/>
  <c r="P21" i="89"/>
  <c r="P22" i="89"/>
  <c r="P23" i="89"/>
  <c r="P29" i="89"/>
  <c r="B37" i="87"/>
  <c r="B51" i="87" s="1"/>
  <c r="B19" i="88"/>
  <c r="P17" i="89"/>
  <c r="K32" i="89"/>
  <c r="K34" i="89" s="1"/>
  <c r="M32" i="89"/>
  <c r="N11" i="89"/>
  <c r="B16" i="89"/>
  <c r="G27" i="89"/>
  <c r="N27" i="89" s="1"/>
  <c r="N25" i="89"/>
  <c r="P25" i="89" s="1"/>
  <c r="N28" i="89"/>
  <c r="P28" i="89" s="1"/>
  <c r="B32" i="89"/>
  <c r="P7" i="89"/>
  <c r="B22" i="88"/>
  <c r="B59" i="87"/>
  <c r="F10" i="87"/>
  <c r="F18" i="87"/>
  <c r="F55" i="87" s="1"/>
  <c r="F54" i="87" s="1"/>
  <c r="B39" i="87"/>
  <c r="F16" i="87" l="1"/>
  <c r="F11" i="88"/>
  <c r="F17" i="88" s="1"/>
  <c r="F19" i="88" s="1"/>
  <c r="F31" i="88" s="1"/>
  <c r="M34" i="89"/>
  <c r="N32" i="89"/>
  <c r="P31" i="89"/>
  <c r="O16" i="89"/>
  <c r="O19" i="89" s="1"/>
  <c r="O32" i="89"/>
  <c r="O34" i="89" s="1"/>
  <c r="P11" i="89"/>
  <c r="F24" i="87"/>
  <c r="F17" i="87"/>
  <c r="B24" i="87"/>
  <c r="B57" i="87"/>
  <c r="P27" i="89"/>
  <c r="B36" i="89"/>
  <c r="B19" i="89"/>
  <c r="N16" i="89"/>
  <c r="G32" i="89"/>
  <c r="G34" i="89" s="1"/>
  <c r="B28" i="88"/>
  <c r="F50" i="87"/>
  <c r="B44" i="87"/>
  <c r="F51" i="87"/>
  <c r="F44" i="87"/>
  <c r="F38" i="87"/>
  <c r="B52" i="87"/>
  <c r="H38" i="87" l="1"/>
  <c r="O36" i="89"/>
  <c r="F88" i="88"/>
  <c r="B60" i="87"/>
  <c r="F52" i="87"/>
  <c r="F60" i="87" s="1"/>
  <c r="P32" i="89"/>
  <c r="N34" i="89"/>
  <c r="P16" i="89"/>
  <c r="N19" i="89"/>
  <c r="P19" i="89" s="1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H55" i="87"/>
  <c r="H54" i="87" s="1"/>
  <c r="P34" i="89" l="1"/>
  <c r="N36" i="89"/>
  <c r="F61" i="87"/>
  <c r="F53" i="87"/>
  <c r="B31" i="88"/>
  <c r="B88" i="88"/>
  <c r="C31" i="42" l="1"/>
  <c r="C32" i="42" s="1"/>
  <c r="C25" i="50"/>
  <c r="C23" i="42" l="1"/>
  <c r="C21" i="42"/>
  <c r="C20" i="42" s="1"/>
  <c r="C28" i="42" s="1"/>
  <c r="C33" i="42" s="1"/>
  <c r="C34" i="42" s="1"/>
  <c r="B22" i="40"/>
  <c r="G37" i="87" l="1"/>
  <c r="G30" i="88"/>
  <c r="D58" i="87"/>
  <c r="D29" i="88" l="1"/>
  <c r="D30" i="88" s="1"/>
  <c r="D57" i="87"/>
  <c r="G88" i="88"/>
  <c r="G31" i="88"/>
  <c r="G51" i="87"/>
  <c r="G52" i="87" s="1"/>
  <c r="G44" i="87"/>
  <c r="G38" i="87"/>
  <c r="B67" i="41"/>
  <c r="B14" i="42" s="1"/>
  <c r="G60" i="87" l="1"/>
  <c r="G61" i="87" s="1"/>
  <c r="G53" i="87"/>
  <c r="D28" i="50"/>
  <c r="D29" i="50"/>
  <c r="D30" i="42" s="1"/>
  <c r="D27" i="50" l="1"/>
  <c r="D31" i="50" s="1"/>
  <c r="D29" i="42"/>
  <c r="D32" i="42" s="1"/>
  <c r="C27" i="50"/>
  <c r="C31" i="50" s="1"/>
  <c r="B33" i="41" l="1"/>
  <c r="D33" i="41" s="1"/>
  <c r="B25" i="42"/>
  <c r="B31" i="42"/>
  <c r="B30" i="42"/>
  <c r="B29" i="42"/>
  <c r="B27" i="50"/>
  <c r="B22" i="42"/>
  <c r="B64" i="41"/>
  <c r="D64" i="41" s="1"/>
  <c r="B59" i="41"/>
  <c r="B50" i="41"/>
  <c r="B30" i="41"/>
  <c r="D30" i="41" s="1"/>
  <c r="B26" i="41"/>
  <c r="D26" i="41" s="1"/>
  <c r="E25" i="82"/>
  <c r="D18" i="87" l="1"/>
  <c r="D55" i="87" s="1"/>
  <c r="D54" i="87" s="1"/>
  <c r="D70" i="41"/>
  <c r="B21" i="42"/>
  <c r="B38" i="41"/>
  <c r="B18" i="41"/>
  <c r="B6" i="42" s="1"/>
  <c r="B29" i="41"/>
  <c r="D29" i="41" s="1"/>
  <c r="D25" i="41" s="1"/>
  <c r="B32" i="42"/>
  <c r="B11" i="42"/>
  <c r="B9" i="42"/>
  <c r="B70" i="41"/>
  <c r="D7" i="42" l="1"/>
  <c r="B25" i="41"/>
  <c r="B8" i="42"/>
  <c r="D67" i="88" l="1"/>
  <c r="B7" i="42"/>
  <c r="B25" i="50" l="1"/>
  <c r="B4" i="83"/>
  <c r="B27" i="40" l="1"/>
  <c r="D4" i="83"/>
  <c r="B23" i="83"/>
  <c r="B23" i="42"/>
  <c r="D23" i="83" l="1"/>
  <c r="E37" i="82"/>
  <c r="B30" i="40" l="1"/>
  <c r="B19" i="42" s="1"/>
  <c r="H13" i="88" l="1"/>
  <c r="H10" i="87"/>
  <c r="D19" i="42"/>
  <c r="D18" i="42" s="1"/>
  <c r="D28" i="42" s="1"/>
  <c r="D33" i="42" s="1"/>
  <c r="B18" i="42"/>
  <c r="E7" i="82"/>
  <c r="E47" i="82" s="1"/>
  <c r="E22" i="82"/>
  <c r="E19" i="82"/>
  <c r="H11" i="88" l="1"/>
  <c r="H17" i="88" s="1"/>
  <c r="H16" i="87"/>
  <c r="H19" i="88"/>
  <c r="H50" i="87" l="1"/>
  <c r="H52" i="87" s="1"/>
  <c r="H60" i="87" s="1"/>
  <c r="H24" i="87"/>
  <c r="H31" i="88"/>
  <c r="H88" i="88"/>
  <c r="B5" i="41"/>
  <c r="B5" i="42" s="1"/>
  <c r="D6" i="41" l="1"/>
  <c r="D66" i="88" s="1"/>
  <c r="D76" i="88" s="1"/>
  <c r="B55" i="41"/>
  <c r="B20" i="42"/>
  <c r="D63" i="41" l="1"/>
  <c r="D71" i="41" s="1"/>
  <c r="B28" i="42"/>
  <c r="B10" i="42"/>
  <c r="B63" i="41"/>
  <c r="B71" i="41" s="1"/>
  <c r="D12" i="42" l="1"/>
  <c r="B33" i="42"/>
  <c r="B12" i="42"/>
  <c r="D16" i="42" l="1"/>
  <c r="D34" i="42" s="1"/>
  <c r="D16" i="87"/>
  <c r="D50" i="87" s="1"/>
  <c r="D17" i="88"/>
  <c r="D19" i="88" s="1"/>
  <c r="B16" i="42"/>
  <c r="H17" i="87" l="1"/>
  <c r="D24" i="87"/>
  <c r="D52" i="87"/>
  <c r="H53" i="87" s="1"/>
  <c r="B34" i="42"/>
  <c r="D78" i="88" l="1"/>
  <c r="D60" i="87"/>
  <c r="H61" i="87" s="1"/>
  <c r="D31" i="88" l="1"/>
  <c r="D88" i="88" l="1"/>
</calcChain>
</file>

<file path=xl/sharedStrings.xml><?xml version="1.0" encoding="utf-8"?>
<sst xmlns="http://schemas.openxmlformats.org/spreadsheetml/2006/main" count="503" uniqueCount="344">
  <si>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</si>
  <si>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</si>
  <si>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</si>
  <si>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</si>
  <si>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</si>
  <si>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</si>
  <si>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</si>
  <si>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</si>
  <si>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</si>
  <si>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</si>
  <si>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</si>
  <si>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</si>
  <si>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</si>
  <si>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</si>
  <si>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</si>
  <si>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</si>
  <si>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</si>
  <si>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</si>
  <si>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</si>
  <si>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</si>
  <si>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</si>
  <si>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</si>
  <si>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</si>
  <si>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</si>
  <si>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</si>
  <si>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</si>
  <si>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</si>
  <si>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</si>
  <si>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</si>
  <si>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</si>
  <si>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</si>
  <si>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</si>
  <si>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</si>
  <si>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</si>
  <si>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</si>
  <si>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</si>
  <si>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</si>
  <si>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</si>
  <si>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</si>
  <si>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</si>
  <si>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</si>
  <si>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</si>
  <si>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</si>
  <si>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</si>
  <si>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</si>
  <si>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</si>
  <si>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</si>
  <si>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</si>
  <si>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</si>
  <si>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</si>
  <si>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</si>
  <si>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</si>
  <si>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</si>
  <si>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</si>
  <si>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</si>
  <si>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</si>
  <si>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</si>
  <si>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</si>
  <si>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</si>
  <si>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</si>
  <si>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</si>
  <si>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</si>
  <si>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</si>
  <si>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</si>
  <si>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</si>
  <si>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</si>
  <si>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</si>
  <si>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</si>
  <si>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</si>
  <si>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</si>
  <si>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</si>
  <si>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</si>
  <si>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</si>
  <si>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</si>
  <si>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</si>
  <si>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</si>
  <si>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</si>
  <si>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</si>
  <si>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</si>
  <si>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</si>
  <si>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</si>
  <si>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</si>
  <si>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</si>
  <si>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</si>
  <si>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</si>
  <si>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</si>
  <si>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</si>
  <si>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</si>
  <si>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</si>
  <si>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</si>
  <si>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</si>
  <si>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</si>
  <si>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</si>
  <si>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</si>
  <si>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</si>
  <si>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</si>
  <si>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</si>
  <si>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</si>
  <si>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</si>
  <si>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</si>
  <si>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</si>
  <si>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</si>
  <si>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</si>
  <si>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</si>
  <si>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</si>
  <si>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</si>
  <si>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</si>
  <si>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</si>
  <si>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</si>
  <si>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</si>
  <si>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</si>
  <si>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</si>
  <si>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</si>
  <si>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</si>
  <si>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</si>
  <si>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</si>
  <si>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</si>
  <si>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</si>
  <si>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</si>
  <si>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</si>
  <si>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</si>
  <si>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</si>
  <si>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</si>
  <si>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</si>
  <si>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</si>
  <si>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Falubuszra gumigarnitúra vásárlás</t>
  </si>
  <si>
    <t>Kisértékű eszközök beszerzése</t>
  </si>
  <si>
    <t>Könyvbeszerzés könyvtárba</t>
  </si>
  <si>
    <t>Víziszínpad felújítása</t>
  </si>
  <si>
    <t>Kultúrház felújítása</t>
  </si>
  <si>
    <t>Pécselyi iskolatető javítása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</si>
  <si>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</si>
  <si>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</si>
  <si>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</si>
  <si>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</si>
  <si>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</si>
  <si>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</si>
  <si>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</si>
  <si>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</si>
  <si>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</si>
  <si>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</si>
  <si>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</si>
  <si>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</si>
  <si>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</si>
  <si>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</si>
  <si>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</si>
  <si>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</si>
  <si>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</si>
  <si>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</si>
  <si>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</si>
  <si>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</si>
  <si>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</si>
  <si>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</si>
  <si>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</si>
  <si>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</si>
  <si>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</si>
  <si>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</si>
  <si>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</si>
  <si>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</si>
  <si>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</si>
  <si>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</si>
  <si>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</si>
  <si>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</si>
  <si>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</si>
  <si>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</si>
  <si>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</si>
  <si>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</si>
  <si>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</si>
  <si>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</si>
  <si>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</si>
  <si>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</si>
  <si>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</si>
  <si>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</si>
  <si>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</si>
  <si>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</si>
  <si>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</si>
  <si>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</si>
  <si>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</si>
  <si>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</si>
  <si>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</si>
  <si>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</si>
  <si>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</si>
  <si>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</si>
  <si>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</si>
  <si>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</si>
  <si>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</si>
  <si>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</si>
  <si>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</si>
  <si>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</si>
  <si>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</si>
  <si>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</si>
  <si>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</si>
  <si>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</si>
  <si>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</si>
  <si>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</si>
  <si>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</si>
  <si>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</si>
  <si>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</si>
  <si>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</si>
  <si>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</si>
  <si>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</si>
  <si>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</si>
  <si>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</si>
  <si>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</si>
  <si>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</si>
  <si>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</si>
  <si>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</si>
  <si>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</si>
  <si>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</si>
  <si>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</si>
  <si>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</si>
  <si>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</si>
  <si>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</si>
  <si>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</si>
  <si>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</si>
  <si>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</si>
  <si>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</si>
  <si>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</si>
  <si>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</si>
  <si>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</si>
  <si>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</si>
  <si>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</si>
  <si>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</si>
  <si>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</si>
  <si>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</si>
  <si>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</si>
  <si>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</si>
  <si>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</si>
  <si>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</si>
  <si>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</si>
  <si>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</si>
  <si>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</si>
  <si>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</si>
  <si>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</si>
  <si>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</si>
  <si>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</si>
  <si>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</si>
  <si>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</si>
  <si>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</si>
  <si>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</si>
  <si>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</si>
  <si>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</si>
  <si>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</si>
  <si>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</si>
  <si>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</si>
  <si>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</si>
  <si>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</si>
  <si>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</si>
  <si>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</si>
  <si>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</si>
  <si>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</si>
  <si>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</si>
  <si>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</si>
  <si>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</si>
  <si>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</si>
  <si>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</si>
  <si>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</si>
  <si>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</si>
  <si>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</si>
  <si>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</si>
  <si>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</si>
  <si>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</si>
  <si>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</si>
  <si>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</si>
  <si>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</si>
  <si>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</si>
  <si>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</si>
  <si>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</si>
  <si>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</si>
  <si>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</si>
  <si>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</si>
  <si>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</si>
  <si>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</si>
  <si>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</si>
  <si>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</si>
  <si>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</si>
  <si>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</si>
  <si>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</si>
  <si>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</si>
  <si>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</si>
  <si>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</si>
  <si>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</si>
  <si>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</si>
  <si>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</si>
  <si>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</si>
  <si>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</si>
  <si>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</si>
  <si>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</si>
  <si>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</si>
  <si>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</si>
  <si>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</si>
  <si>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</si>
  <si>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</si>
  <si>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ÁLLAMI TÁMOGATÁSOK 2018. ÉV</t>
  </si>
  <si>
    <t>I. HELYI ÖNKORMÁNYZATOK MŰKÖDÉSÉNEK ÁLTALÁNOS TÁMOGATÁSA</t>
  </si>
  <si>
    <t>5. 2017. évről áthúzódó bérkompenzáció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</si>
  <si>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</si>
  <si>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</si>
  <si>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</si>
  <si>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</si>
  <si>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2018. évi javaslat</t>
  </si>
  <si>
    <t>MŰKÖDÉSI KIADÁSOK 2018. ÉV</t>
  </si>
  <si>
    <t>Helyi önkormányzatok kiegészítő támogatásai (működési)</t>
  </si>
  <si>
    <t>III. SZOCIÁLIS, GYERMEKJÓLÉTI  ÉS GYERMEKÉTKEZTETÉSI FELADATOK</t>
  </si>
  <si>
    <t>FELHALMOZÁSI KIADÁSOK 2018. ÉV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</si>
  <si>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</si>
  <si>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</si>
  <si>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</si>
  <si>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Az Önkormányzat működési bevételei és kiadásai 2018. év</t>
  </si>
  <si>
    <t xml:space="preserve"> Az Önkormányzat kötelező feladatok bevételei és kiadásai 2018. év</t>
  </si>
  <si>
    <t xml:space="preserve"> Az Önkormányzat önként vállalt feladatok bevételei és kiadásai  2018. év</t>
  </si>
  <si>
    <t xml:space="preserve"> Az Önkormányzat állami (államigazgatási) feladatok bevételei és kiadásai  2018. év</t>
  </si>
  <si>
    <t>Informatikai eszközök beszerzése</t>
  </si>
  <si>
    <t>Egyéb tárgyi eszköz beszerzése</t>
  </si>
  <si>
    <t>Rendezési terv felülvizsgálat</t>
  </si>
  <si>
    <t>Ingatlanok létesítése</t>
  </si>
  <si>
    <t>Új telkek közművesítése (András utca)</t>
  </si>
  <si>
    <t>Számítógép, nyomtató beszerzés - könyvtár</t>
  </si>
  <si>
    <t>Buszmegálló létesítése</t>
  </si>
  <si>
    <t>Új telkek áramellátás és közvilágítás kiépítése (András utca)</t>
  </si>
  <si>
    <t>Közoktatási Intézményfenntartó Társulás Pécsely Óvoda felhalmozási támogatás</t>
  </si>
  <si>
    <t>Magassági ágvágó</t>
  </si>
  <si>
    <t>Virágládák beszerzése pályázat alapján 04/191/2017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</si>
  <si>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</si>
  <si>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</si>
  <si>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</si>
  <si>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</si>
  <si>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</si>
  <si>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</si>
  <si>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>Működési célú előzetesen felszámított áfa</t>
  </si>
  <si>
    <t>Keresztfa utca árok felújítása BMKAT/1-4/2017.</t>
  </si>
  <si>
    <t xml:space="preserve"> Az Önkormányzat felhalmozási bevételei és kiadásai  2018. év</t>
  </si>
  <si>
    <t xml:space="preserve">      e) Falugondnoki vagy tanyagondnoki szolgáltatás</t>
  </si>
  <si>
    <t>Bevétele és kiadások mérlege 2018.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</si>
  <si>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2018.</t>
    </r>
  </si>
  <si>
    <t>2018. évi eredeti előirányzat</t>
  </si>
  <si>
    <t xml:space="preserve">I. Módosítás </t>
  </si>
  <si>
    <t>Eltérés</t>
  </si>
  <si>
    <t>I. Módosítás</t>
  </si>
  <si>
    <t>Elérés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</si>
  <si>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</si>
  <si>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</si>
  <si>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</si>
  <si>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Szakmai tevékenységet segítő szolgáltatások 37/2018. (IV. 13.) 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</si>
</sst>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2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274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4" fillId="0" borderId="20" xfId="48" applyFont="1" applyBorder="1" applyAlignment="1">
      <alignment horizontal="center" vertical="center" wrapText="1"/>
    </xf>
    <xf numFmtId="0" fontId="25" fillId="29" borderId="14" xfId="47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3" fontId="24" fillId="0" borderId="15" xfId="44" applyNumberFormat="1" applyFont="1" applyBorder="1"/>
    <xf numFmtId="0" fontId="24" fillId="0" borderId="0" xfId="44" applyFont="1"/>
    <xf numFmtId="3" fontId="24" fillId="0" borderId="0" xfId="44" applyNumberFormat="1" applyFont="1"/>
    <xf numFmtId="3" fontId="25" fillId="0" borderId="15" xfId="44" applyNumberFormat="1" applyFont="1" applyBorder="1"/>
    <xf numFmtId="0" fontId="24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3" fontId="24" fillId="0" borderId="0" xfId="48" applyNumberFormat="1" applyFont="1" applyFill="1"/>
    <xf numFmtId="0" fontId="0" fillId="29" borderId="24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0" borderId="12" xfId="48" applyNumberFormat="1" applyFont="1" applyFill="1" applyBorder="1" applyAlignment="1">
      <alignment horizontal="right" wrapText="1"/>
    </xf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3" fontId="24" fillId="29" borderId="17" xfId="48" applyNumberFormat="1" applyFont="1" applyFill="1" applyBorder="1" applyAlignment="1">
      <alignment horizontal="right" wrapText="1"/>
    </xf>
    <xf numFmtId="0" fontId="24" fillId="29" borderId="12" xfId="48" applyFont="1" applyFill="1" applyBorder="1" applyAlignment="1">
      <alignment horizontal="center" vertical="center" wrapText="1"/>
    </xf>
    <xf numFmtId="3" fontId="24" fillId="0" borderId="22" xfId="44" applyNumberFormat="1" applyFont="1" applyBorder="1"/>
    <xf numFmtId="3" fontId="25" fillId="0" borderId="22" xfId="44" applyNumberFormat="1" applyFont="1" applyBorder="1"/>
    <xf numFmtId="3" fontId="25" fillId="29" borderId="22" xfId="48" applyNumberFormat="1" applyFont="1" applyFill="1" applyBorder="1" applyAlignment="1">
      <alignment horizontal="right" wrapText="1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4" fillId="0" borderId="19" xfId="44" applyNumberFormat="1" applyFont="1" applyBorder="1" applyAlignment="1">
      <alignment wrapText="1"/>
    </xf>
    <xf numFmtId="3" fontId="24" fillId="0" borderId="20" xfId="44" applyNumberFormat="1" applyFont="1" applyBorder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5" fillId="29" borderId="14" xfId="47" applyNumberFormat="1" applyFont="1" applyFill="1" applyBorder="1" applyAlignment="1">
      <alignment wrapText="1"/>
    </xf>
    <xf numFmtId="3" fontId="24" fillId="0" borderId="14" xfId="44" applyNumberFormat="1" applyFont="1" applyBorder="1" applyAlignment="1">
      <alignment wrapText="1"/>
    </xf>
    <xf numFmtId="3" fontId="24" fillId="0" borderId="12" xfId="44" applyNumberFormat="1" applyFont="1" applyBorder="1" applyAlignment="1">
      <alignment wrapText="1"/>
    </xf>
    <xf numFmtId="3" fontId="24" fillId="0" borderId="16" xfId="44" applyNumberFormat="1" applyFont="1" applyBorder="1" applyAlignment="1">
      <alignment wrapText="1"/>
    </xf>
    <xf numFmtId="3" fontId="24" fillId="0" borderId="17" xfId="44" applyNumberFormat="1" applyFont="1" applyBorder="1"/>
    <xf numFmtId="3" fontId="24" fillId="0" borderId="17" xfId="44" applyNumberFormat="1" applyFont="1" applyBorder="1" applyAlignment="1">
      <alignment wrapText="1"/>
    </xf>
    <xf numFmtId="3" fontId="24" fillId="0" borderId="18" xfId="44" applyNumberFormat="1" applyFont="1" applyBorder="1"/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4" fillId="0" borderId="15" xfId="44" applyNumberFormat="1" applyFont="1" applyBorder="1" applyAlignment="1">
      <alignment wrapText="1"/>
    </xf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3" fontId="25" fillId="0" borderId="22" xfId="44" applyNumberFormat="1" applyFont="1" applyBorder="1" applyAlignment="1">
      <alignment wrapText="1"/>
    </xf>
    <xf numFmtId="3" fontId="24" fillId="0" borderId="22" xfId="44" applyNumberFormat="1" applyFont="1" applyBorder="1" applyAlignment="1">
      <alignment wrapText="1"/>
    </xf>
    <xf numFmtId="0" fontId="24" fillId="0" borderId="25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4" fillId="29" borderId="26" xfId="48" applyNumberFormat="1" applyFont="1" applyFill="1" applyBorder="1" applyAlignment="1">
      <alignment horizontal="right"/>
    </xf>
    <xf numFmtId="3" fontId="26" fillId="29" borderId="0" xfId="48" applyNumberFormat="1" applyFont="1" applyFill="1" applyBorder="1"/>
    <xf numFmtId="3" fontId="26" fillId="29" borderId="15" xfId="48" applyNumberFormat="1" applyFont="1" applyFill="1" applyBorder="1" applyAlignment="1">
      <alignment horizontal="right"/>
    </xf>
    <xf numFmtId="0" fontId="24" fillId="0" borderId="21" xfId="48" applyFont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7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7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6" fillId="0" borderId="12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0" fontId="0" fillId="0" borderId="12" xfId="82" applyFont="1" applyFill="1" applyBorder="1" applyAlignment="1">
      <alignment wrapText="1"/>
    </xf>
    <xf numFmtId="0" fontId="0" fillId="0" borderId="12" xfId="82" applyFont="1" applyBorder="1" applyAlignment="1">
      <alignment wrapText="1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8" fillId="0" borderId="12" xfId="45" applyFont="1" applyFill="1" applyBorder="1"/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8" xfId="83" applyNumberFormat="1" applyFont="1" applyBorder="1" applyAlignment="1">
      <alignment horizontal="left" wrapText="1"/>
    </xf>
    <xf numFmtId="3" fontId="26" fillId="0" borderId="29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/>
      <sheetData sheetId="1">
        <row r="5">
          <cell r="B5">
            <v>21955111</v>
          </cell>
          <cell r="C5">
            <v>23846951</v>
          </cell>
        </row>
        <row r="6">
          <cell r="C6">
            <v>75000000</v>
          </cell>
        </row>
        <row r="7">
          <cell r="C7">
            <v>10650000</v>
          </cell>
        </row>
        <row r="8">
          <cell r="C8">
            <v>4852500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14">
          <cell r="C14">
            <v>1058076</v>
          </cell>
        </row>
        <row r="26">
          <cell r="C26">
            <v>3097542</v>
          </cell>
        </row>
      </sheetData>
      <sheetData sheetId="2">
        <row r="20">
          <cell r="B20">
            <v>75000000</v>
          </cell>
        </row>
        <row r="52">
          <cell r="B52">
            <v>0</v>
          </cell>
        </row>
        <row r="54">
          <cell r="B54">
            <v>0</v>
          </cell>
        </row>
        <row r="63">
          <cell r="B63">
            <v>0</v>
          </cell>
        </row>
        <row r="70">
          <cell r="B70">
            <v>0</v>
          </cell>
        </row>
      </sheetData>
      <sheetData sheetId="3"/>
      <sheetData sheetId="4">
        <row r="6">
          <cell r="B6">
            <v>6405000</v>
          </cell>
          <cell r="C6">
            <v>7872540</v>
          </cell>
        </row>
        <row r="7">
          <cell r="C7">
            <v>1776142</v>
          </cell>
        </row>
        <row r="8">
          <cell r="C8">
            <v>13500000</v>
          </cell>
        </row>
        <row r="23">
          <cell r="C23">
            <v>1943000</v>
          </cell>
        </row>
      </sheetData>
      <sheetData sheetId="5">
        <row r="4">
          <cell r="C4">
            <v>7522891</v>
          </cell>
        </row>
        <row r="10">
          <cell r="C10">
            <v>230000</v>
          </cell>
        </row>
      </sheetData>
      <sheetData sheetId="6">
        <row r="4">
          <cell r="B4">
            <v>24270000</v>
          </cell>
          <cell r="C4">
            <v>20770000</v>
          </cell>
        </row>
        <row r="16">
          <cell r="C16">
            <v>94204000</v>
          </cell>
        </row>
        <row r="23">
          <cell r="C23">
            <v>27600</v>
          </cell>
        </row>
        <row r="25">
          <cell r="C25">
            <v>1793076</v>
          </cell>
        </row>
        <row r="27">
          <cell r="B27">
            <v>0</v>
          </cell>
          <cell r="E27">
            <v>0</v>
          </cell>
        </row>
      </sheetData>
      <sheetData sheetId="7">
        <row r="6">
          <cell r="B6">
            <v>21955111</v>
          </cell>
        </row>
        <row r="9">
          <cell r="B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6"/>
  <sheetViews>
    <sheetView view="pageLayout" topLeftCell="A3" zoomScaleNormal="75" zoomScaleSheetLayoutView="89" workbookViewId="0">
      <selection activeCell="A3" sqref="A3:D3"/>
    </sheetView>
  </sheetViews>
  <sheetFormatPr defaultColWidth="8.5703125" defaultRowHeight="15.75" x14ac:dyDescent="0.25"/>
  <cols>
    <col min="1" max="1" width="40.42578125" style="14" customWidth="1"/>
    <col min="2" max="4" width="15.28515625" style="2" customWidth="1"/>
    <col min="5" max="5" width="10.140625" style="2" bestFit="1" customWidth="1"/>
    <col min="6" max="6" width="12.42578125" style="2" bestFit="1" customWidth="1"/>
    <col min="7" max="16384" width="8.5703125" style="2"/>
  </cols>
  <sheetData>
    <row r="1" spans="1:6" hidden="1" x14ac:dyDescent="0.25">
      <c r="A1" s="1"/>
    </row>
    <row r="2" spans="1:6" hidden="1" x14ac:dyDescent="0.25">
      <c r="A2" s="1"/>
    </row>
    <row r="3" spans="1:6" ht="45" customHeight="1" x14ac:dyDescent="0.25">
      <c r="A3" s="251" t="s">
        <v>137</v>
      </c>
      <c r="B3" s="251"/>
      <c r="C3" s="251"/>
      <c r="D3" s="251"/>
    </row>
    <row r="4" spans="1:6" s="9" customFormat="1" ht="56.25" customHeight="1" x14ac:dyDescent="0.2">
      <c r="A4" s="15" t="s">
        <v>90</v>
      </c>
      <c r="B4" s="15" t="s">
        <v>335</v>
      </c>
      <c r="C4" s="15" t="s">
        <v>336</v>
      </c>
      <c r="D4" s="15" t="s">
        <v>337</v>
      </c>
    </row>
    <row r="5" spans="1:6" ht="31.5" x14ac:dyDescent="0.25">
      <c r="A5" s="242" t="s">
        <v>3</v>
      </c>
      <c r="B5" s="4">
        <f>'2.sz.tábla'!B5</f>
        <v>22292477</v>
      </c>
      <c r="C5" s="4">
        <f>'2.sz.tábla'!C5</f>
        <v>24639888</v>
      </c>
      <c r="D5" s="4">
        <f>'2.sz.tábla'!D5</f>
        <v>2347411</v>
      </c>
    </row>
    <row r="6" spans="1:6" ht="31.5" x14ac:dyDescent="0.25">
      <c r="A6" s="242" t="s">
        <v>4</v>
      </c>
      <c r="B6" s="4">
        <f>'2.sz.tábla'!B18</f>
        <v>0</v>
      </c>
      <c r="C6" s="4">
        <f>'2.sz.tábla'!C18</f>
        <v>0</v>
      </c>
      <c r="D6" s="4">
        <f>'2.sz.tábla'!D18</f>
        <v>0</v>
      </c>
    </row>
    <row r="7" spans="1:6" ht="21.75" customHeight="1" x14ac:dyDescent="0.25">
      <c r="A7" s="242" t="s">
        <v>5</v>
      </c>
      <c r="B7" s="4">
        <f>'2.sz.tábla'!B25</f>
        <v>10600000</v>
      </c>
      <c r="C7" s="4">
        <f>'2.sz.tábla'!C25</f>
        <v>10600000</v>
      </c>
      <c r="D7" s="4">
        <f>'2.sz.tábla'!D25</f>
        <v>0</v>
      </c>
    </row>
    <row r="8" spans="1:6" ht="22.5" customHeight="1" x14ac:dyDescent="0.25">
      <c r="A8" s="242" t="s">
        <v>6</v>
      </c>
      <c r="B8" s="4">
        <f>'2.sz.tábla'!B38</f>
        <v>2952500</v>
      </c>
      <c r="C8" s="4">
        <f>'2.sz.tábla'!C38</f>
        <v>2952500</v>
      </c>
      <c r="D8" s="4">
        <f>'2.sz.tábla'!D38</f>
        <v>0</v>
      </c>
    </row>
    <row r="9" spans="1:6" ht="24" customHeight="1" x14ac:dyDescent="0.25">
      <c r="A9" s="242" t="s">
        <v>7</v>
      </c>
      <c r="B9" s="4">
        <f>'2.sz.tábla'!B50</f>
        <v>0</v>
      </c>
      <c r="C9" s="4">
        <f>'2.sz.tábla'!C50</f>
        <v>0</v>
      </c>
      <c r="D9" s="4">
        <f>'2.sz.tábla'!D50</f>
        <v>0</v>
      </c>
    </row>
    <row r="10" spans="1:6" ht="27" customHeight="1" x14ac:dyDescent="0.25">
      <c r="A10" s="243" t="s">
        <v>8</v>
      </c>
      <c r="B10" s="4">
        <f>'2.sz.tábla'!B55</f>
        <v>0</v>
      </c>
      <c r="C10" s="4">
        <f>'2.sz.tábla'!C55</f>
        <v>0</v>
      </c>
      <c r="D10" s="4">
        <f>'2.sz.tábla'!D55</f>
        <v>0</v>
      </c>
      <c r="F10" s="41"/>
    </row>
    <row r="11" spans="1:6" ht="24" customHeight="1" x14ac:dyDescent="0.25">
      <c r="A11" s="243" t="s">
        <v>9</v>
      </c>
      <c r="B11" s="4">
        <f>'2.sz.tábla'!B59</f>
        <v>0</v>
      </c>
      <c r="C11" s="4">
        <f>'2.sz.tábla'!C59</f>
        <v>0</v>
      </c>
      <c r="D11" s="4">
        <f>'2.sz.tábla'!D59</f>
        <v>0</v>
      </c>
    </row>
    <row r="12" spans="1:6" s="10" customFormat="1" ht="24" customHeight="1" x14ac:dyDescent="0.25">
      <c r="A12" s="244" t="s">
        <v>10</v>
      </c>
      <c r="B12" s="6">
        <f t="shared" ref="B12:C12" si="0">SUM(B5:B11)</f>
        <v>35844977</v>
      </c>
      <c r="C12" s="6">
        <f t="shared" si="0"/>
        <v>38192388</v>
      </c>
      <c r="D12" s="6">
        <f>SUM(D5:D11)</f>
        <v>2347411</v>
      </c>
    </row>
    <row r="13" spans="1:6" ht="31.5" x14ac:dyDescent="0.25">
      <c r="A13" s="242" t="s">
        <v>94</v>
      </c>
      <c r="B13" s="4">
        <f>'2.sz.tábla'!B64</f>
        <v>100876000</v>
      </c>
      <c r="C13" s="4">
        <f>'2.sz.tábla'!C64</f>
        <v>104428660</v>
      </c>
      <c r="D13" s="4">
        <f>'2.sz.tábla'!D64</f>
        <v>3552660</v>
      </c>
    </row>
    <row r="14" spans="1:6" ht="48.75" customHeight="1" x14ac:dyDescent="0.25">
      <c r="A14" s="242" t="s">
        <v>12</v>
      </c>
      <c r="B14" s="4">
        <f>'2.sz.tábla'!B67</f>
        <v>653076</v>
      </c>
      <c r="C14" s="4">
        <f>'2.sz.tábla'!C67</f>
        <v>1216076</v>
      </c>
      <c r="D14" s="4">
        <f>'2.sz.tábla'!D67</f>
        <v>563000</v>
      </c>
    </row>
    <row r="15" spans="1:6" s="10" customFormat="1" ht="22.5" customHeight="1" x14ac:dyDescent="0.25">
      <c r="A15" s="243" t="s">
        <v>11</v>
      </c>
      <c r="B15" s="117">
        <f>B13+B14</f>
        <v>101529076</v>
      </c>
      <c r="C15" s="117">
        <f t="shared" ref="C15" si="1">C13+C14</f>
        <v>105644736</v>
      </c>
      <c r="D15" s="117">
        <f>D13+D14</f>
        <v>4115660</v>
      </c>
    </row>
    <row r="16" spans="1:6" s="10" customFormat="1" ht="18" customHeight="1" x14ac:dyDescent="0.25">
      <c r="A16" s="245" t="s">
        <v>13</v>
      </c>
      <c r="B16" s="5">
        <f>B12+B15</f>
        <v>137374053</v>
      </c>
      <c r="C16" s="5">
        <f>C12+C15</f>
        <v>143837124</v>
      </c>
      <c r="D16" s="5">
        <f>D12+D15</f>
        <v>6463071</v>
      </c>
      <c r="F16" s="40"/>
    </row>
    <row r="17" spans="1:10" s="10" customFormat="1" ht="14.25" customHeight="1" x14ac:dyDescent="0.25">
      <c r="A17" s="245"/>
      <c r="B17" s="4"/>
      <c r="C17" s="246"/>
      <c r="D17" s="4"/>
      <c r="E17" s="11"/>
      <c r="F17" s="11"/>
      <c r="G17" s="11"/>
      <c r="H17" s="11"/>
      <c r="I17" s="11"/>
      <c r="J17" s="11"/>
    </row>
    <row r="18" spans="1:10" s="13" customFormat="1" ht="20.100000000000001" customHeight="1" x14ac:dyDescent="0.25">
      <c r="A18" s="244" t="s">
        <v>14</v>
      </c>
      <c r="B18" s="6">
        <f t="shared" ref="B18:D18" si="2">B19</f>
        <v>34554073</v>
      </c>
      <c r="C18" s="6">
        <f t="shared" si="2"/>
        <v>40967052</v>
      </c>
      <c r="D18" s="6">
        <f t="shared" si="2"/>
        <v>6412979</v>
      </c>
      <c r="E18" s="12"/>
      <c r="F18" s="12"/>
      <c r="G18" s="12"/>
      <c r="H18" s="12"/>
      <c r="I18" s="12"/>
      <c r="J18" s="12"/>
    </row>
    <row r="19" spans="1:10" ht="20.25" customHeight="1" x14ac:dyDescent="0.25">
      <c r="A19" s="242" t="s">
        <v>119</v>
      </c>
      <c r="B19" s="4">
        <f>'3.sz.tábla '!B30</f>
        <v>34554073</v>
      </c>
      <c r="C19" s="4">
        <f>'3.sz.tábla '!C30</f>
        <v>40967052</v>
      </c>
      <c r="D19" s="4">
        <f>'3.sz.tábla '!D30</f>
        <v>6412979</v>
      </c>
    </row>
    <row r="20" spans="1:10" s="10" customFormat="1" ht="20.100000000000001" customHeight="1" x14ac:dyDescent="0.25">
      <c r="A20" s="244" t="s">
        <v>15</v>
      </c>
      <c r="B20" s="3">
        <f>SUM(B21:B23)</f>
        <v>97450041</v>
      </c>
      <c r="C20" s="3">
        <f t="shared" ref="C20:D20" si="3">SUM(C21:C23)</f>
        <v>97925041</v>
      </c>
      <c r="D20" s="3">
        <f t="shared" si="3"/>
        <v>475000</v>
      </c>
    </row>
    <row r="21" spans="1:10" ht="20.100000000000001" customHeight="1" x14ac:dyDescent="0.25">
      <c r="A21" s="242" t="s">
        <v>88</v>
      </c>
      <c r="B21" s="4">
        <f>'5. sz. tábla'!B4</f>
        <v>9535474</v>
      </c>
      <c r="C21" s="4">
        <f>'5. sz. tábla'!C4</f>
        <v>9735474</v>
      </c>
      <c r="D21" s="4">
        <f>'5. sz. tábla'!D4</f>
        <v>200000</v>
      </c>
    </row>
    <row r="22" spans="1:10" s="10" customFormat="1" ht="20.100000000000001" customHeight="1" x14ac:dyDescent="0.25">
      <c r="A22" s="242" t="s">
        <v>89</v>
      </c>
      <c r="B22" s="4">
        <f>'5. sz. tábla'!B20</f>
        <v>87888092</v>
      </c>
      <c r="C22" s="4">
        <f>'5. sz. tábla'!C20</f>
        <v>88163092</v>
      </c>
      <c r="D22" s="4">
        <f>'5. sz. tábla'!D20</f>
        <v>275000</v>
      </c>
    </row>
    <row r="23" spans="1:10" ht="20.100000000000001" customHeight="1" x14ac:dyDescent="0.25">
      <c r="A23" s="242" t="s">
        <v>118</v>
      </c>
      <c r="B23" s="4">
        <f>'5. sz. tábla'!B25</f>
        <v>26475</v>
      </c>
      <c r="C23" s="4">
        <f>'5. sz. tábla'!C25</f>
        <v>26475</v>
      </c>
      <c r="D23" s="4">
        <f>'5. sz. tábla'!D25</f>
        <v>0</v>
      </c>
    </row>
    <row r="24" spans="1:10" ht="12.75" customHeight="1" x14ac:dyDescent="0.25">
      <c r="A24" s="244"/>
      <c r="B24" s="4"/>
      <c r="C24" s="247"/>
      <c r="D24" s="4"/>
    </row>
    <row r="25" spans="1:10" s="10" customFormat="1" ht="20.100000000000001" customHeight="1" x14ac:dyDescent="0.25">
      <c r="A25" s="244" t="s">
        <v>16</v>
      </c>
      <c r="B25" s="3">
        <f>B26+B27</f>
        <v>3885359</v>
      </c>
      <c r="C25" s="3">
        <f>C26+C27</f>
        <v>2897451</v>
      </c>
      <c r="D25" s="3">
        <f>D26+D27</f>
        <v>-987908</v>
      </c>
      <c r="F25" s="41"/>
    </row>
    <row r="26" spans="1:10" s="10" customFormat="1" ht="20.100000000000001" customHeight="1" x14ac:dyDescent="0.25">
      <c r="A26" s="242" t="s">
        <v>17</v>
      </c>
      <c r="B26" s="4">
        <v>3885359</v>
      </c>
      <c r="C26" s="4">
        <f>3885359+3552660-47500-200000-275000-900000-3069000+14432-63500</f>
        <v>2897451</v>
      </c>
      <c r="D26" s="4">
        <f>C26-B26</f>
        <v>-987908</v>
      </c>
      <c r="F26" s="2"/>
    </row>
    <row r="27" spans="1:10" s="91" customFormat="1" ht="20.100000000000001" customHeight="1" x14ac:dyDescent="0.25">
      <c r="A27" s="248" t="s">
        <v>18</v>
      </c>
      <c r="B27" s="70">
        <v>0</v>
      </c>
      <c r="C27" s="4">
        <v>0</v>
      </c>
      <c r="D27" s="4">
        <v>0</v>
      </c>
    </row>
    <row r="28" spans="1:10" s="91" customFormat="1" ht="23.25" customHeight="1" x14ac:dyDescent="0.25">
      <c r="A28" s="249" t="s">
        <v>19</v>
      </c>
      <c r="B28" s="71">
        <f>SUM(B25,B20,B18)</f>
        <v>135889473</v>
      </c>
      <c r="C28" s="71">
        <f>SUM(C25,C20,C18)</f>
        <v>141789544</v>
      </c>
      <c r="D28" s="71">
        <f>SUM(D25,D20,D18)</f>
        <v>5900071</v>
      </c>
      <c r="F28" s="92"/>
    </row>
    <row r="29" spans="1:10" ht="20.100000000000001" customHeight="1" x14ac:dyDescent="0.25">
      <c r="A29" s="242" t="s">
        <v>20</v>
      </c>
      <c r="B29" s="4">
        <f>'5. sz. tábla'!B28</f>
        <v>0</v>
      </c>
      <c r="C29" s="4">
        <f>'5. sz. tábla'!C28</f>
        <v>0</v>
      </c>
      <c r="D29" s="4">
        <f>'5. sz. tábla'!D28</f>
        <v>0</v>
      </c>
      <c r="F29" s="41"/>
    </row>
    <row r="30" spans="1:10" ht="22.5" customHeight="1" x14ac:dyDescent="0.25">
      <c r="A30" s="208" t="s">
        <v>83</v>
      </c>
      <c r="B30" s="4">
        <f>'5. sz. tábla'!B29</f>
        <v>0</v>
      </c>
      <c r="C30" s="4">
        <f>'5. sz. tábla'!C29</f>
        <v>0</v>
      </c>
      <c r="D30" s="4">
        <f>'5. sz. tábla'!D29</f>
        <v>0</v>
      </c>
    </row>
    <row r="31" spans="1:10" ht="30" customHeight="1" x14ac:dyDescent="0.25">
      <c r="A31" s="242" t="s">
        <v>98</v>
      </c>
      <c r="B31" s="4">
        <f>'5. sz. tábla'!B30</f>
        <v>1484580</v>
      </c>
      <c r="C31" s="4">
        <f>'5. sz. tábla'!C30</f>
        <v>2047580</v>
      </c>
      <c r="D31" s="4">
        <f>'5. sz. tábla'!D30</f>
        <v>563000</v>
      </c>
    </row>
    <row r="32" spans="1:10" s="10" customFormat="1" ht="21.75" customHeight="1" x14ac:dyDescent="0.25">
      <c r="A32" s="244" t="s">
        <v>21</v>
      </c>
      <c r="B32" s="3">
        <f t="shared" ref="B32:D32" si="4">SUM(B29:B31)</f>
        <v>1484580</v>
      </c>
      <c r="C32" s="3">
        <f t="shared" si="4"/>
        <v>2047580</v>
      </c>
      <c r="D32" s="3">
        <f t="shared" si="4"/>
        <v>563000</v>
      </c>
    </row>
    <row r="33" spans="1:5" s="10" customFormat="1" ht="20.100000000000001" customHeight="1" x14ac:dyDescent="0.25">
      <c r="A33" s="245" t="s">
        <v>22</v>
      </c>
      <c r="B33" s="5">
        <f t="shared" ref="B33" si="5">B28+B32</f>
        <v>137374053</v>
      </c>
      <c r="C33" s="5">
        <f>C28+C32</f>
        <v>143837124</v>
      </c>
      <c r="D33" s="5">
        <f>D28+D32</f>
        <v>6463071</v>
      </c>
      <c r="E33" s="40"/>
    </row>
    <row r="34" spans="1:5" x14ac:dyDescent="0.25">
      <c r="A34" s="250"/>
      <c r="B34" s="4">
        <f>B16-B33</f>
        <v>0</v>
      </c>
      <c r="C34" s="4">
        <f>C16-C33</f>
        <v>0</v>
      </c>
      <c r="D34" s="4">
        <f>D16-D33</f>
        <v>0</v>
      </c>
    </row>
    <row r="35" spans="1:5" x14ac:dyDescent="0.25">
      <c r="A35" s="250"/>
      <c r="B35" s="4"/>
      <c r="C35" s="247"/>
      <c r="D35" s="4"/>
      <c r="E35" s="41"/>
    </row>
    <row r="36" spans="1:5" x14ac:dyDescent="0.25">
      <c r="A36" s="250"/>
      <c r="B36" s="4"/>
      <c r="C36" s="247"/>
      <c r="D36" s="247"/>
    </row>
  </sheetData>
  <sheetProtection selectLockedCells="1" selectUnlockedCells="1"/>
  <mergeCells count="1">
    <mergeCell ref="A3:D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Roman,Félkövér"&amp;12 1. melléklet
Az önkormányzat 2018. évi költségvetéséről szóló 8/2018. (VI. 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76"/>
  <sheetViews>
    <sheetView view="pageLayout" topLeftCell="A3" zoomScaleNormal="75" zoomScaleSheetLayoutView="89" workbookViewId="0">
      <selection activeCell="A3" sqref="A3:D3"/>
    </sheetView>
  </sheetViews>
  <sheetFormatPr defaultColWidth="9" defaultRowHeight="15.75" x14ac:dyDescent="0.25"/>
  <cols>
    <col min="1" max="1" width="47.28515625" style="18" customWidth="1"/>
    <col min="2" max="3" width="15.28515625" style="18" customWidth="1"/>
    <col min="4" max="4" width="17.140625" style="18" customWidth="1"/>
    <col min="5" max="8" width="15.28515625" style="18" customWidth="1"/>
    <col min="9" max="16384" width="9" style="18"/>
  </cols>
  <sheetData>
    <row r="1" spans="1:5" hidden="1" x14ac:dyDescent="0.25">
      <c r="A1" s="16"/>
      <c r="B1" s="17"/>
    </row>
    <row r="2" spans="1:5" hidden="1" x14ac:dyDescent="0.25">
      <c r="A2" s="19"/>
    </row>
    <row r="3" spans="1:5" s="20" customFormat="1" ht="31.5" customHeight="1" x14ac:dyDescent="0.25">
      <c r="A3" s="252" t="s">
        <v>138</v>
      </c>
      <c r="B3" s="252"/>
      <c r="C3" s="252"/>
      <c r="D3" s="252"/>
    </row>
    <row r="4" spans="1:5" s="12" customFormat="1" ht="53.25" customHeight="1" x14ac:dyDescent="0.25">
      <c r="A4" s="112" t="s">
        <v>90</v>
      </c>
      <c r="B4" s="15" t="s">
        <v>335</v>
      </c>
      <c r="C4" s="15" t="s">
        <v>338</v>
      </c>
      <c r="D4" s="15" t="s">
        <v>337</v>
      </c>
    </row>
    <row r="5" spans="1:5" s="12" customFormat="1" ht="31.5" x14ac:dyDescent="0.25">
      <c r="A5" s="21" t="s">
        <v>3</v>
      </c>
      <c r="B5" s="5">
        <f>B6+B12+B13+B14+B15+B16</f>
        <v>22292477</v>
      </c>
      <c r="C5" s="5">
        <f>C6+C16</f>
        <v>24639888</v>
      </c>
      <c r="D5" s="5">
        <f>D6+D12+D13+D14+D15+D16</f>
        <v>2347411</v>
      </c>
      <c r="E5" s="39"/>
    </row>
    <row r="6" spans="1:5" s="23" customFormat="1" ht="19.5" customHeight="1" x14ac:dyDescent="0.25">
      <c r="A6" s="22" t="s">
        <v>23</v>
      </c>
      <c r="B6" s="25">
        <f>SUM(B7:B9)</f>
        <v>20787610</v>
      </c>
      <c r="C6" s="25">
        <f>SUM(C7:C10)</f>
        <v>20831502</v>
      </c>
      <c r="D6" s="25">
        <f t="shared" ref="D6" si="0">SUM(D7:D9)</f>
        <v>43892</v>
      </c>
    </row>
    <row r="7" spans="1:5" s="23" customFormat="1" ht="16.5" customHeight="1" x14ac:dyDescent="0.25">
      <c r="A7" s="24" t="s">
        <v>24</v>
      </c>
      <c r="B7" s="25">
        <f>'2a. tábla'!E6</f>
        <v>14002610</v>
      </c>
      <c r="C7" s="25">
        <f>'2a. tábla'!F6</f>
        <v>14002610</v>
      </c>
      <c r="D7" s="25">
        <f>'2a. tábla'!G6</f>
        <v>0</v>
      </c>
    </row>
    <row r="8" spans="1:5" s="23" customFormat="1" ht="31.5" x14ac:dyDescent="0.25">
      <c r="A8" s="8" t="s">
        <v>25</v>
      </c>
      <c r="B8" s="25">
        <f>'2a. tábla'!E34</f>
        <v>4985000</v>
      </c>
      <c r="C8" s="25">
        <f>'2a. tábla'!F34</f>
        <v>5028892</v>
      </c>
      <c r="D8" s="25">
        <f>'2a. tábla'!G34</f>
        <v>43892</v>
      </c>
      <c r="E8" s="169"/>
    </row>
    <row r="9" spans="1:5" s="23" customFormat="1" x14ac:dyDescent="0.25">
      <c r="A9" s="8" t="s">
        <v>26</v>
      </c>
      <c r="B9" s="25">
        <f>'2a. tábla'!E42</f>
        <v>1800000</v>
      </c>
      <c r="C9" s="25">
        <f>'2a. tábla'!F42</f>
        <v>1800000</v>
      </c>
      <c r="D9" s="25">
        <f>'2a. tábla'!G42</f>
        <v>0</v>
      </c>
    </row>
    <row r="10" spans="1:5" s="12" customFormat="1" ht="31.5" x14ac:dyDescent="0.25">
      <c r="A10" s="8" t="s">
        <v>0</v>
      </c>
      <c r="B10" s="25">
        <v>0</v>
      </c>
      <c r="C10" s="25">
        <v>0</v>
      </c>
      <c r="D10" s="86">
        <f>'2a. tábla'!E44</f>
        <v>0</v>
      </c>
    </row>
    <row r="11" spans="1:5" s="12" customFormat="1" x14ac:dyDescent="0.25">
      <c r="A11" s="8" t="s">
        <v>1</v>
      </c>
      <c r="B11" s="25">
        <v>0</v>
      </c>
      <c r="C11" s="89">
        <v>0</v>
      </c>
      <c r="D11" s="86">
        <v>0</v>
      </c>
    </row>
    <row r="12" spans="1:5" s="12" customFormat="1" x14ac:dyDescent="0.25">
      <c r="A12" s="8" t="s">
        <v>95</v>
      </c>
      <c r="B12" s="25"/>
      <c r="C12" s="88"/>
      <c r="D12" s="86"/>
    </row>
    <row r="13" spans="1:5" s="26" customFormat="1" ht="31.5" x14ac:dyDescent="0.25">
      <c r="A13" s="8" t="s">
        <v>27</v>
      </c>
      <c r="B13" s="25"/>
      <c r="C13" s="88"/>
      <c r="D13" s="86"/>
    </row>
    <row r="14" spans="1:5" s="26" customFormat="1" ht="31.5" x14ac:dyDescent="0.25">
      <c r="A14" s="8" t="s">
        <v>28</v>
      </c>
      <c r="B14" s="25"/>
      <c r="C14" s="88"/>
      <c r="D14" s="86"/>
    </row>
    <row r="15" spans="1:5" s="26" customFormat="1" ht="31.5" x14ac:dyDescent="0.25">
      <c r="A15" s="8" t="s">
        <v>29</v>
      </c>
      <c r="B15" s="25"/>
      <c r="C15" s="88"/>
      <c r="D15" s="86"/>
    </row>
    <row r="16" spans="1:5" s="12" customFormat="1" ht="31.5" x14ac:dyDescent="0.25">
      <c r="A16" s="8" t="s">
        <v>30</v>
      </c>
      <c r="B16" s="25">
        <v>1504867</v>
      </c>
      <c r="C16" s="25">
        <f>C17-43892+14432</f>
        <v>3808386</v>
      </c>
      <c r="D16" s="86">
        <f>C16-B16</f>
        <v>2303519</v>
      </c>
    </row>
    <row r="17" spans="1:6" s="12" customFormat="1" ht="18" customHeight="1" x14ac:dyDescent="0.25">
      <c r="A17" s="94" t="s">
        <v>136</v>
      </c>
      <c r="B17" s="95">
        <v>1504867</v>
      </c>
      <c r="C17" s="116">
        <f>1504867+2332979</f>
        <v>3837846</v>
      </c>
      <c r="D17" s="170">
        <f>C17-B17</f>
        <v>2332979</v>
      </c>
    </row>
    <row r="18" spans="1:6" s="12" customFormat="1" ht="31.5" x14ac:dyDescent="0.25">
      <c r="A18" s="21" t="s">
        <v>4</v>
      </c>
      <c r="B18" s="5">
        <f>B19+B21+B22+B23+B24</f>
        <v>0</v>
      </c>
      <c r="C18" s="5">
        <f>C19+C21+C22+C23+C24</f>
        <v>0</v>
      </c>
      <c r="D18" s="88">
        <v>0</v>
      </c>
    </row>
    <row r="19" spans="1:6" s="12" customFormat="1" x14ac:dyDescent="0.25">
      <c r="A19" s="8" t="s">
        <v>31</v>
      </c>
      <c r="B19" s="25">
        <f>B20:G20</f>
        <v>0</v>
      </c>
      <c r="C19" s="25">
        <f>C20:J20</f>
        <v>0</v>
      </c>
      <c r="D19" s="89">
        <v>0</v>
      </c>
      <c r="E19" s="38"/>
      <c r="F19" s="38"/>
    </row>
    <row r="20" spans="1:6" s="12" customFormat="1" x14ac:dyDescent="0.25">
      <c r="A20" s="93" t="s">
        <v>133</v>
      </c>
      <c r="B20" s="25">
        <v>0</v>
      </c>
      <c r="C20" s="87">
        <v>0</v>
      </c>
      <c r="D20" s="89">
        <v>0</v>
      </c>
    </row>
    <row r="21" spans="1:6" s="12" customFormat="1" ht="47.25" x14ac:dyDescent="0.25">
      <c r="A21" s="8" t="s">
        <v>32</v>
      </c>
      <c r="B21" s="25"/>
      <c r="C21" s="88"/>
      <c r="D21" s="86"/>
    </row>
    <row r="22" spans="1:6" s="12" customFormat="1" ht="31.5" x14ac:dyDescent="0.25">
      <c r="A22" s="8" t="s">
        <v>33</v>
      </c>
      <c r="B22" s="25"/>
      <c r="C22" s="88"/>
      <c r="D22" s="86"/>
    </row>
    <row r="23" spans="1:6" s="12" customFormat="1" ht="31.5" x14ac:dyDescent="0.25">
      <c r="A23" s="8" t="s">
        <v>34</v>
      </c>
      <c r="B23" s="25"/>
      <c r="C23" s="88"/>
      <c r="D23" s="86"/>
    </row>
    <row r="24" spans="1:6" s="12" customFormat="1" ht="31.5" x14ac:dyDescent="0.25">
      <c r="A24" s="8" t="s">
        <v>96</v>
      </c>
      <c r="B24" s="25"/>
      <c r="C24" s="88"/>
      <c r="D24" s="86"/>
    </row>
    <row r="25" spans="1:6" s="12" customFormat="1" ht="28.35" customHeight="1" x14ac:dyDescent="0.25">
      <c r="A25" s="21" t="s">
        <v>5</v>
      </c>
      <c r="B25" s="5">
        <f t="shared" ref="B25:D25" si="1">B26+B29+B37</f>
        <v>10600000</v>
      </c>
      <c r="C25" s="5">
        <f t="shared" si="1"/>
        <v>10600000</v>
      </c>
      <c r="D25" s="5">
        <f t="shared" si="1"/>
        <v>0</v>
      </c>
    </row>
    <row r="26" spans="1:6" s="12" customFormat="1" ht="27.75" customHeight="1" x14ac:dyDescent="0.25">
      <c r="A26" s="8" t="s">
        <v>35</v>
      </c>
      <c r="B26" s="25">
        <f t="shared" ref="B26" si="2">SUM(B27:B28)</f>
        <v>6600000</v>
      </c>
      <c r="C26" s="115">
        <v>6600000</v>
      </c>
      <c r="D26" s="86">
        <f>C26-B26:B37</f>
        <v>0</v>
      </c>
    </row>
    <row r="27" spans="1:6" s="12" customFormat="1" ht="28.35" customHeight="1" x14ac:dyDescent="0.25">
      <c r="A27" s="22" t="s">
        <v>36</v>
      </c>
      <c r="B27" s="25">
        <v>5400000</v>
      </c>
      <c r="C27" s="89">
        <v>5400000</v>
      </c>
      <c r="D27" s="86">
        <f t="shared" ref="D27:D37" si="3">C27-B27:B38</f>
        <v>0</v>
      </c>
    </row>
    <row r="28" spans="1:6" s="12" customFormat="1" ht="28.35" customHeight="1" x14ac:dyDescent="0.25">
      <c r="A28" s="22" t="s">
        <v>134</v>
      </c>
      <c r="B28" s="25">
        <v>1200000</v>
      </c>
      <c r="C28" s="89">
        <v>1200000</v>
      </c>
      <c r="D28" s="86">
        <f t="shared" si="3"/>
        <v>0</v>
      </c>
    </row>
    <row r="29" spans="1:6" s="12" customFormat="1" ht="28.35" customHeight="1" x14ac:dyDescent="0.25">
      <c r="A29" s="8" t="s">
        <v>37</v>
      </c>
      <c r="B29" s="25">
        <f t="shared" ref="B29" si="4">B30+B32+B33</f>
        <v>3900000</v>
      </c>
      <c r="C29" s="115">
        <v>3900000</v>
      </c>
      <c r="D29" s="86">
        <f t="shared" si="3"/>
        <v>0</v>
      </c>
    </row>
    <row r="30" spans="1:6" s="12" customFormat="1" ht="28.35" customHeight="1" x14ac:dyDescent="0.25">
      <c r="A30" s="8" t="s">
        <v>38</v>
      </c>
      <c r="B30" s="25">
        <f t="shared" ref="B30" si="5">SUM(B31)</f>
        <v>2500000</v>
      </c>
      <c r="C30" s="115">
        <v>2500000</v>
      </c>
      <c r="D30" s="86">
        <f t="shared" si="3"/>
        <v>0</v>
      </c>
    </row>
    <row r="31" spans="1:6" s="12" customFormat="1" ht="28.35" customHeight="1" x14ac:dyDescent="0.25">
      <c r="A31" s="8" t="s">
        <v>39</v>
      </c>
      <c r="B31" s="25">
        <v>2500000</v>
      </c>
      <c r="C31" s="89">
        <v>2500000</v>
      </c>
      <c r="D31" s="86">
        <f t="shared" si="3"/>
        <v>0</v>
      </c>
    </row>
    <row r="32" spans="1:6" s="12" customFormat="1" ht="28.35" customHeight="1" x14ac:dyDescent="0.25">
      <c r="A32" s="8" t="s">
        <v>40</v>
      </c>
      <c r="B32" s="25">
        <v>1000000</v>
      </c>
      <c r="C32" s="89">
        <v>1000000</v>
      </c>
      <c r="D32" s="86">
        <f t="shared" si="3"/>
        <v>0</v>
      </c>
    </row>
    <row r="33" spans="1:4" s="12" customFormat="1" ht="28.35" customHeight="1" x14ac:dyDescent="0.25">
      <c r="A33" s="8" t="s">
        <v>41</v>
      </c>
      <c r="B33" s="25">
        <f>SUM(B34:B36)</f>
        <v>400000</v>
      </c>
      <c r="C33" s="115">
        <v>400000</v>
      </c>
      <c r="D33" s="86">
        <f t="shared" si="3"/>
        <v>0</v>
      </c>
    </row>
    <row r="34" spans="1:4" s="12" customFormat="1" ht="28.35" customHeight="1" x14ac:dyDescent="0.25">
      <c r="A34" s="8" t="s">
        <v>42</v>
      </c>
      <c r="B34" s="25">
        <v>400000</v>
      </c>
      <c r="C34" s="89">
        <v>400000</v>
      </c>
      <c r="D34" s="86">
        <f t="shared" si="3"/>
        <v>0</v>
      </c>
    </row>
    <row r="35" spans="1:4" s="12" customFormat="1" ht="28.35" customHeight="1" x14ac:dyDescent="0.25">
      <c r="A35" s="8" t="s">
        <v>43</v>
      </c>
      <c r="B35" s="25"/>
      <c r="C35" s="88"/>
      <c r="D35" s="86">
        <f t="shared" si="3"/>
        <v>0</v>
      </c>
    </row>
    <row r="36" spans="1:4" s="12" customFormat="1" ht="28.35" customHeight="1" x14ac:dyDescent="0.25">
      <c r="A36" s="8" t="s">
        <v>91</v>
      </c>
      <c r="B36" s="25"/>
      <c r="C36" s="88"/>
      <c r="D36" s="86">
        <f t="shared" si="3"/>
        <v>0</v>
      </c>
    </row>
    <row r="37" spans="1:4" s="12" customFormat="1" ht="28.35" customHeight="1" x14ac:dyDescent="0.25">
      <c r="A37" s="8" t="s">
        <v>44</v>
      </c>
      <c r="B37" s="25">
        <v>100000</v>
      </c>
      <c r="C37" s="89">
        <v>100000</v>
      </c>
      <c r="D37" s="86">
        <f t="shared" si="3"/>
        <v>0</v>
      </c>
    </row>
    <row r="38" spans="1:4" s="12" customFormat="1" ht="28.35" customHeight="1" x14ac:dyDescent="0.25">
      <c r="A38" s="21" t="s">
        <v>6</v>
      </c>
      <c r="B38" s="5">
        <f t="shared" ref="B38:C38" si="6">B39+B40+B42+B43+B45+B46+B47+B48+B49</f>
        <v>2952500</v>
      </c>
      <c r="C38" s="5">
        <f t="shared" si="6"/>
        <v>2952500</v>
      </c>
      <c r="D38" s="5">
        <f>D39+D40+D42+D43+D45+D46+D47+D48+D49</f>
        <v>0</v>
      </c>
    </row>
    <row r="39" spans="1:4" s="12" customFormat="1" ht="28.35" customHeight="1" x14ac:dyDescent="0.25">
      <c r="A39" s="22" t="s">
        <v>45</v>
      </c>
      <c r="B39" s="25"/>
      <c r="C39" s="88"/>
      <c r="D39" s="86"/>
    </row>
    <row r="40" spans="1:4" s="28" customFormat="1" ht="28.35" customHeight="1" x14ac:dyDescent="0.25">
      <c r="A40" s="22" t="s">
        <v>46</v>
      </c>
      <c r="B40" s="25">
        <v>600000</v>
      </c>
      <c r="C40" s="89">
        <v>600000</v>
      </c>
      <c r="D40" s="86">
        <f>C40-B40</f>
        <v>0</v>
      </c>
    </row>
    <row r="41" spans="1:4" s="29" customFormat="1" ht="28.35" customHeight="1" x14ac:dyDescent="0.25">
      <c r="A41" s="22" t="s">
        <v>84</v>
      </c>
      <c r="B41" s="25">
        <v>600000</v>
      </c>
      <c r="C41" s="115">
        <v>600000</v>
      </c>
      <c r="D41" s="86">
        <f>C41-B41</f>
        <v>0</v>
      </c>
    </row>
    <row r="42" spans="1:4" s="30" customFormat="1" ht="28.35" customHeight="1" x14ac:dyDescent="0.25">
      <c r="A42" s="8" t="s">
        <v>47</v>
      </c>
      <c r="B42" s="25"/>
      <c r="C42" s="89"/>
      <c r="D42" s="86"/>
    </row>
    <row r="43" spans="1:4" s="30" customFormat="1" ht="28.35" customHeight="1" x14ac:dyDescent="0.25">
      <c r="A43" s="8" t="s">
        <v>48</v>
      </c>
      <c r="B43" s="25">
        <v>2000000</v>
      </c>
      <c r="C43" s="115">
        <v>2000000</v>
      </c>
      <c r="D43" s="86">
        <f>C43-B43</f>
        <v>0</v>
      </c>
    </row>
    <row r="44" spans="1:4" s="30" customFormat="1" ht="28.35" customHeight="1" x14ac:dyDescent="0.25">
      <c r="A44" s="31" t="s">
        <v>105</v>
      </c>
      <c r="B44" s="25"/>
      <c r="C44" s="89"/>
      <c r="D44" s="86"/>
    </row>
    <row r="45" spans="1:4" s="30" customFormat="1" ht="28.35" customHeight="1" x14ac:dyDescent="0.25">
      <c r="A45" s="31" t="s">
        <v>49</v>
      </c>
      <c r="B45" s="25"/>
      <c r="C45" s="89"/>
      <c r="D45" s="86"/>
    </row>
    <row r="46" spans="1:4" s="30" customFormat="1" ht="28.35" customHeight="1" x14ac:dyDescent="0.25">
      <c r="A46" s="22" t="s">
        <v>50</v>
      </c>
      <c r="B46" s="25">
        <v>350000</v>
      </c>
      <c r="C46" s="89">
        <v>350000</v>
      </c>
      <c r="D46" s="86">
        <f>C46-B46</f>
        <v>0</v>
      </c>
    </row>
    <row r="47" spans="1:4" s="30" customFormat="1" ht="28.35" customHeight="1" x14ac:dyDescent="0.25">
      <c r="A47" s="22" t="s">
        <v>51</v>
      </c>
      <c r="B47" s="25"/>
      <c r="C47" s="89"/>
      <c r="D47" s="86"/>
    </row>
    <row r="48" spans="1:4" s="30" customFormat="1" ht="28.35" customHeight="1" x14ac:dyDescent="0.25">
      <c r="A48" s="22" t="s">
        <v>52</v>
      </c>
      <c r="B48" s="25">
        <v>2500</v>
      </c>
      <c r="C48" s="89">
        <v>2500</v>
      </c>
      <c r="D48" s="86">
        <f>C48-B48</f>
        <v>0</v>
      </c>
    </row>
    <row r="49" spans="1:5" s="30" customFormat="1" ht="31.5" x14ac:dyDescent="0.25">
      <c r="A49" s="31" t="s">
        <v>92</v>
      </c>
      <c r="B49" s="25"/>
      <c r="C49" s="89"/>
      <c r="D49" s="86"/>
    </row>
    <row r="50" spans="1:5" s="30" customFormat="1" ht="28.35" customHeight="1" x14ac:dyDescent="0.25">
      <c r="A50" s="21" t="s">
        <v>7</v>
      </c>
      <c r="B50" s="5">
        <f t="shared" ref="B50:C50" si="7">SUM(B51:B54)</f>
        <v>0</v>
      </c>
      <c r="C50" s="5">
        <f t="shared" si="7"/>
        <v>0</v>
      </c>
      <c r="D50" s="85">
        <v>0</v>
      </c>
    </row>
    <row r="51" spans="1:5" s="30" customFormat="1" ht="28.35" customHeight="1" x14ac:dyDescent="0.25">
      <c r="A51" s="8" t="s">
        <v>53</v>
      </c>
      <c r="B51" s="25"/>
      <c r="C51" s="89"/>
      <c r="D51" s="86"/>
    </row>
    <row r="52" spans="1:5" s="28" customFormat="1" ht="28.35" customHeight="1" x14ac:dyDescent="0.25">
      <c r="A52" s="8" t="s">
        <v>54</v>
      </c>
      <c r="B52" s="25"/>
      <c r="C52" s="89"/>
      <c r="D52" s="86"/>
    </row>
    <row r="53" spans="1:5" s="28" customFormat="1" ht="28.35" customHeight="1" x14ac:dyDescent="0.25">
      <c r="A53" s="32" t="s">
        <v>55</v>
      </c>
      <c r="B53" s="25"/>
      <c r="C53" s="88"/>
      <c r="D53" s="86"/>
    </row>
    <row r="54" spans="1:5" s="30" customFormat="1" ht="28.35" customHeight="1" x14ac:dyDescent="0.25">
      <c r="A54" s="8" t="s">
        <v>56</v>
      </c>
      <c r="B54" s="25"/>
      <c r="C54" s="89"/>
      <c r="D54" s="86"/>
    </row>
    <row r="55" spans="1:5" s="30" customFormat="1" ht="28.35" customHeight="1" x14ac:dyDescent="0.25">
      <c r="A55" s="21" t="s">
        <v>8</v>
      </c>
      <c r="B55" s="5">
        <f t="shared" ref="B55:C55" si="8">SUM(B56:B58)</f>
        <v>0</v>
      </c>
      <c r="C55" s="5">
        <f t="shared" si="8"/>
        <v>0</v>
      </c>
      <c r="D55" s="86">
        <v>0</v>
      </c>
    </row>
    <row r="56" spans="1:5" s="30" customFormat="1" ht="32.25" customHeight="1" x14ac:dyDescent="0.25">
      <c r="A56" s="8" t="s">
        <v>57</v>
      </c>
      <c r="B56" s="25"/>
      <c r="C56" s="89"/>
      <c r="D56" s="86"/>
    </row>
    <row r="57" spans="1:5" s="28" customFormat="1" ht="31.5" x14ac:dyDescent="0.25">
      <c r="A57" s="8" t="s">
        <v>58</v>
      </c>
      <c r="B57" s="25"/>
      <c r="C57" s="88"/>
      <c r="D57" s="86"/>
    </row>
    <row r="58" spans="1:5" s="28" customFormat="1" x14ac:dyDescent="0.25">
      <c r="A58" s="8" t="s">
        <v>59</v>
      </c>
      <c r="B58" s="25"/>
      <c r="C58" s="88"/>
      <c r="D58" s="86"/>
    </row>
    <row r="59" spans="1:5" s="30" customFormat="1" ht="28.35" customHeight="1" x14ac:dyDescent="0.25">
      <c r="A59" s="33" t="s">
        <v>9</v>
      </c>
      <c r="B59" s="5">
        <f>B60+B61+B62</f>
        <v>0</v>
      </c>
      <c r="C59" s="5">
        <f>C60+C61+C62</f>
        <v>0</v>
      </c>
      <c r="D59" s="85">
        <v>0</v>
      </c>
    </row>
    <row r="60" spans="1:5" s="30" customFormat="1" ht="47.25" x14ac:dyDescent="0.25">
      <c r="A60" s="8" t="s">
        <v>60</v>
      </c>
      <c r="B60" s="25"/>
      <c r="C60" s="89"/>
      <c r="D60" s="86"/>
    </row>
    <row r="61" spans="1:5" s="28" customFormat="1" ht="31.5" x14ac:dyDescent="0.25">
      <c r="A61" s="8" t="s">
        <v>61</v>
      </c>
      <c r="B61" s="25"/>
      <c r="C61" s="89"/>
      <c r="D61" s="86"/>
    </row>
    <row r="62" spans="1:5" s="30" customFormat="1" x14ac:dyDescent="0.25">
      <c r="A62" s="8" t="s">
        <v>62</v>
      </c>
      <c r="B62" s="25"/>
      <c r="C62" s="89"/>
      <c r="D62" s="86"/>
    </row>
    <row r="63" spans="1:5" s="30" customFormat="1" ht="28.35" customHeight="1" x14ac:dyDescent="0.25">
      <c r="A63" s="21" t="s">
        <v>10</v>
      </c>
      <c r="B63" s="5">
        <f>B59+B55+B50+B38+B25+B18+B5</f>
        <v>35844977</v>
      </c>
      <c r="C63" s="5">
        <f>C59+C55+C50+C38+C25+C18+C5</f>
        <v>38192388</v>
      </c>
      <c r="D63" s="5">
        <f>D59+D55+D50+D38+D25+D18+D5</f>
        <v>2347411</v>
      </c>
    </row>
    <row r="64" spans="1:5" s="28" customFormat="1" ht="31.5" x14ac:dyDescent="0.25">
      <c r="A64" s="33" t="s">
        <v>63</v>
      </c>
      <c r="B64" s="5">
        <f>SUM(B65:B66)</f>
        <v>100876000</v>
      </c>
      <c r="C64" s="5">
        <f>SUM(C65:C66)</f>
        <v>104428660</v>
      </c>
      <c r="D64" s="5">
        <f>C64-B64</f>
        <v>3552660</v>
      </c>
      <c r="E64" s="34"/>
    </row>
    <row r="65" spans="1:5" s="28" customFormat="1" ht="31.5" x14ac:dyDescent="0.25">
      <c r="A65" s="33" t="s">
        <v>124</v>
      </c>
      <c r="B65" s="27">
        <v>20000000</v>
      </c>
      <c r="C65" s="87">
        <v>23552660</v>
      </c>
      <c r="D65" s="86">
        <f>C65-B65</f>
        <v>3552660</v>
      </c>
      <c r="E65" s="34"/>
    </row>
    <row r="66" spans="1:5" s="28" customFormat="1" ht="38.25" customHeight="1" x14ac:dyDescent="0.25">
      <c r="A66" s="8" t="s">
        <v>64</v>
      </c>
      <c r="B66" s="25">
        <v>80876000</v>
      </c>
      <c r="C66" s="89">
        <v>80876000</v>
      </c>
      <c r="D66" s="86">
        <f>C66-B66</f>
        <v>0</v>
      </c>
    </row>
    <row r="67" spans="1:5" s="30" customFormat="1" ht="48.75" customHeight="1" x14ac:dyDescent="0.25">
      <c r="A67" s="33" t="s">
        <v>65</v>
      </c>
      <c r="B67" s="5">
        <f>B68+B69</f>
        <v>653076</v>
      </c>
      <c r="C67" s="5">
        <f t="shared" ref="C67:D67" si="9">C68+C69</f>
        <v>1216076</v>
      </c>
      <c r="D67" s="5">
        <f t="shared" si="9"/>
        <v>563000</v>
      </c>
    </row>
    <row r="68" spans="1:5" s="30" customFormat="1" ht="19.5" customHeight="1" x14ac:dyDescent="0.25">
      <c r="A68" s="8" t="s">
        <v>122</v>
      </c>
      <c r="B68" s="25"/>
      <c r="C68" s="89"/>
      <c r="D68" s="86"/>
    </row>
    <row r="69" spans="1:5" s="30" customFormat="1" ht="19.5" customHeight="1" x14ac:dyDescent="0.25">
      <c r="A69" s="22" t="s">
        <v>123</v>
      </c>
      <c r="B69" s="25">
        <v>653076</v>
      </c>
      <c r="C69" s="89">
        <f>653076+563000</f>
        <v>1216076</v>
      </c>
      <c r="D69" s="86">
        <f>C69-B69</f>
        <v>563000</v>
      </c>
    </row>
    <row r="70" spans="1:5" s="28" customFormat="1" ht="27" customHeight="1" x14ac:dyDescent="0.25">
      <c r="A70" s="33" t="s">
        <v>11</v>
      </c>
      <c r="B70" s="5">
        <f>B67+B64</f>
        <v>101529076</v>
      </c>
      <c r="C70" s="5">
        <f>C67+C64</f>
        <v>105644736</v>
      </c>
      <c r="D70" s="5">
        <f>D67+D64</f>
        <v>4115660</v>
      </c>
      <c r="E70" s="34"/>
    </row>
    <row r="71" spans="1:5" s="28" customFormat="1" ht="28.35" customHeight="1" x14ac:dyDescent="0.25">
      <c r="A71" s="21" t="s">
        <v>66</v>
      </c>
      <c r="B71" s="5">
        <f>B63+B70</f>
        <v>137374053</v>
      </c>
      <c r="C71" s="5">
        <f t="shared" ref="C71:D71" si="10">C63+C70</f>
        <v>143837124</v>
      </c>
      <c r="D71" s="5">
        <f t="shared" si="10"/>
        <v>6463071</v>
      </c>
      <c r="E71" s="34"/>
    </row>
    <row r="72" spans="1:5" s="28" customFormat="1" ht="28.35" customHeight="1" x14ac:dyDescent="0.25">
      <c r="A72" s="35" t="s">
        <v>97</v>
      </c>
      <c r="B72" s="5">
        <v>6</v>
      </c>
      <c r="C72" s="88">
        <v>6</v>
      </c>
      <c r="D72" s="85">
        <v>6</v>
      </c>
    </row>
    <row r="73" spans="1:5" s="28" customFormat="1" ht="28.35" customHeight="1" thickBot="1" x14ac:dyDescent="0.3">
      <c r="A73" s="36" t="s">
        <v>67</v>
      </c>
      <c r="B73" s="111">
        <v>4</v>
      </c>
      <c r="C73" s="168">
        <v>4</v>
      </c>
      <c r="D73" s="90">
        <v>4</v>
      </c>
    </row>
    <row r="74" spans="1:5" x14ac:dyDescent="0.25">
      <c r="B74" s="11"/>
    </row>
    <row r="75" spans="1:5" x14ac:dyDescent="0.25">
      <c r="B75" s="11"/>
      <c r="C75" s="37"/>
    </row>
    <row r="76" spans="1:5" x14ac:dyDescent="0.25">
      <c r="B76" s="11"/>
    </row>
  </sheetData>
  <sheetProtection selectLockedCells="1" selectUnlockedCells="1"/>
  <mergeCells count="1">
    <mergeCell ref="A3:D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Roman,Félkövér"&amp;12 2. melléklet
Az önkormányzat 2018. évi költségvetéséről szóló 8/2018. (VI. 29.) önkormányzati rendelethez&amp;R
</oddHeader>
  </headerFooter>
  <rowBreaks count="1" manualBreakCount="1">
    <brk id="3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zoomScaleNormal="100" workbookViewId="0">
      <selection sqref="A1:G1"/>
    </sheetView>
  </sheetViews>
  <sheetFormatPr defaultRowHeight="15.75" x14ac:dyDescent="0.25"/>
  <cols>
    <col min="1" max="1" width="97.42578125" style="63" bestFit="1" customWidth="1"/>
    <col min="2" max="2" width="11.7109375" style="63" bestFit="1" customWidth="1"/>
    <col min="3" max="3" width="11" style="63" bestFit="1" customWidth="1"/>
    <col min="4" max="4" width="12.7109375" style="63" bestFit="1" customWidth="1"/>
    <col min="5" max="5" width="17.42578125" style="63" bestFit="1" customWidth="1"/>
    <col min="6" max="6" width="12.140625" style="63" bestFit="1" customWidth="1"/>
    <col min="7" max="253" width="9.140625" style="63"/>
    <col min="254" max="254" width="77.5703125" style="63" customWidth="1"/>
    <col min="255" max="255" width="8.42578125" style="63" customWidth="1"/>
    <col min="256" max="256" width="9.140625" style="63"/>
    <col min="257" max="257" width="11" style="63" bestFit="1" customWidth="1"/>
    <col min="258" max="258" width="15.28515625" style="63" customWidth="1"/>
    <col min="259" max="509" width="9.140625" style="63"/>
    <col min="510" max="510" width="77.5703125" style="63" customWidth="1"/>
    <col min="511" max="511" width="8.42578125" style="63" customWidth="1"/>
    <col min="512" max="512" width="9.140625" style="63"/>
    <col min="513" max="513" width="11" style="63" bestFit="1" customWidth="1"/>
    <col min="514" max="514" width="15.28515625" style="63" customWidth="1"/>
    <col min="515" max="765" width="9.140625" style="63"/>
    <col min="766" max="766" width="77.5703125" style="63" customWidth="1"/>
    <col min="767" max="767" width="8.42578125" style="63" customWidth="1"/>
    <col min="768" max="768" width="9.140625" style="63"/>
    <col min="769" max="769" width="11" style="63" bestFit="1" customWidth="1"/>
    <col min="770" max="770" width="15.28515625" style="63" customWidth="1"/>
    <col min="771" max="1021" width="9.140625" style="63"/>
    <col min="1022" max="1022" width="77.5703125" style="63" customWidth="1"/>
    <col min="1023" max="1023" width="8.42578125" style="63" customWidth="1"/>
    <col min="1024" max="1024" width="9.140625" style="63"/>
    <col min="1025" max="1025" width="11" style="63" bestFit="1" customWidth="1"/>
    <col min="1026" max="1026" width="15.28515625" style="63" customWidth="1"/>
    <col min="1027" max="1277" width="9.140625" style="63"/>
    <col min="1278" max="1278" width="77.5703125" style="63" customWidth="1"/>
    <col min="1279" max="1279" width="8.42578125" style="63" customWidth="1"/>
    <col min="1280" max="1280" width="9.140625" style="63"/>
    <col min="1281" max="1281" width="11" style="63" bestFit="1" customWidth="1"/>
    <col min="1282" max="1282" width="15.28515625" style="63" customWidth="1"/>
    <col min="1283" max="1533" width="9.140625" style="63"/>
    <col min="1534" max="1534" width="77.5703125" style="63" customWidth="1"/>
    <col min="1535" max="1535" width="8.42578125" style="63" customWidth="1"/>
    <col min="1536" max="1536" width="9.140625" style="63"/>
    <col min="1537" max="1537" width="11" style="63" bestFit="1" customWidth="1"/>
    <col min="1538" max="1538" width="15.28515625" style="63" customWidth="1"/>
    <col min="1539" max="1789" width="9.140625" style="63"/>
    <col min="1790" max="1790" width="77.5703125" style="63" customWidth="1"/>
    <col min="1791" max="1791" width="8.42578125" style="63" customWidth="1"/>
    <col min="1792" max="1792" width="9.140625" style="63"/>
    <col min="1793" max="1793" width="11" style="63" bestFit="1" customWidth="1"/>
    <col min="1794" max="1794" width="15.28515625" style="63" customWidth="1"/>
    <col min="1795" max="2045" width="9.140625" style="63"/>
    <col min="2046" max="2046" width="77.5703125" style="63" customWidth="1"/>
    <col min="2047" max="2047" width="8.42578125" style="63" customWidth="1"/>
    <col min="2048" max="2048" width="9.140625" style="63"/>
    <col min="2049" max="2049" width="11" style="63" bestFit="1" customWidth="1"/>
    <col min="2050" max="2050" width="15.28515625" style="63" customWidth="1"/>
    <col min="2051" max="2301" width="9.140625" style="63"/>
    <col min="2302" max="2302" width="77.5703125" style="63" customWidth="1"/>
    <col min="2303" max="2303" width="8.42578125" style="63" customWidth="1"/>
    <col min="2304" max="2304" width="9.140625" style="63"/>
    <col min="2305" max="2305" width="11" style="63" bestFit="1" customWidth="1"/>
    <col min="2306" max="2306" width="15.28515625" style="63" customWidth="1"/>
    <col min="2307" max="2557" width="9.140625" style="63"/>
    <col min="2558" max="2558" width="77.5703125" style="63" customWidth="1"/>
    <col min="2559" max="2559" width="8.42578125" style="63" customWidth="1"/>
    <col min="2560" max="2560" width="9.140625" style="63"/>
    <col min="2561" max="2561" width="11" style="63" bestFit="1" customWidth="1"/>
    <col min="2562" max="2562" width="15.28515625" style="63" customWidth="1"/>
    <col min="2563" max="2813" width="9.140625" style="63"/>
    <col min="2814" max="2814" width="77.5703125" style="63" customWidth="1"/>
    <col min="2815" max="2815" width="8.42578125" style="63" customWidth="1"/>
    <col min="2816" max="2816" width="9.140625" style="63"/>
    <col min="2817" max="2817" width="11" style="63" bestFit="1" customWidth="1"/>
    <col min="2818" max="2818" width="15.28515625" style="63" customWidth="1"/>
    <col min="2819" max="3069" width="9.140625" style="63"/>
    <col min="3070" max="3070" width="77.5703125" style="63" customWidth="1"/>
    <col min="3071" max="3071" width="8.42578125" style="63" customWidth="1"/>
    <col min="3072" max="3072" width="9.140625" style="63"/>
    <col min="3073" max="3073" width="11" style="63" bestFit="1" customWidth="1"/>
    <col min="3074" max="3074" width="15.28515625" style="63" customWidth="1"/>
    <col min="3075" max="3325" width="9.140625" style="63"/>
    <col min="3326" max="3326" width="77.5703125" style="63" customWidth="1"/>
    <col min="3327" max="3327" width="8.42578125" style="63" customWidth="1"/>
    <col min="3328" max="3328" width="9.140625" style="63"/>
    <col min="3329" max="3329" width="11" style="63" bestFit="1" customWidth="1"/>
    <col min="3330" max="3330" width="15.28515625" style="63" customWidth="1"/>
    <col min="3331" max="3581" width="9.140625" style="63"/>
    <col min="3582" max="3582" width="77.5703125" style="63" customWidth="1"/>
    <col min="3583" max="3583" width="8.42578125" style="63" customWidth="1"/>
    <col min="3584" max="3584" width="9.140625" style="63"/>
    <col min="3585" max="3585" width="11" style="63" bestFit="1" customWidth="1"/>
    <col min="3586" max="3586" width="15.28515625" style="63" customWidth="1"/>
    <col min="3587" max="3837" width="9.140625" style="63"/>
    <col min="3838" max="3838" width="77.5703125" style="63" customWidth="1"/>
    <col min="3839" max="3839" width="8.42578125" style="63" customWidth="1"/>
    <col min="3840" max="3840" width="9.140625" style="63"/>
    <col min="3841" max="3841" width="11" style="63" bestFit="1" customWidth="1"/>
    <col min="3842" max="3842" width="15.28515625" style="63" customWidth="1"/>
    <col min="3843" max="4093" width="9.140625" style="63"/>
    <col min="4094" max="4094" width="77.5703125" style="63" customWidth="1"/>
    <col min="4095" max="4095" width="8.42578125" style="63" customWidth="1"/>
    <col min="4096" max="4096" width="9.140625" style="63"/>
    <col min="4097" max="4097" width="11" style="63" bestFit="1" customWidth="1"/>
    <col min="4098" max="4098" width="15.28515625" style="63" customWidth="1"/>
    <col min="4099" max="4349" width="9.140625" style="63"/>
    <col min="4350" max="4350" width="77.5703125" style="63" customWidth="1"/>
    <col min="4351" max="4351" width="8.42578125" style="63" customWidth="1"/>
    <col min="4352" max="4352" width="9.140625" style="63"/>
    <col min="4353" max="4353" width="11" style="63" bestFit="1" customWidth="1"/>
    <col min="4354" max="4354" width="15.28515625" style="63" customWidth="1"/>
    <col min="4355" max="4605" width="9.140625" style="63"/>
    <col min="4606" max="4606" width="77.5703125" style="63" customWidth="1"/>
    <col min="4607" max="4607" width="8.42578125" style="63" customWidth="1"/>
    <col min="4608" max="4608" width="9.140625" style="63"/>
    <col min="4609" max="4609" width="11" style="63" bestFit="1" customWidth="1"/>
    <col min="4610" max="4610" width="15.28515625" style="63" customWidth="1"/>
    <col min="4611" max="4861" width="9.140625" style="63"/>
    <col min="4862" max="4862" width="77.5703125" style="63" customWidth="1"/>
    <col min="4863" max="4863" width="8.42578125" style="63" customWidth="1"/>
    <col min="4864" max="4864" width="9.140625" style="63"/>
    <col min="4865" max="4865" width="11" style="63" bestFit="1" customWidth="1"/>
    <col min="4866" max="4866" width="15.28515625" style="63" customWidth="1"/>
    <col min="4867" max="5117" width="9.140625" style="63"/>
    <col min="5118" max="5118" width="77.5703125" style="63" customWidth="1"/>
    <col min="5119" max="5119" width="8.42578125" style="63" customWidth="1"/>
    <col min="5120" max="5120" width="9.140625" style="63"/>
    <col min="5121" max="5121" width="11" style="63" bestFit="1" customWidth="1"/>
    <col min="5122" max="5122" width="15.28515625" style="63" customWidth="1"/>
    <col min="5123" max="5373" width="9.140625" style="63"/>
    <col min="5374" max="5374" width="77.5703125" style="63" customWidth="1"/>
    <col min="5375" max="5375" width="8.42578125" style="63" customWidth="1"/>
    <col min="5376" max="5376" width="9.140625" style="63"/>
    <col min="5377" max="5377" width="11" style="63" bestFit="1" customWidth="1"/>
    <col min="5378" max="5378" width="15.28515625" style="63" customWidth="1"/>
    <col min="5379" max="5629" width="9.140625" style="63"/>
    <col min="5630" max="5630" width="77.5703125" style="63" customWidth="1"/>
    <col min="5631" max="5631" width="8.42578125" style="63" customWidth="1"/>
    <col min="5632" max="5632" width="9.140625" style="63"/>
    <col min="5633" max="5633" width="11" style="63" bestFit="1" customWidth="1"/>
    <col min="5634" max="5634" width="15.28515625" style="63" customWidth="1"/>
    <col min="5635" max="5885" width="9.140625" style="63"/>
    <col min="5886" max="5886" width="77.5703125" style="63" customWidth="1"/>
    <col min="5887" max="5887" width="8.42578125" style="63" customWidth="1"/>
    <col min="5888" max="5888" width="9.140625" style="63"/>
    <col min="5889" max="5889" width="11" style="63" bestFit="1" customWidth="1"/>
    <col min="5890" max="5890" width="15.28515625" style="63" customWidth="1"/>
    <col min="5891" max="6141" width="9.140625" style="63"/>
    <col min="6142" max="6142" width="77.5703125" style="63" customWidth="1"/>
    <col min="6143" max="6143" width="8.42578125" style="63" customWidth="1"/>
    <col min="6144" max="6144" width="9.140625" style="63"/>
    <col min="6145" max="6145" width="11" style="63" bestFit="1" customWidth="1"/>
    <col min="6146" max="6146" width="15.28515625" style="63" customWidth="1"/>
    <col min="6147" max="6397" width="9.140625" style="63"/>
    <col min="6398" max="6398" width="77.5703125" style="63" customWidth="1"/>
    <col min="6399" max="6399" width="8.42578125" style="63" customWidth="1"/>
    <col min="6400" max="6400" width="9.140625" style="63"/>
    <col min="6401" max="6401" width="11" style="63" bestFit="1" customWidth="1"/>
    <col min="6402" max="6402" width="15.28515625" style="63" customWidth="1"/>
    <col min="6403" max="6653" width="9.140625" style="63"/>
    <col min="6654" max="6654" width="77.5703125" style="63" customWidth="1"/>
    <col min="6655" max="6655" width="8.42578125" style="63" customWidth="1"/>
    <col min="6656" max="6656" width="9.140625" style="63"/>
    <col min="6657" max="6657" width="11" style="63" bestFit="1" customWidth="1"/>
    <col min="6658" max="6658" width="15.28515625" style="63" customWidth="1"/>
    <col min="6659" max="6909" width="9.140625" style="63"/>
    <col min="6910" max="6910" width="77.5703125" style="63" customWidth="1"/>
    <col min="6911" max="6911" width="8.42578125" style="63" customWidth="1"/>
    <col min="6912" max="6912" width="9.140625" style="63"/>
    <col min="6913" max="6913" width="11" style="63" bestFit="1" customWidth="1"/>
    <col min="6914" max="6914" width="15.28515625" style="63" customWidth="1"/>
    <col min="6915" max="7165" width="9.140625" style="63"/>
    <col min="7166" max="7166" width="77.5703125" style="63" customWidth="1"/>
    <col min="7167" max="7167" width="8.42578125" style="63" customWidth="1"/>
    <col min="7168" max="7168" width="9.140625" style="63"/>
    <col min="7169" max="7169" width="11" style="63" bestFit="1" customWidth="1"/>
    <col min="7170" max="7170" width="15.28515625" style="63" customWidth="1"/>
    <col min="7171" max="7421" width="9.140625" style="63"/>
    <col min="7422" max="7422" width="77.5703125" style="63" customWidth="1"/>
    <col min="7423" max="7423" width="8.42578125" style="63" customWidth="1"/>
    <col min="7424" max="7424" width="9.140625" style="63"/>
    <col min="7425" max="7425" width="11" style="63" bestFit="1" customWidth="1"/>
    <col min="7426" max="7426" width="15.28515625" style="63" customWidth="1"/>
    <col min="7427" max="7677" width="9.140625" style="63"/>
    <col min="7678" max="7678" width="77.5703125" style="63" customWidth="1"/>
    <col min="7679" max="7679" width="8.42578125" style="63" customWidth="1"/>
    <col min="7680" max="7680" width="9.140625" style="63"/>
    <col min="7681" max="7681" width="11" style="63" bestFit="1" customWidth="1"/>
    <col min="7682" max="7682" width="15.28515625" style="63" customWidth="1"/>
    <col min="7683" max="7933" width="9.140625" style="63"/>
    <col min="7934" max="7934" width="77.5703125" style="63" customWidth="1"/>
    <col min="7935" max="7935" width="8.42578125" style="63" customWidth="1"/>
    <col min="7936" max="7936" width="9.140625" style="63"/>
    <col min="7937" max="7937" width="11" style="63" bestFit="1" customWidth="1"/>
    <col min="7938" max="7938" width="15.28515625" style="63" customWidth="1"/>
    <col min="7939" max="8189" width="9.140625" style="63"/>
    <col min="8190" max="8190" width="77.5703125" style="63" customWidth="1"/>
    <col min="8191" max="8191" width="8.42578125" style="63" customWidth="1"/>
    <col min="8192" max="8192" width="9.140625" style="63"/>
    <col min="8193" max="8193" width="11" style="63" bestFit="1" customWidth="1"/>
    <col min="8194" max="8194" width="15.28515625" style="63" customWidth="1"/>
    <col min="8195" max="8445" width="9.140625" style="63"/>
    <col min="8446" max="8446" width="77.5703125" style="63" customWidth="1"/>
    <col min="8447" max="8447" width="8.42578125" style="63" customWidth="1"/>
    <col min="8448" max="8448" width="9.140625" style="63"/>
    <col min="8449" max="8449" width="11" style="63" bestFit="1" customWidth="1"/>
    <col min="8450" max="8450" width="15.28515625" style="63" customWidth="1"/>
    <col min="8451" max="8701" width="9.140625" style="63"/>
    <col min="8702" max="8702" width="77.5703125" style="63" customWidth="1"/>
    <col min="8703" max="8703" width="8.42578125" style="63" customWidth="1"/>
    <col min="8704" max="8704" width="9.140625" style="63"/>
    <col min="8705" max="8705" width="11" style="63" bestFit="1" customWidth="1"/>
    <col min="8706" max="8706" width="15.28515625" style="63" customWidth="1"/>
    <col min="8707" max="8957" width="9.140625" style="63"/>
    <col min="8958" max="8958" width="77.5703125" style="63" customWidth="1"/>
    <col min="8959" max="8959" width="8.42578125" style="63" customWidth="1"/>
    <col min="8960" max="8960" width="9.140625" style="63"/>
    <col min="8961" max="8961" width="11" style="63" bestFit="1" customWidth="1"/>
    <col min="8962" max="8962" width="15.28515625" style="63" customWidth="1"/>
    <col min="8963" max="9213" width="9.140625" style="63"/>
    <col min="9214" max="9214" width="77.5703125" style="63" customWidth="1"/>
    <col min="9215" max="9215" width="8.42578125" style="63" customWidth="1"/>
    <col min="9216" max="9216" width="9.140625" style="63"/>
    <col min="9217" max="9217" width="11" style="63" bestFit="1" customWidth="1"/>
    <col min="9218" max="9218" width="15.28515625" style="63" customWidth="1"/>
    <col min="9219" max="9469" width="9.140625" style="63"/>
    <col min="9470" max="9470" width="77.5703125" style="63" customWidth="1"/>
    <col min="9471" max="9471" width="8.42578125" style="63" customWidth="1"/>
    <col min="9472" max="9472" width="9.140625" style="63"/>
    <col min="9473" max="9473" width="11" style="63" bestFit="1" customWidth="1"/>
    <col min="9474" max="9474" width="15.28515625" style="63" customWidth="1"/>
    <col min="9475" max="9725" width="9.140625" style="63"/>
    <col min="9726" max="9726" width="77.5703125" style="63" customWidth="1"/>
    <col min="9727" max="9727" width="8.42578125" style="63" customWidth="1"/>
    <col min="9728" max="9728" width="9.140625" style="63"/>
    <col min="9729" max="9729" width="11" style="63" bestFit="1" customWidth="1"/>
    <col min="9730" max="9730" width="15.28515625" style="63" customWidth="1"/>
    <col min="9731" max="9981" width="9.140625" style="63"/>
    <col min="9982" max="9982" width="77.5703125" style="63" customWidth="1"/>
    <col min="9983" max="9983" width="8.42578125" style="63" customWidth="1"/>
    <col min="9984" max="9984" width="9.140625" style="63"/>
    <col min="9985" max="9985" width="11" style="63" bestFit="1" customWidth="1"/>
    <col min="9986" max="9986" width="15.28515625" style="63" customWidth="1"/>
    <col min="9987" max="10237" width="9.140625" style="63"/>
    <col min="10238" max="10238" width="77.5703125" style="63" customWidth="1"/>
    <col min="10239" max="10239" width="8.42578125" style="63" customWidth="1"/>
    <col min="10240" max="10240" width="9.140625" style="63"/>
    <col min="10241" max="10241" width="11" style="63" bestFit="1" customWidth="1"/>
    <col min="10242" max="10242" width="15.28515625" style="63" customWidth="1"/>
    <col min="10243" max="10493" width="9.140625" style="63"/>
    <col min="10494" max="10494" width="77.5703125" style="63" customWidth="1"/>
    <col min="10495" max="10495" width="8.42578125" style="63" customWidth="1"/>
    <col min="10496" max="10496" width="9.140625" style="63"/>
    <col min="10497" max="10497" width="11" style="63" bestFit="1" customWidth="1"/>
    <col min="10498" max="10498" width="15.28515625" style="63" customWidth="1"/>
    <col min="10499" max="10749" width="9.140625" style="63"/>
    <col min="10750" max="10750" width="77.5703125" style="63" customWidth="1"/>
    <col min="10751" max="10751" width="8.42578125" style="63" customWidth="1"/>
    <col min="10752" max="10752" width="9.140625" style="63"/>
    <col min="10753" max="10753" width="11" style="63" bestFit="1" customWidth="1"/>
    <col min="10754" max="10754" width="15.28515625" style="63" customWidth="1"/>
    <col min="10755" max="11005" width="9.140625" style="63"/>
    <col min="11006" max="11006" width="77.5703125" style="63" customWidth="1"/>
    <col min="11007" max="11007" width="8.42578125" style="63" customWidth="1"/>
    <col min="11008" max="11008" width="9.140625" style="63"/>
    <col min="11009" max="11009" width="11" style="63" bestFit="1" customWidth="1"/>
    <col min="11010" max="11010" width="15.28515625" style="63" customWidth="1"/>
    <col min="11011" max="11261" width="9.140625" style="63"/>
    <col min="11262" max="11262" width="77.5703125" style="63" customWidth="1"/>
    <col min="11263" max="11263" width="8.42578125" style="63" customWidth="1"/>
    <col min="11264" max="11264" width="9.140625" style="63"/>
    <col min="11265" max="11265" width="11" style="63" bestFit="1" customWidth="1"/>
    <col min="11266" max="11266" width="15.28515625" style="63" customWidth="1"/>
    <col min="11267" max="11517" width="9.140625" style="63"/>
    <col min="11518" max="11518" width="77.5703125" style="63" customWidth="1"/>
    <col min="11519" max="11519" width="8.42578125" style="63" customWidth="1"/>
    <col min="11520" max="11520" width="9.140625" style="63"/>
    <col min="11521" max="11521" width="11" style="63" bestFit="1" customWidth="1"/>
    <col min="11522" max="11522" width="15.28515625" style="63" customWidth="1"/>
    <col min="11523" max="11773" width="9.140625" style="63"/>
    <col min="11774" max="11774" width="77.5703125" style="63" customWidth="1"/>
    <col min="11775" max="11775" width="8.42578125" style="63" customWidth="1"/>
    <col min="11776" max="11776" width="9.140625" style="63"/>
    <col min="11777" max="11777" width="11" style="63" bestFit="1" customWidth="1"/>
    <col min="11778" max="11778" width="15.28515625" style="63" customWidth="1"/>
    <col min="11779" max="12029" width="9.140625" style="63"/>
    <col min="12030" max="12030" width="77.5703125" style="63" customWidth="1"/>
    <col min="12031" max="12031" width="8.42578125" style="63" customWidth="1"/>
    <col min="12032" max="12032" width="9.140625" style="63"/>
    <col min="12033" max="12033" width="11" style="63" bestFit="1" customWidth="1"/>
    <col min="12034" max="12034" width="15.28515625" style="63" customWidth="1"/>
    <col min="12035" max="12285" width="9.140625" style="63"/>
    <col min="12286" max="12286" width="77.5703125" style="63" customWidth="1"/>
    <col min="12287" max="12287" width="8.42578125" style="63" customWidth="1"/>
    <col min="12288" max="12288" width="9.140625" style="63"/>
    <col min="12289" max="12289" width="11" style="63" bestFit="1" customWidth="1"/>
    <col min="12290" max="12290" width="15.28515625" style="63" customWidth="1"/>
    <col min="12291" max="12541" width="9.140625" style="63"/>
    <col min="12542" max="12542" width="77.5703125" style="63" customWidth="1"/>
    <col min="12543" max="12543" width="8.42578125" style="63" customWidth="1"/>
    <col min="12544" max="12544" width="9.140625" style="63"/>
    <col min="12545" max="12545" width="11" style="63" bestFit="1" customWidth="1"/>
    <col min="12546" max="12546" width="15.28515625" style="63" customWidth="1"/>
    <col min="12547" max="12797" width="9.140625" style="63"/>
    <col min="12798" max="12798" width="77.5703125" style="63" customWidth="1"/>
    <col min="12799" max="12799" width="8.42578125" style="63" customWidth="1"/>
    <col min="12800" max="12800" width="9.140625" style="63"/>
    <col min="12801" max="12801" width="11" style="63" bestFit="1" customWidth="1"/>
    <col min="12802" max="12802" width="15.28515625" style="63" customWidth="1"/>
    <col min="12803" max="13053" width="9.140625" style="63"/>
    <col min="13054" max="13054" width="77.5703125" style="63" customWidth="1"/>
    <col min="13055" max="13055" width="8.42578125" style="63" customWidth="1"/>
    <col min="13056" max="13056" width="9.140625" style="63"/>
    <col min="13057" max="13057" width="11" style="63" bestFit="1" customWidth="1"/>
    <col min="13058" max="13058" width="15.28515625" style="63" customWidth="1"/>
    <col min="13059" max="13309" width="9.140625" style="63"/>
    <col min="13310" max="13310" width="77.5703125" style="63" customWidth="1"/>
    <col min="13311" max="13311" width="8.42578125" style="63" customWidth="1"/>
    <col min="13312" max="13312" width="9.140625" style="63"/>
    <col min="13313" max="13313" width="11" style="63" bestFit="1" customWidth="1"/>
    <col min="13314" max="13314" width="15.28515625" style="63" customWidth="1"/>
    <col min="13315" max="13565" width="9.140625" style="63"/>
    <col min="13566" max="13566" width="77.5703125" style="63" customWidth="1"/>
    <col min="13567" max="13567" width="8.42578125" style="63" customWidth="1"/>
    <col min="13568" max="13568" width="9.140625" style="63"/>
    <col min="13569" max="13569" width="11" style="63" bestFit="1" customWidth="1"/>
    <col min="13570" max="13570" width="15.28515625" style="63" customWidth="1"/>
    <col min="13571" max="13821" width="9.140625" style="63"/>
    <col min="13822" max="13822" width="77.5703125" style="63" customWidth="1"/>
    <col min="13823" max="13823" width="8.42578125" style="63" customWidth="1"/>
    <col min="13824" max="13824" width="9.140625" style="63"/>
    <col min="13825" max="13825" width="11" style="63" bestFit="1" customWidth="1"/>
    <col min="13826" max="13826" width="15.28515625" style="63" customWidth="1"/>
    <col min="13827" max="14077" width="9.140625" style="63"/>
    <col min="14078" max="14078" width="77.5703125" style="63" customWidth="1"/>
    <col min="14079" max="14079" width="8.42578125" style="63" customWidth="1"/>
    <col min="14080" max="14080" width="9.140625" style="63"/>
    <col min="14081" max="14081" width="11" style="63" bestFit="1" customWidth="1"/>
    <col min="14082" max="14082" width="15.28515625" style="63" customWidth="1"/>
    <col min="14083" max="14333" width="9.140625" style="63"/>
    <col min="14334" max="14334" width="77.5703125" style="63" customWidth="1"/>
    <col min="14335" max="14335" width="8.42578125" style="63" customWidth="1"/>
    <col min="14336" max="14336" width="9.140625" style="63"/>
    <col min="14337" max="14337" width="11" style="63" bestFit="1" customWidth="1"/>
    <col min="14338" max="14338" width="15.28515625" style="63" customWidth="1"/>
    <col min="14339" max="14589" width="9.140625" style="63"/>
    <col min="14590" max="14590" width="77.5703125" style="63" customWidth="1"/>
    <col min="14591" max="14591" width="8.42578125" style="63" customWidth="1"/>
    <col min="14592" max="14592" width="9.140625" style="63"/>
    <col min="14593" max="14593" width="11" style="63" bestFit="1" customWidth="1"/>
    <col min="14594" max="14594" width="15.28515625" style="63" customWidth="1"/>
    <col min="14595" max="14845" width="9.140625" style="63"/>
    <col min="14846" max="14846" width="77.5703125" style="63" customWidth="1"/>
    <col min="14847" max="14847" width="8.42578125" style="63" customWidth="1"/>
    <col min="14848" max="14848" width="9.140625" style="63"/>
    <col min="14849" max="14849" width="11" style="63" bestFit="1" customWidth="1"/>
    <col min="14850" max="14850" width="15.28515625" style="63" customWidth="1"/>
    <col min="14851" max="15101" width="9.140625" style="63"/>
    <col min="15102" max="15102" width="77.5703125" style="63" customWidth="1"/>
    <col min="15103" max="15103" width="8.42578125" style="63" customWidth="1"/>
    <col min="15104" max="15104" width="9.140625" style="63"/>
    <col min="15105" max="15105" width="11" style="63" bestFit="1" customWidth="1"/>
    <col min="15106" max="15106" width="15.28515625" style="63" customWidth="1"/>
    <col min="15107" max="15357" width="9.140625" style="63"/>
    <col min="15358" max="15358" width="77.5703125" style="63" customWidth="1"/>
    <col min="15359" max="15359" width="8.42578125" style="63" customWidth="1"/>
    <col min="15360" max="15360" width="9.140625" style="63"/>
    <col min="15361" max="15361" width="11" style="63" bestFit="1" customWidth="1"/>
    <col min="15362" max="15362" width="15.28515625" style="63" customWidth="1"/>
    <col min="15363" max="15613" width="9.140625" style="63"/>
    <col min="15614" max="15614" width="77.5703125" style="63" customWidth="1"/>
    <col min="15615" max="15615" width="8.42578125" style="63" customWidth="1"/>
    <col min="15616" max="15616" width="9.140625" style="63"/>
    <col min="15617" max="15617" width="11" style="63" bestFit="1" customWidth="1"/>
    <col min="15618" max="15618" width="15.28515625" style="63" customWidth="1"/>
    <col min="15619" max="15869" width="9.140625" style="63"/>
    <col min="15870" max="15870" width="77.5703125" style="63" customWidth="1"/>
    <col min="15871" max="15871" width="8.42578125" style="63" customWidth="1"/>
    <col min="15872" max="15872" width="9.140625" style="63"/>
    <col min="15873" max="15873" width="11" style="63" bestFit="1" customWidth="1"/>
    <col min="15874" max="15874" width="15.28515625" style="63" customWidth="1"/>
    <col min="15875" max="16125" width="9.140625" style="63"/>
    <col min="16126" max="16126" width="77.5703125" style="63" customWidth="1"/>
    <col min="16127" max="16127" width="8.42578125" style="63" customWidth="1"/>
    <col min="16128" max="16128" width="9.140625" style="63"/>
    <col min="16129" max="16129" width="11" style="63" bestFit="1" customWidth="1"/>
    <col min="16130" max="16130" width="15.28515625" style="63" customWidth="1"/>
    <col min="16131" max="16384" width="9.140625" style="63"/>
  </cols>
  <sheetData>
    <row r="1" spans="1:7" ht="31.5" customHeight="1" x14ac:dyDescent="0.25">
      <c r="A1" s="255" t="s">
        <v>293</v>
      </c>
      <c r="B1" s="255"/>
      <c r="C1" s="255"/>
      <c r="D1" s="255"/>
      <c r="E1" s="255"/>
      <c r="F1" s="255"/>
      <c r="G1" s="255"/>
    </row>
    <row r="3" spans="1:7" x14ac:dyDescent="0.25">
      <c r="A3" s="256" t="s">
        <v>90</v>
      </c>
      <c r="B3" s="257" t="s">
        <v>146</v>
      </c>
      <c r="C3" s="256" t="s">
        <v>145</v>
      </c>
      <c r="D3" s="258" t="s">
        <v>144</v>
      </c>
      <c r="E3" s="259" t="s">
        <v>335</v>
      </c>
      <c r="F3" s="253" t="s">
        <v>338</v>
      </c>
      <c r="G3" s="254" t="s">
        <v>339</v>
      </c>
    </row>
    <row r="4" spans="1:7" x14ac:dyDescent="0.25">
      <c r="A4" s="256"/>
      <c r="B4" s="257"/>
      <c r="C4" s="256"/>
      <c r="D4" s="258"/>
      <c r="E4" s="259"/>
      <c r="F4" s="253"/>
      <c r="G4" s="254"/>
    </row>
    <row r="5" spans="1:7" x14ac:dyDescent="0.25">
      <c r="A5" s="98" t="s">
        <v>294</v>
      </c>
      <c r="B5" s="98"/>
      <c r="C5" s="99"/>
      <c r="D5" s="100"/>
      <c r="E5" s="231">
        <f t="shared" ref="E5:F7" si="0">E6</f>
        <v>14002610</v>
      </c>
      <c r="F5" s="231">
        <f t="shared" si="0"/>
        <v>14002610</v>
      </c>
      <c r="G5" s="227">
        <f>F5-E5</f>
        <v>0</v>
      </c>
    </row>
    <row r="6" spans="1:7" x14ac:dyDescent="0.25">
      <c r="A6" s="98" t="s">
        <v>2</v>
      </c>
      <c r="B6" s="98"/>
      <c r="C6" s="99"/>
      <c r="D6" s="100"/>
      <c r="E6" s="231">
        <f t="shared" si="0"/>
        <v>14002610</v>
      </c>
      <c r="F6" s="231">
        <f t="shared" si="0"/>
        <v>14002610</v>
      </c>
      <c r="G6" s="227">
        <f t="shared" ref="G6:G44" si="1">F6-E6</f>
        <v>0</v>
      </c>
    </row>
    <row r="7" spans="1:7" x14ac:dyDescent="0.25">
      <c r="A7" s="98" t="s">
        <v>68</v>
      </c>
      <c r="B7" s="98"/>
      <c r="C7" s="101"/>
      <c r="D7" s="100"/>
      <c r="E7" s="216">
        <f t="shared" si="0"/>
        <v>14002610</v>
      </c>
      <c r="F7" s="216">
        <f t="shared" si="0"/>
        <v>14002610</v>
      </c>
      <c r="G7" s="227">
        <f t="shared" si="1"/>
        <v>0</v>
      </c>
    </row>
    <row r="8" spans="1:7" x14ac:dyDescent="0.25">
      <c r="A8" s="104" t="s">
        <v>69</v>
      </c>
      <c r="B8" s="98"/>
      <c r="C8" s="102">
        <v>39.39</v>
      </c>
      <c r="D8" s="103">
        <v>4580000</v>
      </c>
      <c r="E8" s="213">
        <f>E10+E19+E22+E25+E30</f>
        <v>14002610</v>
      </c>
      <c r="F8" s="213">
        <f>F10+F19+F22+F25+F30</f>
        <v>14002610</v>
      </c>
      <c r="G8" s="229">
        <f t="shared" si="1"/>
        <v>0</v>
      </c>
    </row>
    <row r="9" spans="1:7" x14ac:dyDescent="0.25">
      <c r="A9" s="104" t="s">
        <v>71</v>
      </c>
      <c r="B9" s="98"/>
      <c r="C9" s="101"/>
      <c r="D9" s="100"/>
      <c r="E9" s="233">
        <v>0</v>
      </c>
      <c r="F9" s="233">
        <v>0</v>
      </c>
      <c r="G9" s="229">
        <f t="shared" si="1"/>
        <v>0</v>
      </c>
    </row>
    <row r="10" spans="1:7" x14ac:dyDescent="0.25">
      <c r="A10" s="234" t="s">
        <v>99</v>
      </c>
      <c r="B10" s="98"/>
      <c r="C10" s="101"/>
      <c r="D10" s="100"/>
      <c r="E10" s="216">
        <f>E11+E12+E13+E14+E15+E16+E17+E18</f>
        <v>7495610</v>
      </c>
      <c r="F10" s="216">
        <f>F11+F12+F13+F14+F15+F16+F17+F18</f>
        <v>7495610</v>
      </c>
      <c r="G10" s="227">
        <f t="shared" si="1"/>
        <v>0</v>
      </c>
    </row>
    <row r="11" spans="1:7" x14ac:dyDescent="0.25">
      <c r="A11" s="235" t="s">
        <v>70</v>
      </c>
      <c r="B11" s="98"/>
      <c r="C11" s="101"/>
      <c r="D11" s="100"/>
      <c r="E11" s="213">
        <v>787190</v>
      </c>
      <c r="F11" s="213">
        <v>787190</v>
      </c>
      <c r="G11" s="229">
        <f t="shared" si="1"/>
        <v>0</v>
      </c>
    </row>
    <row r="12" spans="1:7" x14ac:dyDescent="0.25">
      <c r="A12" s="235" t="s">
        <v>71</v>
      </c>
      <c r="B12" s="98"/>
      <c r="C12" s="101"/>
      <c r="D12" s="100"/>
      <c r="E12" s="233">
        <v>0</v>
      </c>
      <c r="F12" s="233">
        <v>0</v>
      </c>
      <c r="G12" s="229">
        <f t="shared" si="1"/>
        <v>0</v>
      </c>
    </row>
    <row r="13" spans="1:7" x14ac:dyDescent="0.25">
      <c r="A13" s="235" t="s">
        <v>72</v>
      </c>
      <c r="B13" s="98"/>
      <c r="C13" s="99"/>
      <c r="D13" s="100"/>
      <c r="E13" s="213">
        <v>5696000</v>
      </c>
      <c r="F13" s="213">
        <v>5696000</v>
      </c>
      <c r="G13" s="229">
        <f t="shared" si="1"/>
        <v>0</v>
      </c>
    </row>
    <row r="14" spans="1:7" x14ac:dyDescent="0.25">
      <c r="A14" s="235" t="s">
        <v>71</v>
      </c>
      <c r="B14" s="98"/>
      <c r="C14" s="99"/>
      <c r="D14" s="100"/>
      <c r="E14" s="233">
        <v>0</v>
      </c>
      <c r="F14" s="233">
        <v>0</v>
      </c>
      <c r="G14" s="229">
        <f t="shared" si="1"/>
        <v>0</v>
      </c>
    </row>
    <row r="15" spans="1:7" x14ac:dyDescent="0.25">
      <c r="A15" s="235" t="s">
        <v>73</v>
      </c>
      <c r="B15" s="98"/>
      <c r="C15" s="99"/>
      <c r="D15" s="100"/>
      <c r="E15" s="213">
        <v>0</v>
      </c>
      <c r="F15" s="213">
        <v>0</v>
      </c>
      <c r="G15" s="229">
        <f t="shared" si="1"/>
        <v>0</v>
      </c>
    </row>
    <row r="16" spans="1:7" x14ac:dyDescent="0.25">
      <c r="A16" s="235" t="s">
        <v>71</v>
      </c>
      <c r="B16" s="98"/>
      <c r="C16" s="99"/>
      <c r="D16" s="100"/>
      <c r="E16" s="233">
        <v>0</v>
      </c>
      <c r="F16" s="233">
        <v>0</v>
      </c>
      <c r="G16" s="229">
        <f t="shared" si="1"/>
        <v>0</v>
      </c>
    </row>
    <row r="17" spans="1:7" x14ac:dyDescent="0.25">
      <c r="A17" s="235" t="s">
        <v>74</v>
      </c>
      <c r="B17" s="98"/>
      <c r="C17" s="99"/>
      <c r="D17" s="100"/>
      <c r="E17" s="213">
        <v>1012420</v>
      </c>
      <c r="F17" s="213">
        <v>1012420</v>
      </c>
      <c r="G17" s="229">
        <f t="shared" si="1"/>
        <v>0</v>
      </c>
    </row>
    <row r="18" spans="1:7" x14ac:dyDescent="0.25">
      <c r="A18" s="235" t="s">
        <v>71</v>
      </c>
      <c r="B18" s="98"/>
      <c r="C18" s="99"/>
      <c r="D18" s="100"/>
      <c r="E18" s="233">
        <v>0</v>
      </c>
      <c r="F18" s="233">
        <v>0</v>
      </c>
      <c r="G18" s="229">
        <f t="shared" si="1"/>
        <v>0</v>
      </c>
    </row>
    <row r="19" spans="1:7" x14ac:dyDescent="0.25">
      <c r="A19" s="98" t="s">
        <v>100</v>
      </c>
      <c r="B19" s="98"/>
      <c r="C19" s="99"/>
      <c r="D19" s="100"/>
      <c r="E19" s="231">
        <f>E20+E21</f>
        <v>5000000</v>
      </c>
      <c r="F19" s="231">
        <f>F20+F21</f>
        <v>5000000</v>
      </c>
      <c r="G19" s="227">
        <f t="shared" si="1"/>
        <v>0</v>
      </c>
    </row>
    <row r="20" spans="1:7" x14ac:dyDescent="0.25">
      <c r="A20" s="104" t="s">
        <v>93</v>
      </c>
      <c r="B20" s="104"/>
      <c r="C20" s="104"/>
      <c r="D20" s="103">
        <v>2700</v>
      </c>
      <c r="E20" s="213">
        <v>5000000</v>
      </c>
      <c r="F20" s="213">
        <v>5000000</v>
      </c>
      <c r="G20" s="229">
        <f t="shared" si="1"/>
        <v>0</v>
      </c>
    </row>
    <row r="21" spans="1:7" x14ac:dyDescent="0.25">
      <c r="A21" s="235" t="s">
        <v>71</v>
      </c>
      <c r="B21" s="98"/>
      <c r="C21" s="105"/>
      <c r="D21" s="103"/>
      <c r="E21" s="213">
        <v>0</v>
      </c>
      <c r="F21" s="213">
        <v>0</v>
      </c>
      <c r="G21" s="229">
        <f t="shared" si="1"/>
        <v>0</v>
      </c>
    </row>
    <row r="22" spans="1:7" x14ac:dyDescent="0.25">
      <c r="A22" s="98" t="s">
        <v>101</v>
      </c>
      <c r="B22" s="103"/>
      <c r="C22" s="105"/>
      <c r="D22" s="103"/>
      <c r="E22" s="216">
        <f>E23+E24</f>
        <v>45900</v>
      </c>
      <c r="F22" s="216">
        <f>F23+F24</f>
        <v>45900</v>
      </c>
      <c r="G22" s="227">
        <f t="shared" si="1"/>
        <v>0</v>
      </c>
    </row>
    <row r="23" spans="1:7" x14ac:dyDescent="0.25">
      <c r="A23" s="104" t="s">
        <v>75</v>
      </c>
      <c r="B23" s="103">
        <v>2550</v>
      </c>
      <c r="C23" s="105"/>
      <c r="D23" s="106"/>
      <c r="E23" s="236">
        <v>45900</v>
      </c>
      <c r="F23" s="236">
        <v>45900</v>
      </c>
      <c r="G23" s="229">
        <f t="shared" si="1"/>
        <v>0</v>
      </c>
    </row>
    <row r="24" spans="1:7" x14ac:dyDescent="0.25">
      <c r="A24" s="235" t="s">
        <v>71</v>
      </c>
      <c r="B24" s="98"/>
      <c r="C24" s="99"/>
      <c r="D24" s="107"/>
      <c r="E24" s="105">
        <v>0</v>
      </c>
      <c r="F24" s="105">
        <v>0</v>
      </c>
      <c r="G24" s="229">
        <f t="shared" si="1"/>
        <v>0</v>
      </c>
    </row>
    <row r="25" spans="1:7" x14ac:dyDescent="0.25">
      <c r="A25" s="237" t="s">
        <v>102</v>
      </c>
      <c r="B25" s="98"/>
      <c r="C25" s="105"/>
      <c r="D25" s="103"/>
      <c r="E25" s="238">
        <f>E26</f>
        <v>452000</v>
      </c>
      <c r="F25" s="238">
        <f>F26</f>
        <v>452000</v>
      </c>
      <c r="G25" s="227">
        <f t="shared" si="1"/>
        <v>0</v>
      </c>
    </row>
    <row r="26" spans="1:7" x14ac:dyDescent="0.25">
      <c r="A26" s="232" t="s">
        <v>103</v>
      </c>
      <c r="B26" s="98"/>
      <c r="C26" s="105"/>
      <c r="D26" s="103"/>
      <c r="E26" s="229">
        <v>452000</v>
      </c>
      <c r="F26" s="229">
        <v>452000</v>
      </c>
      <c r="G26" s="229">
        <f t="shared" si="1"/>
        <v>0</v>
      </c>
    </row>
    <row r="27" spans="1:7" x14ac:dyDescent="0.25">
      <c r="A27" s="235" t="s">
        <v>71</v>
      </c>
      <c r="B27" s="98"/>
      <c r="C27" s="105"/>
      <c r="D27" s="103"/>
      <c r="E27" s="213">
        <v>0</v>
      </c>
      <c r="F27" s="213">
        <v>0</v>
      </c>
      <c r="G27" s="229">
        <f t="shared" si="1"/>
        <v>0</v>
      </c>
    </row>
    <row r="28" spans="1:7" x14ac:dyDescent="0.25">
      <c r="A28" s="234" t="s">
        <v>295</v>
      </c>
      <c r="B28" s="98"/>
      <c r="C28" s="99"/>
      <c r="D28" s="100"/>
      <c r="E28" s="216">
        <v>0</v>
      </c>
      <c r="F28" s="216">
        <v>0</v>
      </c>
      <c r="G28" s="229">
        <f t="shared" si="1"/>
        <v>0</v>
      </c>
    </row>
    <row r="29" spans="1:7" x14ac:dyDescent="0.25">
      <c r="A29" s="234"/>
      <c r="B29" s="98"/>
      <c r="C29" s="99"/>
      <c r="D29" s="100"/>
      <c r="E29" s="216"/>
      <c r="F29" s="232"/>
      <c r="G29" s="229"/>
    </row>
    <row r="30" spans="1:7" x14ac:dyDescent="0.25">
      <c r="A30" s="234" t="s">
        <v>296</v>
      </c>
      <c r="B30" s="98"/>
      <c r="C30" s="99"/>
      <c r="D30" s="100"/>
      <c r="E30" s="216">
        <v>1009100</v>
      </c>
      <c r="F30" s="216">
        <v>1009100</v>
      </c>
      <c r="G30" s="227">
        <f t="shared" si="1"/>
        <v>0</v>
      </c>
    </row>
    <row r="31" spans="1:7" x14ac:dyDescent="0.25">
      <c r="A31" s="235"/>
      <c r="B31" s="98"/>
      <c r="C31" s="105"/>
      <c r="D31" s="103"/>
      <c r="E31" s="213"/>
      <c r="F31" s="232"/>
      <c r="G31" s="229"/>
    </row>
    <row r="32" spans="1:7" x14ac:dyDescent="0.25">
      <c r="A32" s="98" t="s">
        <v>104</v>
      </c>
      <c r="B32" s="98"/>
      <c r="C32" s="105"/>
      <c r="D32" s="103"/>
      <c r="E32" s="100">
        <v>0</v>
      </c>
      <c r="F32" s="100">
        <v>0</v>
      </c>
      <c r="G32" s="227">
        <f t="shared" si="1"/>
        <v>0</v>
      </c>
    </row>
    <row r="33" spans="1:7" x14ac:dyDescent="0.25">
      <c r="A33" s="232"/>
      <c r="B33" s="104"/>
      <c r="C33" s="104"/>
      <c r="D33" s="103"/>
      <c r="E33" s="236"/>
      <c r="F33" s="232"/>
      <c r="G33" s="229"/>
    </row>
    <row r="34" spans="1:7" x14ac:dyDescent="0.25">
      <c r="A34" s="98" t="s">
        <v>303</v>
      </c>
      <c r="B34" s="98"/>
      <c r="C34" s="105"/>
      <c r="D34" s="103"/>
      <c r="E34" s="100">
        <f>E36+E37+E35</f>
        <v>4985000</v>
      </c>
      <c r="F34" s="100">
        <f>F36+F37+F35</f>
        <v>5028892</v>
      </c>
      <c r="G34" s="227">
        <f t="shared" si="1"/>
        <v>43892</v>
      </c>
    </row>
    <row r="35" spans="1:7" x14ac:dyDescent="0.25">
      <c r="A35" s="98" t="s">
        <v>297</v>
      </c>
      <c r="B35" s="98"/>
      <c r="C35" s="105"/>
      <c r="D35" s="103"/>
      <c r="E35" s="100">
        <v>0</v>
      </c>
      <c r="F35" s="100">
        <v>43892</v>
      </c>
      <c r="G35" s="227">
        <f t="shared" si="1"/>
        <v>43892</v>
      </c>
    </row>
    <row r="36" spans="1:7" x14ac:dyDescent="0.25">
      <c r="A36" s="98" t="s">
        <v>298</v>
      </c>
      <c r="B36" s="98"/>
      <c r="C36" s="105"/>
      <c r="D36" s="103"/>
      <c r="E36" s="100">
        <v>1885000</v>
      </c>
      <c r="F36" s="100">
        <v>1885000</v>
      </c>
      <c r="G36" s="227">
        <f t="shared" si="1"/>
        <v>0</v>
      </c>
    </row>
    <row r="37" spans="1:7" x14ac:dyDescent="0.25">
      <c r="A37" s="98" t="s">
        <v>299</v>
      </c>
      <c r="B37" s="104"/>
      <c r="C37" s="105"/>
      <c r="D37" s="103"/>
      <c r="E37" s="100">
        <f>E38</f>
        <v>3100000</v>
      </c>
      <c r="F37" s="100">
        <f>F38</f>
        <v>3100000</v>
      </c>
      <c r="G37" s="227">
        <f t="shared" si="1"/>
        <v>0</v>
      </c>
    </row>
    <row r="38" spans="1:7" x14ac:dyDescent="0.25">
      <c r="A38" s="239" t="s">
        <v>332</v>
      </c>
      <c r="B38" s="104"/>
      <c r="C38" s="105"/>
      <c r="D38" s="103"/>
      <c r="E38" s="103">
        <v>3100000</v>
      </c>
      <c r="F38" s="103">
        <v>3100000</v>
      </c>
      <c r="G38" s="229">
        <f t="shared" si="1"/>
        <v>0</v>
      </c>
    </row>
    <row r="39" spans="1:7" s="109" customFormat="1" x14ac:dyDescent="0.25">
      <c r="A39" s="240"/>
      <c r="B39" s="98"/>
      <c r="C39" s="108"/>
      <c r="D39" s="99"/>
      <c r="E39" s="99"/>
      <c r="F39" s="175"/>
      <c r="G39" s="229"/>
    </row>
    <row r="40" spans="1:7" x14ac:dyDescent="0.25">
      <c r="A40" s="104"/>
      <c r="B40" s="104"/>
      <c r="C40" s="104"/>
      <c r="D40" s="103"/>
      <c r="E40" s="241"/>
      <c r="F40" s="232"/>
      <c r="G40" s="229"/>
    </row>
    <row r="41" spans="1:7" x14ac:dyDescent="0.25">
      <c r="A41" s="99" t="s">
        <v>306</v>
      </c>
      <c r="B41" s="110"/>
      <c r="C41" s="110"/>
      <c r="D41" s="110"/>
      <c r="E41" s="238">
        <f>E42</f>
        <v>1800000</v>
      </c>
      <c r="F41" s="238">
        <f>F42</f>
        <v>1800000</v>
      </c>
      <c r="G41" s="229">
        <f t="shared" si="1"/>
        <v>0</v>
      </c>
    </row>
    <row r="42" spans="1:7" x14ac:dyDescent="0.25">
      <c r="A42" s="105" t="s">
        <v>307</v>
      </c>
      <c r="B42" s="105"/>
      <c r="C42" s="105"/>
      <c r="D42" s="103"/>
      <c r="E42" s="236">
        <v>1800000</v>
      </c>
      <c r="F42" s="236">
        <v>1800000</v>
      </c>
      <c r="G42" s="229">
        <f t="shared" si="1"/>
        <v>0</v>
      </c>
    </row>
    <row r="43" spans="1:7" x14ac:dyDescent="0.25">
      <c r="A43" s="105"/>
      <c r="B43" s="105"/>
      <c r="C43" s="105"/>
      <c r="D43" s="103"/>
      <c r="E43" s="236"/>
      <c r="F43" s="232"/>
      <c r="G43" s="229"/>
    </row>
    <row r="44" spans="1:7" x14ac:dyDescent="0.25">
      <c r="A44" s="99" t="s">
        <v>302</v>
      </c>
      <c r="B44" s="105"/>
      <c r="C44" s="105"/>
      <c r="D44" s="103"/>
      <c r="E44" s="236">
        <v>0</v>
      </c>
      <c r="F44" s="236">
        <v>0</v>
      </c>
      <c r="G44" s="229">
        <f t="shared" si="1"/>
        <v>0</v>
      </c>
    </row>
    <row r="45" spans="1:7" x14ac:dyDescent="0.25">
      <c r="A45" s="105"/>
      <c r="B45" s="105"/>
      <c r="C45" s="105"/>
      <c r="D45" s="103"/>
      <c r="E45" s="236"/>
      <c r="F45" s="232"/>
      <c r="G45" s="229"/>
    </row>
    <row r="46" spans="1:7" x14ac:dyDescent="0.25">
      <c r="A46" s="105"/>
      <c r="B46" s="105"/>
      <c r="C46" s="105"/>
      <c r="D46" s="103"/>
      <c r="E46" s="236"/>
      <c r="F46" s="232"/>
      <c r="G46" s="229"/>
    </row>
    <row r="47" spans="1:7" x14ac:dyDescent="0.25">
      <c r="A47" s="98" t="s">
        <v>76</v>
      </c>
      <c r="B47" s="241"/>
      <c r="C47" s="241"/>
      <c r="D47" s="241"/>
      <c r="E47" s="238">
        <f>E41+E34+E32+E5</f>
        <v>20787610</v>
      </c>
      <c r="F47" s="238">
        <f t="shared" ref="F47:G47" si="2">F41+F34+F32+F5</f>
        <v>20831502</v>
      </c>
      <c r="G47" s="238">
        <f t="shared" si="2"/>
        <v>43892</v>
      </c>
    </row>
    <row r="50" spans="5:5" x14ac:dyDescent="0.25">
      <c r="E50" s="64"/>
    </row>
  </sheetData>
  <mergeCells count="8">
    <mergeCell ref="F3:F4"/>
    <mergeCell ref="G3:G4"/>
    <mergeCell ref="A1:G1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Roman,Félkövér"&amp;12 2/a melléklet
Az önkormányzat 2018. évi költségvetéséről szóló 8/2018. (VI. 29.)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H30"/>
  <sheetViews>
    <sheetView tabSelected="1" view="pageLayout" zoomScaleNormal="75" zoomScaleSheetLayoutView="80" workbookViewId="0">
      <selection activeCell="A2" sqref="A2:D3"/>
    </sheetView>
  </sheetViews>
  <sheetFormatPr defaultColWidth="9" defaultRowHeight="15.75" x14ac:dyDescent="0.25"/>
  <cols>
    <col min="1" max="1" width="45.85546875" style="77" customWidth="1"/>
    <col min="2" max="3" width="15.28515625" style="77" customWidth="1"/>
    <col min="4" max="4" width="14.7109375" style="77" customWidth="1"/>
    <col min="5" max="5" width="15.28515625" style="77" customWidth="1"/>
    <col min="6" max="16384" width="9" style="77"/>
  </cols>
  <sheetData>
    <row r="2" spans="1:5" x14ac:dyDescent="0.25">
      <c r="A2" s="260" t="s">
        <v>301</v>
      </c>
      <c r="B2" s="260"/>
      <c r="C2" s="260"/>
      <c r="D2" s="260"/>
    </row>
    <row r="3" spans="1:5" x14ac:dyDescent="0.25">
      <c r="A3" s="260"/>
      <c r="B3" s="260"/>
      <c r="C3" s="260"/>
      <c r="D3" s="260"/>
    </row>
    <row r="4" spans="1:5" ht="51.75" customHeight="1" x14ac:dyDescent="0.25">
      <c r="A4" s="223" t="s">
        <v>90</v>
      </c>
      <c r="B4" s="15" t="s">
        <v>335</v>
      </c>
      <c r="C4" s="15" t="s">
        <v>338</v>
      </c>
      <c r="D4" s="15" t="s">
        <v>337</v>
      </c>
    </row>
    <row r="5" spans="1:5" ht="30.75" customHeight="1" x14ac:dyDescent="0.25">
      <c r="A5" s="224" t="s">
        <v>111</v>
      </c>
      <c r="B5" s="70"/>
      <c r="C5" s="225"/>
      <c r="D5" s="225"/>
    </row>
    <row r="6" spans="1:5" s="80" customFormat="1" ht="18.95" customHeight="1" x14ac:dyDescent="0.25">
      <c r="A6" s="226" t="s">
        <v>78</v>
      </c>
      <c r="B6" s="71">
        <v>7128829</v>
      </c>
      <c r="C6" s="78">
        <f>7128829+2181945</f>
        <v>9310774</v>
      </c>
      <c r="D6" s="78">
        <f>C6-B6</f>
        <v>2181945</v>
      </c>
    </row>
    <row r="7" spans="1:5" s="80" customFormat="1" ht="18.95" customHeight="1" x14ac:dyDescent="0.25">
      <c r="A7" s="226" t="s">
        <v>79</v>
      </c>
      <c r="B7" s="71">
        <v>1284829</v>
      </c>
      <c r="C7" s="227">
        <f>1284829+151034</f>
        <v>1435863</v>
      </c>
      <c r="D7" s="78">
        <f>C7-B7</f>
        <v>151034</v>
      </c>
      <c r="E7" s="81"/>
    </row>
    <row r="8" spans="1:5" s="80" customFormat="1" ht="18.95" customHeight="1" x14ac:dyDescent="0.25">
      <c r="A8" s="226" t="s">
        <v>80</v>
      </c>
      <c r="B8" s="71">
        <f>SUM(B9:B21)</f>
        <v>14260000</v>
      </c>
      <c r="C8" s="71">
        <f>SUM(C9:C21)</f>
        <v>18292500</v>
      </c>
      <c r="D8" s="71">
        <f>SUM(D9:D21)</f>
        <v>4032500</v>
      </c>
      <c r="E8" s="81"/>
    </row>
    <row r="9" spans="1:5" ht="19.7" customHeight="1" x14ac:dyDescent="0.25">
      <c r="A9" s="228" t="s">
        <v>325</v>
      </c>
      <c r="B9" s="27">
        <v>30000</v>
      </c>
      <c r="C9" s="229">
        <v>30000</v>
      </c>
      <c r="D9" s="84">
        <f>C9-B9</f>
        <v>0</v>
      </c>
    </row>
    <row r="10" spans="1:5" ht="19.7" customHeight="1" x14ac:dyDescent="0.25">
      <c r="A10" s="228" t="s">
        <v>324</v>
      </c>
      <c r="B10" s="27">
        <v>1900000</v>
      </c>
      <c r="C10" s="229">
        <v>1900000</v>
      </c>
      <c r="D10" s="84">
        <f t="shared" ref="D10:D25" si="0">C10-B10</f>
        <v>0</v>
      </c>
    </row>
    <row r="11" spans="1:5" ht="19.7" customHeight="1" x14ac:dyDescent="0.25">
      <c r="A11" s="228" t="s">
        <v>327</v>
      </c>
      <c r="B11" s="27">
        <v>480000</v>
      </c>
      <c r="C11" s="229">
        <v>480000</v>
      </c>
      <c r="D11" s="84">
        <f t="shared" si="0"/>
        <v>0</v>
      </c>
    </row>
    <row r="12" spans="1:5" ht="19.7" customHeight="1" x14ac:dyDescent="0.25">
      <c r="A12" s="228" t="s">
        <v>328</v>
      </c>
      <c r="B12" s="27">
        <v>400000</v>
      </c>
      <c r="C12" s="229">
        <v>400000</v>
      </c>
      <c r="D12" s="84">
        <f t="shared" si="0"/>
        <v>0</v>
      </c>
    </row>
    <row r="13" spans="1:5" ht="19.7" customHeight="1" x14ac:dyDescent="0.25">
      <c r="A13" s="228" t="s">
        <v>106</v>
      </c>
      <c r="B13" s="27">
        <v>1900000</v>
      </c>
      <c r="C13" s="229">
        <v>1900000</v>
      </c>
      <c r="D13" s="84">
        <f t="shared" si="0"/>
        <v>0</v>
      </c>
    </row>
    <row r="14" spans="1:5" ht="19.7" customHeight="1" x14ac:dyDescent="0.25">
      <c r="A14" s="228" t="s">
        <v>107</v>
      </c>
      <c r="B14" s="27">
        <v>0</v>
      </c>
      <c r="C14" s="229">
        <v>0</v>
      </c>
      <c r="D14" s="84">
        <f t="shared" si="0"/>
        <v>0</v>
      </c>
    </row>
    <row r="15" spans="1:5" ht="19.7" customHeight="1" x14ac:dyDescent="0.25">
      <c r="A15" s="228" t="s">
        <v>323</v>
      </c>
      <c r="B15" s="27">
        <v>2400000</v>
      </c>
      <c r="C15" s="229">
        <v>2400000</v>
      </c>
      <c r="D15" s="84">
        <f t="shared" si="0"/>
        <v>0</v>
      </c>
    </row>
    <row r="16" spans="1:5" ht="31.5" x14ac:dyDescent="0.25">
      <c r="A16" s="228" t="s">
        <v>343</v>
      </c>
      <c r="B16" s="27">
        <v>1200000</v>
      </c>
      <c r="C16" s="229">
        <f>1200000+900000+50000</f>
        <v>2150000</v>
      </c>
      <c r="D16" s="84">
        <f t="shared" si="0"/>
        <v>950000</v>
      </c>
    </row>
    <row r="17" spans="1:8" ht="19.7" customHeight="1" x14ac:dyDescent="0.25">
      <c r="A17" s="228" t="s">
        <v>110</v>
      </c>
      <c r="B17" s="27">
        <v>3500000</v>
      </c>
      <c r="C17" s="229">
        <v>3500000</v>
      </c>
      <c r="D17" s="84">
        <f t="shared" si="0"/>
        <v>0</v>
      </c>
    </row>
    <row r="18" spans="1:8" ht="19.7" customHeight="1" x14ac:dyDescent="0.25">
      <c r="A18" s="228" t="s">
        <v>120</v>
      </c>
      <c r="B18" s="27">
        <v>100000</v>
      </c>
      <c r="C18" s="229">
        <v>100000</v>
      </c>
      <c r="D18" s="84">
        <f t="shared" si="0"/>
        <v>0</v>
      </c>
    </row>
    <row r="19" spans="1:8" ht="19.7" customHeight="1" x14ac:dyDescent="0.25">
      <c r="A19" s="228" t="s">
        <v>329</v>
      </c>
      <c r="B19" s="27">
        <v>1500000</v>
      </c>
      <c r="C19" s="229">
        <f>1500000+13500</f>
        <v>1513500</v>
      </c>
      <c r="D19" s="84">
        <f t="shared" si="0"/>
        <v>13500</v>
      </c>
    </row>
    <row r="20" spans="1:8" ht="19.7" customHeight="1" x14ac:dyDescent="0.25">
      <c r="A20" s="228" t="s">
        <v>108</v>
      </c>
      <c r="B20" s="27">
        <v>350000</v>
      </c>
      <c r="C20" s="229">
        <f>B20+3069000</f>
        <v>3419000</v>
      </c>
      <c r="D20" s="84">
        <f t="shared" si="0"/>
        <v>3069000</v>
      </c>
    </row>
    <row r="21" spans="1:8" ht="19.7" customHeight="1" x14ac:dyDescent="0.25">
      <c r="A21" s="228" t="s">
        <v>109</v>
      </c>
      <c r="B21" s="27">
        <v>500000</v>
      </c>
      <c r="C21" s="229">
        <v>500000</v>
      </c>
      <c r="D21" s="84">
        <f t="shared" si="0"/>
        <v>0</v>
      </c>
    </row>
    <row r="22" spans="1:8" s="80" customFormat="1" ht="22.5" customHeight="1" x14ac:dyDescent="0.25">
      <c r="A22" s="226" t="s">
        <v>121</v>
      </c>
      <c r="B22" s="71">
        <f>B23+B24+B25</f>
        <v>1885000</v>
      </c>
      <c r="C22" s="71">
        <f>C23+C24+C25</f>
        <v>1885000</v>
      </c>
      <c r="D22" s="84">
        <f t="shared" si="0"/>
        <v>0</v>
      </c>
    </row>
    <row r="23" spans="1:8" s="80" customFormat="1" ht="21" customHeight="1" x14ac:dyDescent="0.25">
      <c r="A23" s="228" t="s">
        <v>326</v>
      </c>
      <c r="B23" s="27">
        <v>1885000</v>
      </c>
      <c r="C23" s="27">
        <v>1885000</v>
      </c>
      <c r="D23" s="84">
        <f t="shared" si="0"/>
        <v>0</v>
      </c>
    </row>
    <row r="24" spans="1:8" s="80" customFormat="1" ht="18.75" customHeight="1" x14ac:dyDescent="0.25">
      <c r="A24" s="228" t="s">
        <v>131</v>
      </c>
      <c r="B24" s="27">
        <v>0</v>
      </c>
      <c r="C24" s="27">
        <v>0</v>
      </c>
      <c r="D24" s="84">
        <f t="shared" si="0"/>
        <v>0</v>
      </c>
    </row>
    <row r="25" spans="1:8" ht="19.7" customHeight="1" x14ac:dyDescent="0.25">
      <c r="A25" s="228" t="s">
        <v>132</v>
      </c>
      <c r="B25" s="27">
        <v>0</v>
      </c>
      <c r="C25" s="229">
        <v>0</v>
      </c>
      <c r="D25" s="84">
        <f t="shared" si="0"/>
        <v>0</v>
      </c>
    </row>
    <row r="26" spans="1:8" s="80" customFormat="1" ht="27" customHeight="1" x14ac:dyDescent="0.25">
      <c r="A26" s="226" t="s">
        <v>81</v>
      </c>
      <c r="B26" s="71">
        <f>B27+B28+B29</f>
        <v>9995415</v>
      </c>
      <c r="C26" s="71">
        <f t="shared" ref="C26:D26" si="1">C27+C28+C29</f>
        <v>10042915</v>
      </c>
      <c r="D26" s="71">
        <f t="shared" si="1"/>
        <v>47500</v>
      </c>
      <c r="E26" s="72"/>
      <c r="F26" s="83"/>
      <c r="G26" s="83"/>
      <c r="H26" s="83"/>
    </row>
    <row r="27" spans="1:8" ht="24" customHeight="1" x14ac:dyDescent="0.25">
      <c r="A27" s="230" t="s">
        <v>340</v>
      </c>
      <c r="B27" s="27">
        <f>'4.sz.tábla'!B4</f>
        <v>9895415</v>
      </c>
      <c r="C27" s="27">
        <f>'4.sz.tábla'!C4</f>
        <v>9895415</v>
      </c>
      <c r="D27" s="27">
        <f>C27-B27</f>
        <v>0</v>
      </c>
      <c r="E27" s="73"/>
      <c r="F27" s="74"/>
      <c r="G27" s="74"/>
      <c r="H27" s="74"/>
    </row>
    <row r="28" spans="1:8" ht="31.5" x14ac:dyDescent="0.25">
      <c r="A28" s="230" t="s">
        <v>341</v>
      </c>
      <c r="B28" s="27">
        <f>'4.sz.tábla'!B11</f>
        <v>100000</v>
      </c>
      <c r="C28" s="27">
        <f>'4.sz.tábla'!C11</f>
        <v>100000</v>
      </c>
      <c r="D28" s="27">
        <f t="shared" ref="D28:D29" si="2">C28-B28</f>
        <v>0</v>
      </c>
      <c r="E28" s="73"/>
      <c r="F28" s="74"/>
      <c r="G28" s="74"/>
      <c r="H28" s="74"/>
    </row>
    <row r="29" spans="1:8" ht="31.5" x14ac:dyDescent="0.25">
      <c r="A29" s="230" t="s">
        <v>342</v>
      </c>
      <c r="B29" s="27">
        <v>0</v>
      </c>
      <c r="C29" s="27">
        <v>47500</v>
      </c>
      <c r="D29" s="27">
        <f t="shared" si="2"/>
        <v>47500</v>
      </c>
      <c r="E29" s="73"/>
      <c r="F29" s="74"/>
      <c r="G29" s="74"/>
      <c r="H29" s="74"/>
    </row>
    <row r="30" spans="1:8" s="80" customFormat="1" ht="31.5" x14ac:dyDescent="0.25">
      <c r="A30" s="224" t="s">
        <v>82</v>
      </c>
      <c r="B30" s="71">
        <f>B6+B7+B8+B22+B26</f>
        <v>34554073</v>
      </c>
      <c r="C30" s="71">
        <f>C6+C7+C8+C22+C26</f>
        <v>40967052</v>
      </c>
      <c r="D30" s="71">
        <f>D6+D7+D8+D22+D26</f>
        <v>6412979</v>
      </c>
      <c r="E30" s="75"/>
      <c r="F30" s="76"/>
      <c r="G30" s="76"/>
      <c r="H30" s="76"/>
    </row>
  </sheetData>
  <sheetProtection selectLockedCells="1" selectUnlockedCells="1"/>
  <mergeCells count="1">
    <mergeCell ref="A2:D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4" firstPageNumber="0" orientation="portrait" r:id="rId1"/>
  <headerFooter alignWithMargins="0">
    <oddHeader xml:space="preserve">&amp;L&amp;"Times New Roman,Normál"&amp;12Vászoly Község Önkormányzata
&amp;C&amp;"Times New Roman,Félkövér"&amp;12 3. melléklet
Az önkormányzat 2018. évi költségvetéséről szóló 8/2018. (VI. 29.)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2"/>
  <sheetViews>
    <sheetView view="pageLayout" zoomScaleNormal="100" workbookViewId="0">
      <selection sqref="A1:D1"/>
    </sheetView>
  </sheetViews>
  <sheetFormatPr defaultColWidth="9" defaultRowHeight="15.75" x14ac:dyDescent="0.25"/>
  <cols>
    <col min="1" max="1" width="46.85546875" style="62" customWidth="1"/>
    <col min="2" max="2" width="15.28515625" style="62" customWidth="1"/>
    <col min="3" max="3" width="15.28515625" style="63" customWidth="1"/>
    <col min="4" max="4" width="16.42578125" style="63" customWidth="1"/>
    <col min="5" max="5" width="15.28515625" style="63" customWidth="1"/>
    <col min="6" max="16384" width="9" style="63"/>
  </cols>
  <sheetData>
    <row r="1" spans="1:5" ht="36.75" customHeight="1" x14ac:dyDescent="0.25">
      <c r="A1" s="261" t="s">
        <v>301</v>
      </c>
      <c r="B1" s="261"/>
      <c r="C1" s="261"/>
      <c r="D1" s="261"/>
    </row>
    <row r="3" spans="1:5" ht="47.25" x14ac:dyDescent="0.25">
      <c r="A3" s="211" t="s">
        <v>90</v>
      </c>
      <c r="B3" s="15" t="s">
        <v>335</v>
      </c>
      <c r="C3" s="15" t="s">
        <v>338</v>
      </c>
      <c r="D3" s="15" t="s">
        <v>337</v>
      </c>
    </row>
    <row r="4" spans="1:5" ht="31.5" x14ac:dyDescent="0.25">
      <c r="A4" s="212" t="s">
        <v>112</v>
      </c>
      <c r="B4" s="67">
        <f>SUM(B5:B10)</f>
        <v>9895415</v>
      </c>
      <c r="C4" s="67">
        <f>SUM(C5:C10)</f>
        <v>9895415</v>
      </c>
      <c r="D4" s="67">
        <f>C4-B4</f>
        <v>0</v>
      </c>
      <c r="E4" s="64"/>
    </row>
    <row r="5" spans="1:5" ht="31.5" x14ac:dyDescent="0.25">
      <c r="A5" s="206" t="s">
        <v>113</v>
      </c>
      <c r="B5" s="68">
        <v>3927195</v>
      </c>
      <c r="C5" s="213">
        <v>3927195</v>
      </c>
      <c r="D5" s="213">
        <f>C5-B5</f>
        <v>0</v>
      </c>
    </row>
    <row r="6" spans="1:5" ht="28.5" customHeight="1" x14ac:dyDescent="0.25">
      <c r="A6" s="206" t="s">
        <v>140</v>
      </c>
      <c r="B6" s="68">
        <v>5295878</v>
      </c>
      <c r="C6" s="213">
        <v>5295878</v>
      </c>
      <c r="D6" s="213">
        <f t="shared" ref="D6:D10" si="0">C6-B6</f>
        <v>0</v>
      </c>
    </row>
    <row r="7" spans="1:5" ht="28.5" customHeight="1" x14ac:dyDescent="0.25">
      <c r="A7" s="206" t="s">
        <v>117</v>
      </c>
      <c r="B7" s="68">
        <v>422342</v>
      </c>
      <c r="C7" s="213">
        <v>422342</v>
      </c>
      <c r="D7" s="213">
        <f t="shared" si="0"/>
        <v>0</v>
      </c>
    </row>
    <row r="8" spans="1:5" ht="28.5" customHeight="1" x14ac:dyDescent="0.25">
      <c r="A8" s="206" t="s">
        <v>143</v>
      </c>
      <c r="B8" s="68">
        <v>50000</v>
      </c>
      <c r="C8" s="213">
        <v>50000</v>
      </c>
      <c r="D8" s="213">
        <f t="shared" si="0"/>
        <v>0</v>
      </c>
    </row>
    <row r="9" spans="1:5" ht="28.5" customHeight="1" x14ac:dyDescent="0.25">
      <c r="A9" s="214" t="s">
        <v>141</v>
      </c>
      <c r="B9" s="68">
        <v>100000</v>
      </c>
      <c r="C9" s="213">
        <v>100000</v>
      </c>
      <c r="D9" s="213">
        <f t="shared" si="0"/>
        <v>0</v>
      </c>
    </row>
    <row r="10" spans="1:5" ht="28.5" customHeight="1" x14ac:dyDescent="0.25">
      <c r="A10" s="215" t="s">
        <v>142</v>
      </c>
      <c r="B10" s="68">
        <v>100000</v>
      </c>
      <c r="C10" s="213">
        <v>100000</v>
      </c>
      <c r="D10" s="213">
        <f t="shared" si="0"/>
        <v>0</v>
      </c>
    </row>
    <row r="11" spans="1:5" ht="31.5" x14ac:dyDescent="0.25">
      <c r="A11" s="212" t="s">
        <v>114</v>
      </c>
      <c r="B11" s="67">
        <v>100000</v>
      </c>
      <c r="C11" s="67">
        <v>100000</v>
      </c>
      <c r="D11" s="216">
        <f>C11-B11</f>
        <v>0</v>
      </c>
      <c r="E11" s="64"/>
    </row>
    <row r="12" spans="1:5" ht="28.5" customHeight="1" x14ac:dyDescent="0.25">
      <c r="A12" s="217" t="s">
        <v>135</v>
      </c>
      <c r="B12" s="68">
        <v>0</v>
      </c>
      <c r="C12" s="213">
        <v>0</v>
      </c>
      <c r="D12" s="213">
        <v>0</v>
      </c>
    </row>
    <row r="13" spans="1:5" ht="28.5" customHeight="1" x14ac:dyDescent="0.25">
      <c r="A13" s="217"/>
      <c r="B13" s="68"/>
      <c r="C13" s="213"/>
      <c r="D13" s="213"/>
    </row>
    <row r="14" spans="1:5" ht="28.5" customHeight="1" x14ac:dyDescent="0.25">
      <c r="A14" s="218"/>
      <c r="B14" s="68"/>
      <c r="C14" s="213"/>
      <c r="D14" s="213"/>
    </row>
    <row r="15" spans="1:5" ht="42" customHeight="1" x14ac:dyDescent="0.25">
      <c r="A15" s="219" t="s">
        <v>115</v>
      </c>
      <c r="B15" s="69">
        <v>0</v>
      </c>
      <c r="C15" s="216">
        <v>0</v>
      </c>
      <c r="D15" s="216">
        <v>0</v>
      </c>
    </row>
    <row r="16" spans="1:5" x14ac:dyDescent="0.25">
      <c r="A16" s="217"/>
      <c r="B16" s="68"/>
      <c r="C16" s="213"/>
      <c r="D16" s="213"/>
    </row>
    <row r="17" spans="1:5" ht="23.25" customHeight="1" x14ac:dyDescent="0.25">
      <c r="A17" s="220" t="s">
        <v>116</v>
      </c>
      <c r="B17" s="68"/>
      <c r="C17" s="213"/>
      <c r="D17" s="213"/>
    </row>
    <row r="18" spans="1:5" x14ac:dyDescent="0.25">
      <c r="A18" s="217"/>
      <c r="B18" s="68"/>
      <c r="C18" s="213"/>
      <c r="D18" s="213"/>
    </row>
    <row r="19" spans="1:5" x14ac:dyDescent="0.25">
      <c r="A19" s="217"/>
      <c r="B19" s="68"/>
      <c r="C19" s="213"/>
      <c r="D19" s="213"/>
    </row>
    <row r="20" spans="1:5" x14ac:dyDescent="0.25">
      <c r="A20" s="217"/>
      <c r="B20" s="68"/>
      <c r="C20" s="213"/>
      <c r="D20" s="213"/>
    </row>
    <row r="21" spans="1:5" x14ac:dyDescent="0.25">
      <c r="A21" s="217"/>
      <c r="B21" s="68"/>
      <c r="C21" s="213"/>
      <c r="D21" s="213"/>
    </row>
    <row r="22" spans="1:5" x14ac:dyDescent="0.25">
      <c r="A22" s="217"/>
      <c r="B22" s="68"/>
      <c r="C22" s="213"/>
      <c r="D22" s="213"/>
    </row>
    <row r="23" spans="1:5" x14ac:dyDescent="0.25">
      <c r="A23" s="221" t="s">
        <v>77</v>
      </c>
      <c r="B23" s="222">
        <f>B11+B4</f>
        <v>9995415</v>
      </c>
      <c r="C23" s="222">
        <f>C11+C4</f>
        <v>9995415</v>
      </c>
      <c r="D23" s="222">
        <f>D11+D4</f>
        <v>0</v>
      </c>
      <c r="E23" s="64"/>
    </row>
    <row r="24" spans="1:5" x14ac:dyDescent="0.25">
      <c r="A24" s="96"/>
      <c r="B24" s="96"/>
      <c r="C24" s="97"/>
      <c r="D24" s="97"/>
    </row>
    <row r="25" spans="1:5" x14ac:dyDescent="0.25">
      <c r="B25" s="65"/>
    </row>
    <row r="30" spans="1:5" x14ac:dyDescent="0.25">
      <c r="B30" s="66"/>
    </row>
    <row r="31" spans="1:5" x14ac:dyDescent="0.25">
      <c r="B31" s="66"/>
    </row>
    <row r="32" spans="1:5" x14ac:dyDescent="0.25">
      <c r="B32" s="66"/>
    </row>
  </sheetData>
  <mergeCells count="1">
    <mergeCell ref="A1:D1"/>
  </mergeCells>
  <pageMargins left="0.70866141732283472" right="0.70866141732283472" top="1.1417322834645669" bottom="0.74803149606299213" header="0.31496062992125984" footer="0.31496062992125984"/>
  <pageSetup paperSize="9" scale="74" orientation="portrait" r:id="rId1"/>
  <headerFooter>
    <oddHeader xml:space="preserve">&amp;L&amp;"Times New Roman,Normál"&amp;12Vászoly Község Önkormányzata&amp;C&amp;"Times New Roman,Félkövér"&amp;12 4. melléklet
Az önkormányzat 2018. évi költségvetéséről szóló .../2018. (.....) önkormányzati rendelet tevezethez&amp;R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1"/>
  <sheetViews>
    <sheetView view="pageLayout" zoomScaleNormal="80" zoomScaleSheetLayoutView="80" workbookViewId="0">
      <selection sqref="A1:D1"/>
    </sheetView>
  </sheetViews>
  <sheetFormatPr defaultColWidth="9" defaultRowHeight="18" customHeight="1" x14ac:dyDescent="0.25"/>
  <cols>
    <col min="1" max="1" width="39.5703125" style="53" customWidth="1"/>
    <col min="2" max="2" width="15.7109375" style="54" customWidth="1"/>
    <col min="3" max="4" width="15.28515625" style="54" customWidth="1"/>
    <col min="5" max="5" width="15.28515625" style="55" customWidth="1"/>
    <col min="6" max="6" width="23.85546875" style="56" customWidth="1"/>
    <col min="7" max="16384" width="9" style="56"/>
  </cols>
  <sheetData>
    <row r="1" spans="1:5" ht="33.75" customHeight="1" x14ac:dyDescent="0.25">
      <c r="A1" s="262" t="s">
        <v>304</v>
      </c>
      <c r="B1" s="262"/>
      <c r="C1" s="262"/>
      <c r="D1" s="262"/>
    </row>
    <row r="3" spans="1:5" ht="48.75" customHeight="1" x14ac:dyDescent="0.25">
      <c r="A3" s="198" t="s">
        <v>90</v>
      </c>
      <c r="B3" s="15" t="s">
        <v>335</v>
      </c>
      <c r="C3" s="15" t="s">
        <v>338</v>
      </c>
      <c r="D3" s="15" t="s">
        <v>337</v>
      </c>
    </row>
    <row r="4" spans="1:5" s="43" customFormat="1" ht="22.5" customHeight="1" x14ac:dyDescent="0.25">
      <c r="A4" s="199" t="s">
        <v>147</v>
      </c>
      <c r="B4" s="200">
        <f>B6+B8+B9+B11+B13+B14+B16+B17+B18+B19</f>
        <v>9535474</v>
      </c>
      <c r="C4" s="200">
        <f>C6+C8+C9+C11+C13+C14+C15+C16+C17+C18+C19</f>
        <v>9735474</v>
      </c>
      <c r="D4" s="200">
        <f>C4-B4</f>
        <v>200000</v>
      </c>
      <c r="E4" s="42"/>
    </row>
    <row r="5" spans="1:5" s="43" customFormat="1" ht="21.75" customHeight="1" x14ac:dyDescent="0.25">
      <c r="A5" s="263" t="s">
        <v>139</v>
      </c>
      <c r="B5" s="264"/>
      <c r="C5" s="264"/>
      <c r="D5" s="265"/>
      <c r="E5" s="42"/>
    </row>
    <row r="6" spans="1:5" s="43" customFormat="1" ht="21.75" customHeight="1" x14ac:dyDescent="0.25">
      <c r="A6" s="202" t="s">
        <v>314</v>
      </c>
      <c r="B6" s="47">
        <v>1500000</v>
      </c>
      <c r="C6" s="47">
        <v>1500000</v>
      </c>
      <c r="D6" s="47">
        <f>C6-B6</f>
        <v>0</v>
      </c>
      <c r="E6" s="42"/>
    </row>
    <row r="7" spans="1:5" s="43" customFormat="1" ht="21.75" customHeight="1" x14ac:dyDescent="0.25">
      <c r="A7" s="263" t="s">
        <v>315</v>
      </c>
      <c r="B7" s="264"/>
      <c r="C7" s="264"/>
      <c r="D7" s="265"/>
      <c r="E7" s="42"/>
    </row>
    <row r="8" spans="1:5" s="43" customFormat="1" ht="21.75" customHeight="1" x14ac:dyDescent="0.25">
      <c r="A8" s="202" t="s">
        <v>316</v>
      </c>
      <c r="B8" s="47">
        <v>1525474</v>
      </c>
      <c r="C8" s="47">
        <v>1525474</v>
      </c>
      <c r="D8" s="47">
        <f t="shared" ref="D8:D19" si="0">C8-B8</f>
        <v>0</v>
      </c>
      <c r="E8" s="42"/>
    </row>
    <row r="9" spans="1:5" s="43" customFormat="1" ht="33.75" customHeight="1" x14ac:dyDescent="0.25">
      <c r="A9" s="202" t="s">
        <v>319</v>
      </c>
      <c r="B9" s="47">
        <v>5000000</v>
      </c>
      <c r="C9" s="47">
        <v>5000000</v>
      </c>
      <c r="D9" s="47">
        <f t="shared" si="0"/>
        <v>0</v>
      </c>
      <c r="E9" s="42"/>
    </row>
    <row r="10" spans="1:5" s="43" customFormat="1" ht="21" customHeight="1" x14ac:dyDescent="0.25">
      <c r="A10" s="263" t="s">
        <v>312</v>
      </c>
      <c r="B10" s="264"/>
      <c r="C10" s="264"/>
      <c r="D10" s="265"/>
      <c r="E10" s="42"/>
    </row>
    <row r="11" spans="1:5" s="43" customFormat="1" ht="21.75" customHeight="1" x14ac:dyDescent="0.25">
      <c r="A11" s="202" t="s">
        <v>317</v>
      </c>
      <c r="B11" s="47">
        <v>170000</v>
      </c>
      <c r="C11" s="47">
        <v>170000</v>
      </c>
      <c r="D11" s="47">
        <f t="shared" si="0"/>
        <v>0</v>
      </c>
      <c r="E11" s="42"/>
    </row>
    <row r="12" spans="1:5" s="43" customFormat="1" ht="21" customHeight="1" x14ac:dyDescent="0.25">
      <c r="A12" s="201" t="s">
        <v>313</v>
      </c>
      <c r="B12" s="47"/>
      <c r="C12" s="44"/>
      <c r="D12" s="47"/>
      <c r="E12" s="42"/>
    </row>
    <row r="13" spans="1:5" s="43" customFormat="1" ht="21.75" customHeight="1" x14ac:dyDescent="0.25">
      <c r="A13" s="203" t="s">
        <v>318</v>
      </c>
      <c r="B13" s="47">
        <v>600000</v>
      </c>
      <c r="C13" s="44">
        <v>600000</v>
      </c>
      <c r="D13" s="47">
        <f t="shared" si="0"/>
        <v>0</v>
      </c>
      <c r="E13" s="42"/>
    </row>
    <row r="14" spans="1:5" s="43" customFormat="1" ht="22.5" customHeight="1" x14ac:dyDescent="0.25">
      <c r="A14" s="203" t="s">
        <v>125</v>
      </c>
      <c r="B14" s="47">
        <v>100000</v>
      </c>
      <c r="C14" s="44">
        <v>100000</v>
      </c>
      <c r="D14" s="47">
        <f t="shared" si="0"/>
        <v>0</v>
      </c>
      <c r="E14" s="42"/>
    </row>
    <row r="15" spans="1:5" s="43" customFormat="1" ht="21" customHeight="1" x14ac:dyDescent="0.25">
      <c r="A15" s="203" t="s">
        <v>126</v>
      </c>
      <c r="B15" s="47">
        <v>0</v>
      </c>
      <c r="C15" s="44">
        <v>200000</v>
      </c>
      <c r="D15" s="47">
        <f t="shared" si="0"/>
        <v>200000</v>
      </c>
      <c r="E15" s="42"/>
    </row>
    <row r="16" spans="1:5" s="43" customFormat="1" ht="22.5" customHeight="1" x14ac:dyDescent="0.25">
      <c r="A16" s="203" t="s">
        <v>127</v>
      </c>
      <c r="B16" s="47">
        <v>180000</v>
      </c>
      <c r="C16" s="44">
        <v>180000</v>
      </c>
      <c r="D16" s="47">
        <f t="shared" si="0"/>
        <v>0</v>
      </c>
      <c r="E16" s="42"/>
    </row>
    <row r="17" spans="1:5" s="43" customFormat="1" ht="22.5" customHeight="1" x14ac:dyDescent="0.25">
      <c r="A17" s="203" t="s">
        <v>305</v>
      </c>
      <c r="B17" s="47">
        <v>100000</v>
      </c>
      <c r="C17" s="44">
        <v>100000</v>
      </c>
      <c r="D17" s="47">
        <f t="shared" si="0"/>
        <v>0</v>
      </c>
      <c r="E17" s="42"/>
    </row>
    <row r="18" spans="1:5" s="43" customFormat="1" ht="31.5" x14ac:dyDescent="0.25">
      <c r="A18" s="203" t="s">
        <v>322</v>
      </c>
      <c r="B18" s="47">
        <v>60000</v>
      </c>
      <c r="C18" s="44">
        <v>60000</v>
      </c>
      <c r="D18" s="47">
        <f t="shared" si="0"/>
        <v>0</v>
      </c>
      <c r="E18" s="42"/>
    </row>
    <row r="19" spans="1:5" s="43" customFormat="1" ht="21.75" customHeight="1" x14ac:dyDescent="0.25">
      <c r="A19" s="203" t="s">
        <v>321</v>
      </c>
      <c r="B19" s="47">
        <v>300000</v>
      </c>
      <c r="C19" s="44">
        <v>300000</v>
      </c>
      <c r="D19" s="47">
        <f t="shared" si="0"/>
        <v>0</v>
      </c>
      <c r="E19" s="42"/>
    </row>
    <row r="20" spans="1:5" s="46" customFormat="1" ht="27" customHeight="1" x14ac:dyDescent="0.25">
      <c r="A20" s="204" t="s">
        <v>148</v>
      </c>
      <c r="B20" s="48">
        <f>B21+B22+B23+B24</f>
        <v>87888092</v>
      </c>
      <c r="C20" s="48">
        <f>C21+C22+C23+C24</f>
        <v>88163092</v>
      </c>
      <c r="D20" s="48">
        <f t="shared" ref="D20" si="1">D21+D22+D23</f>
        <v>275000</v>
      </c>
      <c r="E20" s="45"/>
    </row>
    <row r="21" spans="1:5" s="46" customFormat="1" ht="27" customHeight="1" x14ac:dyDescent="0.25">
      <c r="A21" s="205" t="s">
        <v>128</v>
      </c>
      <c r="B21" s="49">
        <v>300000</v>
      </c>
      <c r="C21" s="49">
        <v>300000</v>
      </c>
      <c r="D21" s="44">
        <f>C21-B21</f>
        <v>0</v>
      </c>
      <c r="E21" s="45"/>
    </row>
    <row r="22" spans="1:5" s="46" customFormat="1" ht="27" customHeight="1" x14ac:dyDescent="0.25">
      <c r="A22" s="205" t="s">
        <v>129</v>
      </c>
      <c r="B22" s="49">
        <v>86587092</v>
      </c>
      <c r="C22" s="49">
        <f>86587092+150000+75000+50000</f>
        <v>86862092</v>
      </c>
      <c r="D22" s="44">
        <f t="shared" ref="D22:D24" si="2">C22-B22</f>
        <v>275000</v>
      </c>
      <c r="E22" s="45"/>
    </row>
    <row r="23" spans="1:5" s="46" customFormat="1" ht="27" customHeight="1" x14ac:dyDescent="0.25">
      <c r="A23" s="205" t="s">
        <v>130</v>
      </c>
      <c r="B23" s="49">
        <v>252000</v>
      </c>
      <c r="C23" s="50">
        <v>252000</v>
      </c>
      <c r="D23" s="44">
        <f t="shared" si="2"/>
        <v>0</v>
      </c>
      <c r="E23" s="45"/>
    </row>
    <row r="24" spans="1:5" s="46" customFormat="1" ht="31.5" x14ac:dyDescent="0.25">
      <c r="A24" s="205" t="s">
        <v>330</v>
      </c>
      <c r="B24" s="49">
        <v>749000</v>
      </c>
      <c r="C24" s="50">
        <v>749000</v>
      </c>
      <c r="D24" s="44">
        <f t="shared" si="2"/>
        <v>0</v>
      </c>
      <c r="E24" s="45"/>
    </row>
    <row r="25" spans="1:5" s="46" customFormat="1" ht="22.5" customHeight="1" x14ac:dyDescent="0.25">
      <c r="A25" s="204" t="s">
        <v>149</v>
      </c>
      <c r="B25" s="48">
        <f>SUM(B26:B26)</f>
        <v>26475</v>
      </c>
      <c r="C25" s="48">
        <f>C26</f>
        <v>26475</v>
      </c>
      <c r="D25" s="48">
        <f>D26</f>
        <v>0</v>
      </c>
      <c r="E25" s="45"/>
    </row>
    <row r="26" spans="1:5" s="46" customFormat="1" ht="31.5" customHeight="1" x14ac:dyDescent="0.25">
      <c r="A26" s="206" t="s">
        <v>320</v>
      </c>
      <c r="B26" s="49">
        <v>26475</v>
      </c>
      <c r="C26" s="49">
        <v>26475</v>
      </c>
      <c r="D26" s="44">
        <f>C26-B26</f>
        <v>0</v>
      </c>
      <c r="E26" s="45"/>
    </row>
    <row r="27" spans="1:5" s="58" customFormat="1" ht="22.5" customHeight="1" x14ac:dyDescent="0.25">
      <c r="A27" s="207" t="s">
        <v>85</v>
      </c>
      <c r="B27" s="51">
        <f t="shared" ref="B27:C27" si="3">B28+B29+B30</f>
        <v>1484580</v>
      </c>
      <c r="C27" s="51">
        <f t="shared" si="3"/>
        <v>2047580</v>
      </c>
      <c r="D27" s="51">
        <f>D28+D29+D30</f>
        <v>563000</v>
      </c>
      <c r="E27" s="57"/>
    </row>
    <row r="28" spans="1:5" s="60" customFormat="1" ht="21" customHeight="1" x14ac:dyDescent="0.25">
      <c r="A28" s="208" t="s">
        <v>86</v>
      </c>
      <c r="B28" s="52">
        <v>0</v>
      </c>
      <c r="C28" s="61">
        <v>0</v>
      </c>
      <c r="D28" s="44">
        <f t="shared" ref="D28:D29" si="4">C28-B28</f>
        <v>0</v>
      </c>
      <c r="E28" s="59"/>
    </row>
    <row r="29" spans="1:5" s="60" customFormat="1" ht="21" customHeight="1" x14ac:dyDescent="0.25">
      <c r="A29" s="208" t="s">
        <v>83</v>
      </c>
      <c r="B29" s="52">
        <v>0</v>
      </c>
      <c r="C29" s="61">
        <v>0</v>
      </c>
      <c r="D29" s="44">
        <f t="shared" si="4"/>
        <v>0</v>
      </c>
      <c r="E29" s="59"/>
    </row>
    <row r="30" spans="1:5" s="60" customFormat="1" ht="31.5" x14ac:dyDescent="0.25">
      <c r="A30" s="208" t="s">
        <v>98</v>
      </c>
      <c r="B30" s="52">
        <v>1484580</v>
      </c>
      <c r="C30" s="61">
        <f>1484580+563000</f>
        <v>2047580</v>
      </c>
      <c r="D30" s="44">
        <f>C30-B30</f>
        <v>563000</v>
      </c>
      <c r="E30" s="59"/>
    </row>
    <row r="31" spans="1:5" s="58" customFormat="1" ht="31.5" customHeight="1" x14ac:dyDescent="0.25">
      <c r="A31" s="209" t="s">
        <v>87</v>
      </c>
      <c r="B31" s="210">
        <f>B4+B20+B25+B27</f>
        <v>98934621</v>
      </c>
      <c r="C31" s="210">
        <f>C4+C20+C25+C27</f>
        <v>99972621</v>
      </c>
      <c r="D31" s="210">
        <f>D4+D20+D25+D27</f>
        <v>1038000</v>
      </c>
      <c r="E31" s="57"/>
    </row>
  </sheetData>
  <sheetProtection selectLockedCells="1" selectUnlockedCells="1"/>
  <mergeCells count="4">
    <mergeCell ref="A1:D1"/>
    <mergeCell ref="A10:D10"/>
    <mergeCell ref="A7:D7"/>
    <mergeCell ref="A5:D5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87" firstPageNumber="0" orientation="portrait" r:id="rId1"/>
  <headerFooter alignWithMargins="0">
    <oddHeader>&amp;L&amp;"Times New Roman,Normál"&amp;12Vászoly Község Önkormányzata&amp;C&amp;"Times New Roman,Félkövér"&amp;12 5. melléklet
Az önkormányzat 2018. évi költségvetéséről szóló .../2018. (.....) önkormányzati rendelet tervezethez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1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35.42578125" style="119" customWidth="1"/>
    <col min="2" max="2" width="16.42578125" style="118" customWidth="1"/>
    <col min="3" max="3" width="13.85546875" style="118" customWidth="1"/>
    <col min="4" max="4" width="15.5703125" style="118" customWidth="1"/>
    <col min="5" max="5" width="40.7109375" style="119" customWidth="1"/>
    <col min="6" max="6" width="13.7109375" style="118" customWidth="1"/>
    <col min="7" max="7" width="12.42578125" style="118" customWidth="1"/>
    <col min="8" max="8" width="14.28515625" style="118" customWidth="1"/>
    <col min="9" max="9" width="9.140625" style="118"/>
    <col min="10" max="10" width="10.5703125" style="118" customWidth="1"/>
    <col min="11" max="11" width="9.140625" style="118"/>
    <col min="12" max="12" width="12.28515625" style="118" customWidth="1"/>
    <col min="13" max="16384" width="9.140625" style="118"/>
  </cols>
  <sheetData>
    <row r="2" spans="1:10" x14ac:dyDescent="0.25">
      <c r="A2" s="266"/>
      <c r="B2" s="266"/>
      <c r="C2" s="266"/>
      <c r="D2" s="266"/>
      <c r="E2" s="266"/>
      <c r="F2" s="266"/>
      <c r="G2" s="266"/>
      <c r="H2" s="266"/>
    </row>
    <row r="3" spans="1:10" x14ac:dyDescent="0.25">
      <c r="A3" s="267" t="s">
        <v>308</v>
      </c>
      <c r="B3" s="267"/>
      <c r="C3" s="267"/>
      <c r="D3" s="267"/>
      <c r="E3" s="267"/>
      <c r="F3" s="267"/>
      <c r="G3" s="267"/>
      <c r="H3" s="267"/>
    </row>
    <row r="4" spans="1:10" ht="16.5" thickBot="1" x14ac:dyDescent="0.3"/>
    <row r="5" spans="1:10" s="119" customFormat="1" ht="47.25" x14ac:dyDescent="0.25">
      <c r="A5" s="120" t="s">
        <v>150</v>
      </c>
      <c r="B5" s="7" t="s">
        <v>335</v>
      </c>
      <c r="C5" s="7" t="s">
        <v>338</v>
      </c>
      <c r="D5" s="7" t="s">
        <v>337</v>
      </c>
      <c r="E5" s="121" t="s">
        <v>151</v>
      </c>
      <c r="F5" s="7" t="s">
        <v>335</v>
      </c>
      <c r="G5" s="165" t="s">
        <v>338</v>
      </c>
      <c r="H5" s="171" t="s">
        <v>337</v>
      </c>
    </row>
    <row r="6" spans="1:10" ht="31.5" x14ac:dyDescent="0.25">
      <c r="A6" s="122" t="s">
        <v>152</v>
      </c>
      <c r="B6" s="84">
        <f>'2.sz.tábla'!B5</f>
        <v>22292477</v>
      </c>
      <c r="C6" s="84">
        <f>'2.sz.tábla'!C5</f>
        <v>24639888</v>
      </c>
      <c r="D6" s="84">
        <f>'2.sz.tábla'!D5</f>
        <v>2347411</v>
      </c>
      <c r="E6" s="123" t="s">
        <v>153</v>
      </c>
      <c r="F6" s="84">
        <f>'3.sz.tábla '!B6</f>
        <v>7128829</v>
      </c>
      <c r="G6" s="84">
        <f>'3.sz.tábla '!C6</f>
        <v>9310774</v>
      </c>
      <c r="H6" s="84">
        <f>'3.sz.tábla '!D6</f>
        <v>2181945</v>
      </c>
    </row>
    <row r="7" spans="1:10" ht="31.5" x14ac:dyDescent="0.25">
      <c r="A7" s="122" t="s">
        <v>154</v>
      </c>
      <c r="B7" s="84">
        <f>'2.sz.tábla'!B25:D25</f>
        <v>10600000</v>
      </c>
      <c r="C7" s="84">
        <f>'2.sz.tábla'!C25:E25</f>
        <v>10600000</v>
      </c>
      <c r="D7" s="84">
        <f>'2.sz.tábla'!D25:F25</f>
        <v>0</v>
      </c>
      <c r="E7" s="123" t="s">
        <v>155</v>
      </c>
      <c r="F7" s="123">
        <f>'3.sz.tábla '!B7</f>
        <v>1284829</v>
      </c>
      <c r="G7" s="123">
        <f>'3.sz.tábla '!C7</f>
        <v>1435863</v>
      </c>
      <c r="H7" s="123">
        <f>'3.sz.tábla '!D7</f>
        <v>151034</v>
      </c>
    </row>
    <row r="8" spans="1:10" x14ac:dyDescent="0.25">
      <c r="A8" s="124" t="s">
        <v>156</v>
      </c>
      <c r="B8" s="84">
        <f>'2.sz.tábla'!B38</f>
        <v>2952500</v>
      </c>
      <c r="C8" s="84">
        <f>'2.sz.tábla'!C38</f>
        <v>2952500</v>
      </c>
      <c r="D8" s="84">
        <f>'2.sz.tábla'!D38</f>
        <v>0</v>
      </c>
      <c r="E8" s="123" t="s">
        <v>157</v>
      </c>
      <c r="F8" s="84">
        <f>'3.sz.tábla '!B8</f>
        <v>14260000</v>
      </c>
      <c r="G8" s="84">
        <f>'3.sz.tábla '!C8</f>
        <v>18292500</v>
      </c>
      <c r="H8" s="84">
        <f>'3.sz.tábla '!D8</f>
        <v>4032500</v>
      </c>
      <c r="J8" s="125"/>
    </row>
    <row r="9" spans="1:10" ht="31.5" x14ac:dyDescent="0.25">
      <c r="A9" s="122" t="s">
        <v>158</v>
      </c>
      <c r="B9" s="84"/>
      <c r="C9" s="84"/>
      <c r="D9" s="84"/>
      <c r="E9" s="123" t="s">
        <v>159</v>
      </c>
      <c r="F9" s="84">
        <f>'3.sz.tábla '!B23</f>
        <v>1885000</v>
      </c>
      <c r="G9" s="84">
        <f>'3.sz.tábla '!C23</f>
        <v>1885000</v>
      </c>
      <c r="H9" s="84">
        <f>'3.sz.tábla '!D23</f>
        <v>0</v>
      </c>
    </row>
    <row r="10" spans="1:10" x14ac:dyDescent="0.25">
      <c r="A10" s="124"/>
      <c r="B10" s="84"/>
      <c r="C10" s="84"/>
      <c r="D10" s="84"/>
      <c r="E10" s="123" t="s">
        <v>81</v>
      </c>
      <c r="F10" s="84">
        <f>F12+F13+F14</f>
        <v>9995415</v>
      </c>
      <c r="G10" s="84">
        <f>G12+G13+G14</f>
        <v>9995415</v>
      </c>
      <c r="H10" s="84">
        <f>H12+H13+H14</f>
        <v>0</v>
      </c>
    </row>
    <row r="11" spans="1:10" x14ac:dyDescent="0.25">
      <c r="A11" s="124"/>
      <c r="B11" s="84"/>
      <c r="C11" s="84"/>
      <c r="D11" s="84"/>
      <c r="E11" s="123" t="s">
        <v>160</v>
      </c>
      <c r="F11" s="84">
        <f>'3.sz.tábla '!B29</f>
        <v>0</v>
      </c>
      <c r="G11" s="84">
        <f>'3.sz.tábla '!C29</f>
        <v>47500</v>
      </c>
      <c r="H11" s="84">
        <f>'3.sz.tábla '!D29</f>
        <v>47500</v>
      </c>
    </row>
    <row r="12" spans="1:10" ht="31.5" x14ac:dyDescent="0.25">
      <c r="A12" s="122"/>
      <c r="B12" s="84"/>
      <c r="C12" s="84"/>
      <c r="D12" s="84"/>
      <c r="E12" s="123" t="s">
        <v>161</v>
      </c>
      <c r="F12" s="84">
        <f>'3.sz.tábla '!B27</f>
        <v>9895415</v>
      </c>
      <c r="G12" s="84">
        <f>'3.sz.tábla '!C27</f>
        <v>9895415</v>
      </c>
      <c r="H12" s="84">
        <f>'3.sz.tábla '!D27</f>
        <v>0</v>
      </c>
    </row>
    <row r="13" spans="1:10" ht="31.5" x14ac:dyDescent="0.25">
      <c r="A13" s="126"/>
      <c r="B13" s="84"/>
      <c r="C13" s="84"/>
      <c r="D13" s="84"/>
      <c r="E13" s="123" t="s">
        <v>162</v>
      </c>
      <c r="F13" s="123">
        <f>'3.sz.tábla '!B28</f>
        <v>100000</v>
      </c>
      <c r="G13" s="123">
        <f>'3.sz.tábla '!C28</f>
        <v>100000</v>
      </c>
      <c r="H13" s="123">
        <f>'3.sz.tábla '!D28</f>
        <v>0</v>
      </c>
    </row>
    <row r="14" spans="1:10" ht="47.25" x14ac:dyDescent="0.25">
      <c r="A14" s="122"/>
      <c r="B14" s="84"/>
      <c r="C14" s="84"/>
      <c r="D14" s="84"/>
      <c r="E14" s="123" t="s">
        <v>163</v>
      </c>
      <c r="F14" s="84"/>
      <c r="G14" s="114"/>
      <c r="H14" s="82"/>
    </row>
    <row r="15" spans="1:10" x14ac:dyDescent="0.25">
      <c r="A15" s="124"/>
      <c r="B15" s="84"/>
      <c r="C15" s="84"/>
      <c r="D15" s="84"/>
      <c r="E15" s="123" t="s">
        <v>164</v>
      </c>
      <c r="F15" s="84">
        <f>'1.sz.tábla '!B26</f>
        <v>3885359</v>
      </c>
      <c r="G15" s="84">
        <f>'1.sz.tábla '!C26</f>
        <v>2897451</v>
      </c>
      <c r="H15" s="84">
        <f>'1.sz.tábla '!D26</f>
        <v>-987908</v>
      </c>
    </row>
    <row r="16" spans="1:10" s="81" customFormat="1" ht="31.5" x14ac:dyDescent="0.25">
      <c r="A16" s="127" t="s">
        <v>165</v>
      </c>
      <c r="B16" s="78">
        <f>SUM(B6:B15)</f>
        <v>35844977</v>
      </c>
      <c r="C16" s="78">
        <f>SUM(C6:C15)</f>
        <v>38192388</v>
      </c>
      <c r="D16" s="78">
        <f>SUM(D6:D15)</f>
        <v>2347411</v>
      </c>
      <c r="E16" s="128" t="s">
        <v>166</v>
      </c>
      <c r="F16" s="78">
        <f>F6+F7+F8+F9+F10+F15</f>
        <v>38439432</v>
      </c>
      <c r="G16" s="78">
        <f>G6+G7+G8+G9+G10+G15+G11</f>
        <v>43864503</v>
      </c>
      <c r="H16" s="78">
        <f>H6+H7+H8+H9+H10+H15+H11</f>
        <v>5425071</v>
      </c>
    </row>
    <row r="17" spans="1:8" s="81" customFormat="1" x14ac:dyDescent="0.25">
      <c r="A17" s="127" t="s">
        <v>167</v>
      </c>
      <c r="B17" s="78"/>
      <c r="C17" s="78"/>
      <c r="D17" s="84"/>
      <c r="E17" s="128" t="s">
        <v>168</v>
      </c>
      <c r="F17" s="78">
        <f>F16-B16</f>
        <v>2594455</v>
      </c>
      <c r="G17" s="78">
        <f>G16-C16</f>
        <v>5672115</v>
      </c>
      <c r="H17" s="78">
        <f>H16-D16</f>
        <v>3077660</v>
      </c>
    </row>
    <row r="18" spans="1:8" s="81" customFormat="1" ht="31.5" x14ac:dyDescent="0.25">
      <c r="A18" s="127" t="s">
        <v>169</v>
      </c>
      <c r="B18" s="78">
        <f>SUM(B19)</f>
        <v>100876000</v>
      </c>
      <c r="C18" s="78">
        <f>SUM(C19)</f>
        <v>104428660</v>
      </c>
      <c r="D18" s="78">
        <f>SUM(D19)</f>
        <v>3552660</v>
      </c>
      <c r="E18" s="128" t="s">
        <v>170</v>
      </c>
      <c r="F18" s="78">
        <f>F19+F20+F21+F22</f>
        <v>1484580</v>
      </c>
      <c r="G18" s="78">
        <f>G19+G20+G21+G22</f>
        <v>2047580</v>
      </c>
      <c r="H18" s="78">
        <f>H19+H20+H21+H22</f>
        <v>563000</v>
      </c>
    </row>
    <row r="19" spans="1:8" ht="31.5" x14ac:dyDescent="0.25">
      <c r="A19" s="124" t="s">
        <v>171</v>
      </c>
      <c r="B19" s="84">
        <f>'2.sz.tábla'!B64</f>
        <v>100876000</v>
      </c>
      <c r="C19" s="84">
        <f>'2.sz.tábla'!C64</f>
        <v>104428660</v>
      </c>
      <c r="D19" s="84">
        <f>'2.sz.tábla'!D64</f>
        <v>3552660</v>
      </c>
      <c r="E19" s="123" t="s">
        <v>172</v>
      </c>
      <c r="F19" s="84">
        <f>'5. sz. tábla'!B30</f>
        <v>1484580</v>
      </c>
      <c r="G19" s="84">
        <f>'5. sz. tábla'!C30</f>
        <v>2047580</v>
      </c>
      <c r="H19" s="84">
        <f>'5. sz. tábla'!D30</f>
        <v>563000</v>
      </c>
    </row>
    <row r="20" spans="1:8" s="81" customFormat="1" ht="31.5" x14ac:dyDescent="0.25">
      <c r="A20" s="127" t="s">
        <v>173</v>
      </c>
      <c r="B20" s="128">
        <f t="shared" ref="B20:D20" si="0">SUM(B21:B23)</f>
        <v>653076</v>
      </c>
      <c r="C20" s="128">
        <f t="shared" si="0"/>
        <v>1216076</v>
      </c>
      <c r="D20" s="128">
        <f t="shared" si="0"/>
        <v>563000</v>
      </c>
      <c r="E20" s="123" t="s">
        <v>174</v>
      </c>
      <c r="F20" s="84">
        <v>0</v>
      </c>
      <c r="G20" s="114">
        <v>0</v>
      </c>
      <c r="H20" s="82">
        <v>0</v>
      </c>
    </row>
    <row r="21" spans="1:8" x14ac:dyDescent="0.25">
      <c r="A21" s="124" t="s">
        <v>175</v>
      </c>
      <c r="B21" s="84">
        <f>'[2]2.sz.tábla'!B70</f>
        <v>0</v>
      </c>
      <c r="C21" s="84">
        <v>0</v>
      </c>
      <c r="D21" s="84">
        <v>0</v>
      </c>
      <c r="E21" s="123" t="s">
        <v>176</v>
      </c>
      <c r="F21" s="84">
        <v>0</v>
      </c>
      <c r="G21" s="114">
        <v>0</v>
      </c>
      <c r="H21" s="82">
        <v>0</v>
      </c>
    </row>
    <row r="22" spans="1:8" x14ac:dyDescent="0.25">
      <c r="A22" s="124" t="s">
        <v>177</v>
      </c>
      <c r="B22" s="84">
        <v>0</v>
      </c>
      <c r="C22" s="84">
        <v>0</v>
      </c>
      <c r="D22" s="84">
        <v>0</v>
      </c>
      <c r="E22" s="123" t="s">
        <v>178</v>
      </c>
      <c r="F22" s="123">
        <f>'[2]5. sz. tábla'!B27</f>
        <v>0</v>
      </c>
      <c r="G22" s="163">
        <v>0</v>
      </c>
      <c r="H22" s="163">
        <v>0</v>
      </c>
    </row>
    <row r="23" spans="1:8" ht="31.5" x14ac:dyDescent="0.25">
      <c r="A23" s="124" t="s">
        <v>179</v>
      </c>
      <c r="B23" s="84">
        <f>'2.sz.tábla'!B69</f>
        <v>653076</v>
      </c>
      <c r="C23" s="84">
        <f>'2.sz.tábla'!C69</f>
        <v>1216076</v>
      </c>
      <c r="D23" s="84">
        <f>'2.sz.tábla'!D69</f>
        <v>563000</v>
      </c>
      <c r="E23" s="123"/>
      <c r="F23" s="123"/>
      <c r="G23" s="163"/>
      <c r="H23" s="82"/>
    </row>
    <row r="24" spans="1:8" ht="16.5" thickBot="1" x14ac:dyDescent="0.3">
      <c r="A24" s="129" t="s">
        <v>180</v>
      </c>
      <c r="B24" s="130">
        <f>B16+B18+B20</f>
        <v>137374053</v>
      </c>
      <c r="C24" s="130">
        <f>C16+C18+C20</f>
        <v>143837124</v>
      </c>
      <c r="D24" s="130">
        <f>D16+D18+D20</f>
        <v>6463071</v>
      </c>
      <c r="E24" s="131" t="s">
        <v>181</v>
      </c>
      <c r="F24" s="130">
        <f>F16+F18</f>
        <v>39924012</v>
      </c>
      <c r="G24" s="130">
        <f>G18+G16</f>
        <v>45912083</v>
      </c>
      <c r="H24" s="130">
        <f>H18+H16</f>
        <v>5988071</v>
      </c>
    </row>
    <row r="26" spans="1:8" x14ac:dyDescent="0.25">
      <c r="A26" s="266" t="s">
        <v>331</v>
      </c>
      <c r="B26" s="266"/>
      <c r="C26" s="266"/>
      <c r="D26" s="266"/>
      <c r="E26" s="266"/>
      <c r="F26" s="266"/>
      <c r="G26" s="266"/>
      <c r="H26" s="266"/>
    </row>
    <row r="27" spans="1:8" ht="16.5" thickBot="1" x14ac:dyDescent="0.3"/>
    <row r="28" spans="1:8" s="119" customFormat="1" ht="47.25" x14ac:dyDescent="0.25">
      <c r="A28" s="120" t="s">
        <v>182</v>
      </c>
      <c r="B28" s="7" t="str">
        <f>B5</f>
        <v>2018. évi eredeti előirányzat</v>
      </c>
      <c r="C28" s="7" t="str">
        <f t="shared" ref="C28:D28" si="1">C5</f>
        <v>I. Módosítás</v>
      </c>
      <c r="D28" s="7" t="str">
        <f t="shared" si="1"/>
        <v>Eltérés</v>
      </c>
      <c r="E28" s="121" t="s">
        <v>183</v>
      </c>
      <c r="F28" s="7" t="str">
        <f>B28</f>
        <v>2018. évi eredeti előirányzat</v>
      </c>
      <c r="G28" s="7" t="str">
        <f t="shared" ref="G28:H28" si="2">C28</f>
        <v>I. Módosítás</v>
      </c>
      <c r="H28" s="7" t="str">
        <f t="shared" si="2"/>
        <v>Eltérés</v>
      </c>
    </row>
    <row r="29" spans="1:8" ht="31.5" x14ac:dyDescent="0.25">
      <c r="A29" s="122" t="s">
        <v>184</v>
      </c>
      <c r="B29" s="84">
        <f>'2.sz.tábla'!B18</f>
        <v>0</v>
      </c>
      <c r="C29" s="84">
        <f>'2.sz.tábla'!C18</f>
        <v>0</v>
      </c>
      <c r="D29" s="84">
        <f>'2.sz.tábla'!D18</f>
        <v>0</v>
      </c>
      <c r="E29" s="123" t="s">
        <v>185</v>
      </c>
      <c r="F29" s="84">
        <f>'5. sz. tábla'!B4</f>
        <v>9535474</v>
      </c>
      <c r="G29" s="84">
        <f>'5. sz. tábla'!C4</f>
        <v>9735474</v>
      </c>
      <c r="H29" s="84">
        <f>'5. sz. tábla'!D4</f>
        <v>200000</v>
      </c>
    </row>
    <row r="30" spans="1:8" x14ac:dyDescent="0.25">
      <c r="A30" s="124" t="s">
        <v>186</v>
      </c>
      <c r="B30" s="84">
        <f>'[2]2.sz.tábla'!B52</f>
        <v>0</v>
      </c>
      <c r="C30" s="84">
        <v>0</v>
      </c>
      <c r="D30" s="84">
        <v>0</v>
      </c>
      <c r="E30" s="123" t="s">
        <v>187</v>
      </c>
      <c r="F30" s="123"/>
      <c r="G30" s="163"/>
      <c r="H30" s="82"/>
    </row>
    <row r="31" spans="1:8" ht="31.5" x14ac:dyDescent="0.25">
      <c r="A31" s="124" t="s">
        <v>188</v>
      </c>
      <c r="B31" s="84">
        <f>'[2]1.sz.tábla '!B11</f>
        <v>0</v>
      </c>
      <c r="C31" s="84">
        <v>0</v>
      </c>
      <c r="D31" s="84">
        <v>0</v>
      </c>
      <c r="E31" s="123" t="s">
        <v>189</v>
      </c>
      <c r="F31" s="84">
        <f>'5. sz. tábla'!B20</f>
        <v>87888092</v>
      </c>
      <c r="G31" s="84">
        <f>'5. sz. tábla'!C20</f>
        <v>88163092</v>
      </c>
      <c r="H31" s="84">
        <f>'5. sz. tábla'!D20</f>
        <v>275000</v>
      </c>
    </row>
    <row r="32" spans="1:8" x14ac:dyDescent="0.25">
      <c r="A32" s="124"/>
      <c r="B32" s="84"/>
      <c r="C32" s="84"/>
      <c r="D32" s="84"/>
      <c r="E32" s="123" t="s">
        <v>190</v>
      </c>
      <c r="F32" s="84">
        <f>'5. sz. tábla'!B26</f>
        <v>26475</v>
      </c>
      <c r="G32" s="84">
        <f>'5. sz. tábla'!C26</f>
        <v>26475</v>
      </c>
      <c r="H32" s="84">
        <f>'5. sz. tábla'!D26</f>
        <v>0</v>
      </c>
    </row>
    <row r="33" spans="1:8" ht="31.5" x14ac:dyDescent="0.25">
      <c r="A33" s="124"/>
      <c r="B33" s="123"/>
      <c r="C33" s="123"/>
      <c r="D33" s="84"/>
      <c r="E33" s="123" t="s">
        <v>191</v>
      </c>
      <c r="F33" s="123"/>
      <c r="G33" s="123"/>
      <c r="H33" s="123"/>
    </row>
    <row r="34" spans="1:8" ht="31.5" x14ac:dyDescent="0.25">
      <c r="A34" s="124"/>
      <c r="B34" s="123"/>
      <c r="C34" s="123"/>
      <c r="D34" s="84"/>
      <c r="E34" s="133" t="s">
        <v>192</v>
      </c>
      <c r="F34" s="134"/>
      <c r="G34" s="134"/>
      <c r="H34" s="134"/>
    </row>
    <row r="35" spans="1:8" ht="47.25" x14ac:dyDescent="0.25">
      <c r="A35" s="124"/>
      <c r="B35" s="84"/>
      <c r="C35" s="84"/>
      <c r="D35" s="84"/>
      <c r="E35" s="123" t="s">
        <v>193</v>
      </c>
      <c r="F35" s="84"/>
      <c r="G35" s="84"/>
      <c r="H35" s="84"/>
    </row>
    <row r="36" spans="1:8" ht="47.25" x14ac:dyDescent="0.25">
      <c r="A36" s="124"/>
      <c r="B36" s="84"/>
      <c r="C36" s="84"/>
      <c r="D36" s="84"/>
      <c r="E36" s="123" t="s">
        <v>194</v>
      </c>
      <c r="F36" s="84"/>
      <c r="G36" s="84"/>
      <c r="H36" s="84"/>
    </row>
    <row r="37" spans="1:8" s="81" customFormat="1" ht="31.5" x14ac:dyDescent="0.25">
      <c r="A37" s="127" t="s">
        <v>195</v>
      </c>
      <c r="B37" s="78">
        <f>SUM(B29:B35)</f>
        <v>0</v>
      </c>
      <c r="C37" s="78">
        <f>SUM(C29:C35)</f>
        <v>0</v>
      </c>
      <c r="D37" s="78">
        <f>SUM(D29:D35)</f>
        <v>0</v>
      </c>
      <c r="E37" s="128" t="s">
        <v>196</v>
      </c>
      <c r="F37" s="78">
        <f>SUM(F29:F32)</f>
        <v>97450041</v>
      </c>
      <c r="G37" s="78">
        <f>SUM(G29:G32)</f>
        <v>97925041</v>
      </c>
      <c r="H37" s="78">
        <f>SUM(H29:H32)</f>
        <v>475000</v>
      </c>
    </row>
    <row r="38" spans="1:8" s="81" customFormat="1" x14ac:dyDescent="0.25">
      <c r="A38" s="127" t="s">
        <v>197</v>
      </c>
      <c r="B38" s="78"/>
      <c r="C38" s="78"/>
      <c r="D38" s="84"/>
      <c r="E38" s="128" t="s">
        <v>198</v>
      </c>
      <c r="F38" s="78">
        <f>F37-B37</f>
        <v>97450041</v>
      </c>
      <c r="G38" s="78">
        <f>G37-C37</f>
        <v>97925041</v>
      </c>
      <c r="H38" s="78">
        <f>H37-D37</f>
        <v>475000</v>
      </c>
    </row>
    <row r="39" spans="1:8" s="81" customFormat="1" ht="31.5" x14ac:dyDescent="0.25">
      <c r="A39" s="127" t="s">
        <v>199</v>
      </c>
      <c r="B39" s="78">
        <f>SUM(B40)</f>
        <v>100876000</v>
      </c>
      <c r="C39" s="78">
        <f t="shared" ref="C39:D39" si="3">SUM(C40)</f>
        <v>104428660</v>
      </c>
      <c r="D39" s="78">
        <f t="shared" si="3"/>
        <v>3552660</v>
      </c>
      <c r="E39" s="128" t="s">
        <v>200</v>
      </c>
      <c r="F39" s="78">
        <f>SUM(F40:F42)</f>
        <v>0</v>
      </c>
      <c r="G39" s="113">
        <v>0</v>
      </c>
      <c r="H39" s="113">
        <v>0</v>
      </c>
    </row>
    <row r="40" spans="1:8" x14ac:dyDescent="0.25">
      <c r="A40" s="124" t="s">
        <v>201</v>
      </c>
      <c r="B40" s="84">
        <f>'1.sz.tábla '!B13</f>
        <v>100876000</v>
      </c>
      <c r="C40" s="84">
        <f>'1.sz.tábla '!C13</f>
        <v>104428660</v>
      </c>
      <c r="D40" s="84">
        <f>'1.sz.tábla '!D13</f>
        <v>3552660</v>
      </c>
      <c r="E40" s="123" t="s">
        <v>202</v>
      </c>
      <c r="F40" s="84"/>
      <c r="G40" s="114"/>
      <c r="H40" s="114"/>
    </row>
    <row r="41" spans="1:8" ht="31.5" x14ac:dyDescent="0.25">
      <c r="A41" s="127" t="s">
        <v>203</v>
      </c>
      <c r="B41" s="78">
        <f>SUM(B42:B43)</f>
        <v>0</v>
      </c>
      <c r="C41" s="78">
        <f>SUM(C42:C43)</f>
        <v>0</v>
      </c>
      <c r="D41" s="78">
        <f>SUM(D42:D43)</f>
        <v>0</v>
      </c>
      <c r="E41" s="123" t="s">
        <v>204</v>
      </c>
      <c r="F41" s="84"/>
      <c r="G41" s="114"/>
      <c r="H41" s="114"/>
    </row>
    <row r="42" spans="1:8" ht="31.5" x14ac:dyDescent="0.25">
      <c r="A42" s="124" t="s">
        <v>205</v>
      </c>
      <c r="B42" s="84"/>
      <c r="C42" s="84"/>
      <c r="D42" s="84"/>
      <c r="E42" s="123" t="s">
        <v>206</v>
      </c>
      <c r="F42" s="84"/>
      <c r="G42" s="114"/>
      <c r="H42" s="114"/>
    </row>
    <row r="43" spans="1:8" x14ac:dyDescent="0.25">
      <c r="A43" s="124" t="s">
        <v>207</v>
      </c>
      <c r="B43" s="84"/>
      <c r="C43" s="84"/>
      <c r="D43" s="84"/>
      <c r="E43" s="123"/>
      <c r="F43" s="84"/>
      <c r="G43" s="114"/>
      <c r="H43" s="114"/>
    </row>
    <row r="44" spans="1:8" s="81" customFormat="1" ht="16.5" thickBot="1" x14ac:dyDescent="0.3">
      <c r="A44" s="129" t="s">
        <v>208</v>
      </c>
      <c r="B44" s="130">
        <f>B37+B39+B41</f>
        <v>100876000</v>
      </c>
      <c r="C44" s="130">
        <f>C37+C39+C41</f>
        <v>104428660</v>
      </c>
      <c r="D44" s="130">
        <f>D37+D39+D41</f>
        <v>3552660</v>
      </c>
      <c r="E44" s="131" t="s">
        <v>209</v>
      </c>
      <c r="F44" s="130">
        <f>F37+F39</f>
        <v>97450041</v>
      </c>
      <c r="G44" s="130">
        <f>G37+G39</f>
        <v>97925041</v>
      </c>
      <c r="H44" s="130">
        <f>H37+H39</f>
        <v>475000</v>
      </c>
    </row>
    <row r="45" spans="1:8" x14ac:dyDescent="0.25">
      <c r="A45" s="135"/>
      <c r="B45" s="136"/>
      <c r="C45" s="136"/>
      <c r="D45" s="136"/>
      <c r="E45" s="135"/>
      <c r="F45" s="136"/>
      <c r="G45" s="136"/>
      <c r="H45" s="136"/>
    </row>
    <row r="46" spans="1:8" x14ac:dyDescent="0.25">
      <c r="A46" s="135"/>
      <c r="B46" s="136"/>
      <c r="C46" s="136"/>
      <c r="D46" s="136"/>
      <c r="E46" s="135"/>
      <c r="F46" s="136"/>
      <c r="G46" s="136"/>
      <c r="H46" s="136"/>
    </row>
    <row r="47" spans="1:8" x14ac:dyDescent="0.25">
      <c r="A47" s="266" t="s">
        <v>333</v>
      </c>
      <c r="B47" s="266"/>
      <c r="C47" s="266"/>
      <c r="D47" s="266"/>
      <c r="E47" s="266"/>
      <c r="F47" s="266"/>
      <c r="G47" s="266"/>
      <c r="H47" s="266"/>
    </row>
    <row r="48" spans="1:8" ht="16.5" thickBot="1" x14ac:dyDescent="0.3"/>
    <row r="49" spans="1:8" s="119" customFormat="1" ht="47.25" x14ac:dyDescent="0.25">
      <c r="A49" s="120" t="s">
        <v>210</v>
      </c>
      <c r="B49" s="7" t="str">
        <f>B5</f>
        <v>2018. évi eredeti előirányzat</v>
      </c>
      <c r="C49" s="7" t="str">
        <f>C5</f>
        <v>I. Módosítás</v>
      </c>
      <c r="D49" s="7" t="str">
        <f>D5</f>
        <v>Eltérés</v>
      </c>
      <c r="E49" s="121" t="s">
        <v>211</v>
      </c>
      <c r="F49" s="7" t="str">
        <f>B49</f>
        <v>2018. évi eredeti előirányzat</v>
      </c>
      <c r="G49" s="7" t="str">
        <f t="shared" ref="G49:H49" si="4">C49</f>
        <v>I. Módosítás</v>
      </c>
      <c r="H49" s="7" t="str">
        <f t="shared" si="4"/>
        <v>Eltérés</v>
      </c>
    </row>
    <row r="50" spans="1:8" x14ac:dyDescent="0.25">
      <c r="A50" s="124" t="s">
        <v>212</v>
      </c>
      <c r="B50" s="84">
        <f>B16</f>
        <v>35844977</v>
      </c>
      <c r="C50" s="84">
        <f>C16</f>
        <v>38192388</v>
      </c>
      <c r="D50" s="84">
        <f>D16</f>
        <v>2347411</v>
      </c>
      <c r="E50" s="123" t="s">
        <v>213</v>
      </c>
      <c r="F50" s="84">
        <f>F16</f>
        <v>38439432</v>
      </c>
      <c r="G50" s="84">
        <f>G16</f>
        <v>43864503</v>
      </c>
      <c r="H50" s="84">
        <f>H16</f>
        <v>5425071</v>
      </c>
    </row>
    <row r="51" spans="1:8" x14ac:dyDescent="0.25">
      <c r="A51" s="124" t="s">
        <v>214</v>
      </c>
      <c r="B51" s="84">
        <f>B37</f>
        <v>0</v>
      </c>
      <c r="C51" s="84">
        <f>C37</f>
        <v>0</v>
      </c>
      <c r="D51" s="84">
        <f>D37</f>
        <v>0</v>
      </c>
      <c r="E51" s="123" t="s">
        <v>215</v>
      </c>
      <c r="F51" s="84">
        <f>F37</f>
        <v>97450041</v>
      </c>
      <c r="G51" s="84">
        <f>G37</f>
        <v>97925041</v>
      </c>
      <c r="H51" s="84">
        <f>H37</f>
        <v>475000</v>
      </c>
    </row>
    <row r="52" spans="1:8" s="81" customFormat="1" x14ac:dyDescent="0.25">
      <c r="A52" s="127" t="s">
        <v>10</v>
      </c>
      <c r="B52" s="78">
        <f>SUM(B50:B51)</f>
        <v>35844977</v>
      </c>
      <c r="C52" s="78">
        <f t="shared" ref="C52:D52" si="5">SUM(C50:C51)</f>
        <v>38192388</v>
      </c>
      <c r="D52" s="78">
        <f t="shared" si="5"/>
        <v>2347411</v>
      </c>
      <c r="E52" s="128" t="s">
        <v>19</v>
      </c>
      <c r="F52" s="78">
        <f>SUM(F50:F51)</f>
        <v>135889473</v>
      </c>
      <c r="G52" s="78">
        <f t="shared" ref="G52:H52" si="6">SUM(G50:G51)</f>
        <v>141789544</v>
      </c>
      <c r="H52" s="78">
        <f t="shared" si="6"/>
        <v>5900071</v>
      </c>
    </row>
    <row r="53" spans="1:8" s="81" customFormat="1" x14ac:dyDescent="0.25">
      <c r="A53" s="127" t="s">
        <v>216</v>
      </c>
      <c r="B53" s="78"/>
      <c r="C53" s="78"/>
      <c r="D53" s="78"/>
      <c r="E53" s="128" t="s">
        <v>217</v>
      </c>
      <c r="F53" s="78">
        <f>F52-B52</f>
        <v>100044496</v>
      </c>
      <c r="G53" s="78">
        <f t="shared" ref="G53:H53" si="7">G52-C52</f>
        <v>103597156</v>
      </c>
      <c r="H53" s="78">
        <f t="shared" si="7"/>
        <v>3552660</v>
      </c>
    </row>
    <row r="54" spans="1:8" s="81" customFormat="1" ht="31.5" x14ac:dyDescent="0.25">
      <c r="A54" s="127" t="s">
        <v>218</v>
      </c>
      <c r="B54" s="78">
        <f>SUM(B55:B56)</f>
        <v>100876000</v>
      </c>
      <c r="C54" s="78">
        <f t="shared" ref="C54:D54" si="8">SUM(C55:C56)</f>
        <v>104428660</v>
      </c>
      <c r="D54" s="78">
        <f t="shared" si="8"/>
        <v>3552660</v>
      </c>
      <c r="E54" s="128" t="s">
        <v>219</v>
      </c>
      <c r="F54" s="78">
        <f>SUM(F55:F56)</f>
        <v>1484580</v>
      </c>
      <c r="G54" s="78">
        <f>SUM(G55:G56)</f>
        <v>2047580</v>
      </c>
      <c r="H54" s="79">
        <f>SUM(H55:H56)</f>
        <v>563000</v>
      </c>
    </row>
    <row r="55" spans="1:8" ht="31.5" x14ac:dyDescent="0.25">
      <c r="A55" s="124" t="s">
        <v>169</v>
      </c>
      <c r="B55" s="84">
        <f>B18</f>
        <v>100876000</v>
      </c>
      <c r="C55" s="84">
        <f>C18</f>
        <v>104428660</v>
      </c>
      <c r="D55" s="84">
        <f>D18</f>
        <v>3552660</v>
      </c>
      <c r="E55" s="123" t="s">
        <v>220</v>
      </c>
      <c r="F55" s="84">
        <f>F18</f>
        <v>1484580</v>
      </c>
      <c r="G55" s="84">
        <f>G18</f>
        <v>2047580</v>
      </c>
      <c r="H55" s="82">
        <f>H18</f>
        <v>563000</v>
      </c>
    </row>
    <row r="56" spans="1:8" ht="31.5" x14ac:dyDescent="0.25">
      <c r="A56" s="124" t="s">
        <v>199</v>
      </c>
      <c r="B56" s="84"/>
      <c r="C56" s="84"/>
      <c r="D56" s="84"/>
      <c r="E56" s="123" t="s">
        <v>221</v>
      </c>
      <c r="F56" s="84">
        <f>F39</f>
        <v>0</v>
      </c>
      <c r="G56" s="84">
        <f>G39</f>
        <v>0</v>
      </c>
      <c r="H56" s="82">
        <f>H39</f>
        <v>0</v>
      </c>
    </row>
    <row r="57" spans="1:8" s="81" customFormat="1" ht="31.5" x14ac:dyDescent="0.25">
      <c r="A57" s="127" t="s">
        <v>222</v>
      </c>
      <c r="B57" s="78">
        <f>SUM(B58:B59)</f>
        <v>653076</v>
      </c>
      <c r="C57" s="78">
        <f t="shared" ref="C57:D57" si="9">SUM(C58:C59)</f>
        <v>1216076</v>
      </c>
      <c r="D57" s="78">
        <f t="shared" si="9"/>
        <v>563000</v>
      </c>
      <c r="E57" s="128"/>
      <c r="F57" s="128"/>
      <c r="G57" s="164"/>
      <c r="H57" s="137"/>
    </row>
    <row r="58" spans="1:8" ht="31.5" x14ac:dyDescent="0.25">
      <c r="A58" s="124" t="s">
        <v>173</v>
      </c>
      <c r="B58" s="84">
        <f>B20</f>
        <v>653076</v>
      </c>
      <c r="C58" s="84">
        <f t="shared" ref="C58:D58" si="10">C20</f>
        <v>1216076</v>
      </c>
      <c r="D58" s="84">
        <f t="shared" si="10"/>
        <v>563000</v>
      </c>
      <c r="E58" s="123"/>
      <c r="F58" s="84"/>
      <c r="G58" s="114"/>
      <c r="H58" s="82"/>
    </row>
    <row r="59" spans="1:8" ht="31.5" x14ac:dyDescent="0.25">
      <c r="A59" s="124" t="s">
        <v>203</v>
      </c>
      <c r="B59" s="84">
        <f>B41</f>
        <v>0</v>
      </c>
      <c r="C59" s="84">
        <f>C41</f>
        <v>0</v>
      </c>
      <c r="D59" s="84">
        <f>D41</f>
        <v>0</v>
      </c>
      <c r="E59" s="128"/>
      <c r="F59" s="78"/>
      <c r="G59" s="113"/>
      <c r="H59" s="79"/>
    </row>
    <row r="60" spans="1:8" s="81" customFormat="1" ht="16.5" thickBot="1" x14ac:dyDescent="0.3">
      <c r="A60" s="129" t="s">
        <v>66</v>
      </c>
      <c r="B60" s="130">
        <f>B52+B54+B57</f>
        <v>137374053</v>
      </c>
      <c r="C60" s="130">
        <f>C52+C54+C57</f>
        <v>143837124</v>
      </c>
      <c r="D60" s="130">
        <f>D52+D54+D57</f>
        <v>6463071</v>
      </c>
      <c r="E60" s="131" t="s">
        <v>223</v>
      </c>
      <c r="F60" s="130">
        <f>F52+F54</f>
        <v>137374053</v>
      </c>
      <c r="G60" s="130">
        <f>G52+G54</f>
        <v>143837124</v>
      </c>
      <c r="H60" s="132">
        <f>H52+H54</f>
        <v>6463071</v>
      </c>
    </row>
    <row r="61" spans="1:8" x14ac:dyDescent="0.25">
      <c r="A61" s="119" t="s">
        <v>224</v>
      </c>
      <c r="F61" s="118">
        <f>B60-F60</f>
        <v>0</v>
      </c>
      <c r="G61" s="118">
        <f>C60-G60</f>
        <v>0</v>
      </c>
      <c r="H61" s="118">
        <f>D60-H60</f>
        <v>0</v>
      </c>
    </row>
  </sheetData>
  <mergeCells count="4">
    <mergeCell ref="A2:H2"/>
    <mergeCell ref="A3:H3"/>
    <mergeCell ref="A26:H26"/>
    <mergeCell ref="A47:H47"/>
  </mergeCells>
  <pageMargins left="1.8897637795275593" right="0.70866141732283472" top="0.94488188976377963" bottom="0.74803149606299213" header="0.51181102362204722" footer="0.31496062992125984"/>
  <pageSetup paperSize="9" scale="72" orientation="landscape" r:id="rId1"/>
  <headerFooter>
    <oddHeader>&amp;LVászoly Község Önkormányzata&amp;C&amp;"Times New Roman,Normál"&amp;12 6. melléklet
Az önkormányzat 2018. évi költségvetéséről szóló .../2018. (....) rendelet tervezethez</oddHeader>
  </headerFooter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9"/>
  <sheetViews>
    <sheetView view="pageLayout" zoomScaleNormal="100" workbookViewId="0">
      <selection activeCell="A3" sqref="A3:H3"/>
    </sheetView>
  </sheetViews>
  <sheetFormatPr defaultColWidth="9.140625" defaultRowHeight="15.75" x14ac:dyDescent="0.25"/>
  <cols>
    <col min="1" max="1" width="43.28515625" style="138" customWidth="1"/>
    <col min="2" max="2" width="14.140625" style="139" customWidth="1"/>
    <col min="3" max="3" width="15.5703125" style="139" customWidth="1"/>
    <col min="4" max="4" width="15.42578125" style="139" customWidth="1"/>
    <col min="5" max="5" width="43.5703125" style="139" customWidth="1"/>
    <col min="6" max="7" width="14.28515625" style="139" customWidth="1"/>
    <col min="8" max="8" width="13.7109375" style="139" customWidth="1"/>
    <col min="9" max="16384" width="9.140625" style="139"/>
  </cols>
  <sheetData>
    <row r="2" spans="1:8" x14ac:dyDescent="0.25">
      <c r="E2" s="140"/>
    </row>
    <row r="3" spans="1:8" ht="15.75" customHeight="1" x14ac:dyDescent="0.25">
      <c r="A3" s="268" t="s">
        <v>309</v>
      </c>
      <c r="B3" s="268"/>
      <c r="C3" s="268"/>
      <c r="D3" s="268"/>
      <c r="E3" s="268"/>
      <c r="F3" s="268"/>
      <c r="G3" s="268"/>
      <c r="H3" s="268"/>
    </row>
    <row r="4" spans="1:8" ht="16.5" thickBot="1" x14ac:dyDescent="0.3"/>
    <row r="5" spans="1:8" s="138" customFormat="1" ht="47.25" x14ac:dyDescent="0.25">
      <c r="A5" s="141" t="s">
        <v>150</v>
      </c>
      <c r="B5" s="7" t="s">
        <v>335</v>
      </c>
      <c r="C5" s="7" t="s">
        <v>338</v>
      </c>
      <c r="D5" s="7" t="s">
        <v>337</v>
      </c>
      <c r="E5" s="142" t="s">
        <v>151</v>
      </c>
      <c r="F5" s="7" t="s">
        <v>335</v>
      </c>
      <c r="G5" s="165" t="s">
        <v>338</v>
      </c>
      <c r="H5" s="171" t="s">
        <v>300</v>
      </c>
    </row>
    <row r="6" spans="1:8" s="138" customFormat="1" x14ac:dyDescent="0.25">
      <c r="A6" s="143" t="s">
        <v>225</v>
      </c>
      <c r="B6" s="144"/>
      <c r="C6" s="144"/>
      <c r="D6" s="144"/>
      <c r="E6" s="145" t="s">
        <v>14</v>
      </c>
      <c r="F6" s="146"/>
      <c r="G6" s="166"/>
      <c r="H6" s="147"/>
    </row>
    <row r="7" spans="1:8" ht="31.5" x14ac:dyDescent="0.25">
      <c r="A7" s="148" t="s">
        <v>226</v>
      </c>
      <c r="B7" s="149">
        <f>'6. sz. tábla'!B6</f>
        <v>22292477</v>
      </c>
      <c r="C7" s="149">
        <f>'6. sz. tábla'!C6</f>
        <v>24639888</v>
      </c>
      <c r="D7" s="149">
        <f>'6. sz. tábla'!D6</f>
        <v>2347411</v>
      </c>
      <c r="E7" s="150" t="s">
        <v>153</v>
      </c>
      <c r="F7" s="149">
        <f>'6. sz. tábla'!F6</f>
        <v>7128829</v>
      </c>
      <c r="G7" s="149">
        <f>'6. sz. tábla'!G6</f>
        <v>9310774</v>
      </c>
      <c r="H7" s="149">
        <f>'6. sz. tábla'!H6</f>
        <v>2181945</v>
      </c>
    </row>
    <row r="8" spans="1:8" ht="17.25" customHeight="1" x14ac:dyDescent="0.25">
      <c r="A8" s="152" t="s">
        <v>154</v>
      </c>
      <c r="B8" s="149">
        <f>'6. sz. tábla'!B7</f>
        <v>10600000</v>
      </c>
      <c r="C8" s="149">
        <f>'6. sz. tábla'!C7</f>
        <v>10600000</v>
      </c>
      <c r="D8" s="149">
        <f>'6. sz. tábla'!D7</f>
        <v>0</v>
      </c>
      <c r="E8" s="150" t="s">
        <v>79</v>
      </c>
      <c r="F8" s="149">
        <f>'6. sz. tábla'!F7</f>
        <v>1284829</v>
      </c>
      <c r="G8" s="149">
        <f>'6. sz. tábla'!G7</f>
        <v>1435863</v>
      </c>
      <c r="H8" s="149">
        <f>'6. sz. tábla'!H7</f>
        <v>151034</v>
      </c>
    </row>
    <row r="9" spans="1:8" x14ac:dyDescent="0.25">
      <c r="A9" s="152" t="s">
        <v>156</v>
      </c>
      <c r="B9" s="149">
        <f>'6. sz. tábla'!B8</f>
        <v>2952500</v>
      </c>
      <c r="C9" s="149">
        <f>'6. sz. tábla'!C8</f>
        <v>2952500</v>
      </c>
      <c r="D9" s="149">
        <f>'6. sz. tábla'!D8</f>
        <v>0</v>
      </c>
      <c r="E9" s="150" t="s">
        <v>80</v>
      </c>
      <c r="F9" s="149">
        <f>'6. sz. tábla'!F8</f>
        <v>14260000</v>
      </c>
      <c r="G9" s="149">
        <f>'6. sz. tábla'!G8</f>
        <v>18292500</v>
      </c>
      <c r="H9" s="149">
        <f>'6. sz. tábla'!H8</f>
        <v>4032500</v>
      </c>
    </row>
    <row r="10" spans="1:8" ht="31.5" x14ac:dyDescent="0.25">
      <c r="A10" s="122" t="s">
        <v>158</v>
      </c>
      <c r="B10" s="149">
        <f>'[2]6. sz. tábla '!B9</f>
        <v>0</v>
      </c>
      <c r="C10" s="149">
        <v>0</v>
      </c>
      <c r="D10" s="149">
        <v>0</v>
      </c>
      <c r="E10" s="150" t="s">
        <v>159</v>
      </c>
      <c r="F10" s="149">
        <f>'6. sz. tábla'!F9</f>
        <v>1885000</v>
      </c>
      <c r="G10" s="149">
        <f>'6. sz. tábla'!G9</f>
        <v>1885000</v>
      </c>
      <c r="H10" s="149">
        <f>'6. sz. tábla'!H9</f>
        <v>0</v>
      </c>
    </row>
    <row r="11" spans="1:8" x14ac:dyDescent="0.25">
      <c r="A11" s="152"/>
      <c r="B11" s="149"/>
      <c r="C11" s="149"/>
      <c r="D11" s="149"/>
      <c r="E11" s="150" t="s">
        <v>81</v>
      </c>
      <c r="F11" s="149">
        <f>'6. sz. tábla'!F10</f>
        <v>9995415</v>
      </c>
      <c r="G11" s="149">
        <f>'6. sz. tábla'!G10+G12</f>
        <v>10042915</v>
      </c>
      <c r="H11" s="149">
        <f>'6. sz. tábla'!H10</f>
        <v>0</v>
      </c>
    </row>
    <row r="12" spans="1:8" x14ac:dyDescent="0.25">
      <c r="A12" s="152"/>
      <c r="B12" s="149"/>
      <c r="C12" s="149"/>
      <c r="D12" s="149"/>
      <c r="E12" s="123" t="s">
        <v>160</v>
      </c>
      <c r="F12" s="149">
        <f>'6. sz. tábla'!F11</f>
        <v>0</v>
      </c>
      <c r="G12" s="149">
        <f>'6. sz. tábla'!G11</f>
        <v>47500</v>
      </c>
      <c r="H12" s="149">
        <f>'6. sz. tábla'!H11</f>
        <v>47500</v>
      </c>
    </row>
    <row r="13" spans="1:8" ht="31.5" x14ac:dyDescent="0.25">
      <c r="A13" s="152"/>
      <c r="B13" s="149"/>
      <c r="C13" s="149"/>
      <c r="D13" s="149"/>
      <c r="E13" s="123" t="s">
        <v>161</v>
      </c>
      <c r="F13" s="149">
        <f>'6. sz. tábla'!F12</f>
        <v>9895415</v>
      </c>
      <c r="G13" s="149">
        <f>'6. sz. tábla'!G12</f>
        <v>9895415</v>
      </c>
      <c r="H13" s="151">
        <f>'6. sz. tábla'!H12</f>
        <v>0</v>
      </c>
    </row>
    <row r="14" spans="1:8" ht="31.5" x14ac:dyDescent="0.25">
      <c r="A14" s="148"/>
      <c r="B14" s="149"/>
      <c r="C14" s="153"/>
      <c r="D14" s="149"/>
      <c r="E14" s="123" t="s">
        <v>162</v>
      </c>
      <c r="F14" s="149">
        <f>'6. sz. tábla'!F13</f>
        <v>100000</v>
      </c>
      <c r="G14" s="149">
        <f>'6. sz. tábla'!G13</f>
        <v>100000</v>
      </c>
      <c r="H14" s="151">
        <f>'6. sz. tábla'!H13</f>
        <v>0</v>
      </c>
    </row>
    <row r="15" spans="1:8" ht="30.75" customHeight="1" x14ac:dyDescent="0.25">
      <c r="A15" s="122"/>
      <c r="B15" s="149"/>
      <c r="C15" s="149"/>
      <c r="D15" s="149"/>
      <c r="E15" s="123" t="s">
        <v>163</v>
      </c>
      <c r="F15" s="149">
        <f>'6. sz. tábla'!F14</f>
        <v>0</v>
      </c>
      <c r="G15" s="149">
        <f>'6. sz. tábla'!G14</f>
        <v>0</v>
      </c>
      <c r="H15" s="151">
        <f>'6. sz. tábla'!H14</f>
        <v>0</v>
      </c>
    </row>
    <row r="16" spans="1:8" x14ac:dyDescent="0.25">
      <c r="A16" s="152"/>
      <c r="B16" s="149"/>
      <c r="C16" s="149"/>
      <c r="D16" s="149"/>
      <c r="E16" s="123" t="s">
        <v>164</v>
      </c>
      <c r="F16" s="149">
        <f>'6. sz. tábla'!F15</f>
        <v>3885359</v>
      </c>
      <c r="G16" s="149">
        <f>'6. sz. tábla'!G15</f>
        <v>2897451</v>
      </c>
      <c r="H16" s="151">
        <f>'6. sz. tábla'!H15</f>
        <v>-987908</v>
      </c>
    </row>
    <row r="17" spans="1:8" s="156" customFormat="1" ht="31.5" x14ac:dyDescent="0.25">
      <c r="A17" s="143" t="s">
        <v>227</v>
      </c>
      <c r="B17" s="154">
        <f>SUM(B7:B16)</f>
        <v>35844977</v>
      </c>
      <c r="C17" s="154">
        <f t="shared" ref="C17:D17" si="0">SUM(C7:C16)</f>
        <v>38192388</v>
      </c>
      <c r="D17" s="154">
        <f t="shared" si="0"/>
        <v>2347411</v>
      </c>
      <c r="E17" s="145" t="s">
        <v>228</v>
      </c>
      <c r="F17" s="154">
        <f>F7+F8+F9+F10+F11+F16</f>
        <v>38439432</v>
      </c>
      <c r="G17" s="154">
        <f>G7+G8+G9+G10+G11+G16</f>
        <v>43864503</v>
      </c>
      <c r="H17" s="155">
        <f>H7+H8+H9+H10+H11+H12+H16</f>
        <v>5425071</v>
      </c>
    </row>
    <row r="18" spans="1:8" x14ac:dyDescent="0.25">
      <c r="A18" s="157" t="s">
        <v>229</v>
      </c>
      <c r="B18" s="149">
        <f>'6. sz. tábla'!B19</f>
        <v>100876000</v>
      </c>
      <c r="C18" s="149">
        <f>'6. sz. tábla'!C19</f>
        <v>104428660</v>
      </c>
      <c r="D18" s="149">
        <f>'6. sz. tábla'!D19</f>
        <v>3552660</v>
      </c>
      <c r="E18" s="146" t="s">
        <v>230</v>
      </c>
      <c r="F18" s="149">
        <f>'5. sz. tábla'!B30</f>
        <v>1484580</v>
      </c>
      <c r="G18" s="149">
        <f>'5. sz. tábla'!C30</f>
        <v>2047580</v>
      </c>
      <c r="H18" s="149">
        <f>'5. sz. tábla'!D30</f>
        <v>563000</v>
      </c>
    </row>
    <row r="19" spans="1:8" ht="47.25" x14ac:dyDescent="0.25">
      <c r="A19" s="143" t="s">
        <v>231</v>
      </c>
      <c r="B19" s="154">
        <f>B17+B18</f>
        <v>136720977</v>
      </c>
      <c r="C19" s="154">
        <f>C17+C18</f>
        <v>142621048</v>
      </c>
      <c r="D19" s="154">
        <f>D17+D18</f>
        <v>5900071</v>
      </c>
      <c r="E19" s="145" t="s">
        <v>232</v>
      </c>
      <c r="F19" s="154">
        <f>F17+F18</f>
        <v>39924012</v>
      </c>
      <c r="G19" s="154">
        <f t="shared" ref="G19:H19" si="1">G17+G18</f>
        <v>45912083</v>
      </c>
      <c r="H19" s="155">
        <f t="shared" si="1"/>
        <v>5988071</v>
      </c>
    </row>
    <row r="20" spans="1:8" x14ac:dyDescent="0.25">
      <c r="A20" s="143" t="s">
        <v>233</v>
      </c>
      <c r="B20" s="154"/>
      <c r="C20" s="154"/>
      <c r="D20" s="149"/>
      <c r="E20" s="154" t="s">
        <v>15</v>
      </c>
      <c r="F20" s="149"/>
      <c r="G20" s="167"/>
      <c r="H20" s="151"/>
    </row>
    <row r="21" spans="1:8" ht="31.5" x14ac:dyDescent="0.25">
      <c r="A21" s="122" t="s">
        <v>184</v>
      </c>
      <c r="B21" s="149">
        <f>'6. sz. tábla'!B29</f>
        <v>0</v>
      </c>
      <c r="C21" s="149">
        <f>'6. sz. tábla'!C29</f>
        <v>0</v>
      </c>
      <c r="D21" s="149">
        <f>'6. sz. tábla'!D29</f>
        <v>0</v>
      </c>
      <c r="E21" s="150" t="s">
        <v>185</v>
      </c>
      <c r="F21" s="149">
        <f>'6. sz. tábla'!F29</f>
        <v>9535474</v>
      </c>
      <c r="G21" s="149">
        <f>'6. sz. tábla'!G29</f>
        <v>9735474</v>
      </c>
      <c r="H21" s="149">
        <f>'6. sz. tábla'!H29</f>
        <v>200000</v>
      </c>
    </row>
    <row r="22" spans="1:8" x14ac:dyDescent="0.25">
      <c r="A22" s="124" t="s">
        <v>234</v>
      </c>
      <c r="B22" s="149">
        <f>'[2]6. sz. tábla '!B30-B51</f>
        <v>0</v>
      </c>
      <c r="C22" s="149">
        <v>0</v>
      </c>
      <c r="D22" s="149">
        <v>0</v>
      </c>
      <c r="E22" s="150" t="s">
        <v>187</v>
      </c>
      <c r="F22" s="149"/>
      <c r="G22" s="167"/>
      <c r="H22" s="151"/>
    </row>
    <row r="23" spans="1:8" ht="31.5" x14ac:dyDescent="0.25">
      <c r="A23" s="124" t="s">
        <v>235</v>
      </c>
      <c r="B23" s="149">
        <f>'[2]6. sz. tábla '!B31-B52</f>
        <v>0</v>
      </c>
      <c r="C23" s="149">
        <v>0</v>
      </c>
      <c r="D23" s="149">
        <v>0</v>
      </c>
      <c r="E23" s="150" t="s">
        <v>189</v>
      </c>
      <c r="F23" s="149">
        <f>'6. sz. tábla'!F31</f>
        <v>87888092</v>
      </c>
      <c r="G23" s="149">
        <f>'6. sz. tábla'!G31</f>
        <v>88163092</v>
      </c>
      <c r="H23" s="149">
        <f>'6. sz. tábla'!H31</f>
        <v>275000</v>
      </c>
    </row>
    <row r="24" spans="1:8" x14ac:dyDescent="0.25">
      <c r="A24" s="152"/>
      <c r="B24" s="149"/>
      <c r="C24" s="149"/>
      <c r="D24" s="149"/>
      <c r="E24" s="150" t="s">
        <v>236</v>
      </c>
      <c r="F24" s="149">
        <f>'6. sz. tábla'!F32</f>
        <v>26475</v>
      </c>
      <c r="G24" s="149">
        <f>'6. sz. tábla'!G32</f>
        <v>26475</v>
      </c>
      <c r="H24" s="149">
        <f>'6. sz. tábla'!H32</f>
        <v>0</v>
      </c>
    </row>
    <row r="25" spans="1:8" ht="31.5" x14ac:dyDescent="0.25">
      <c r="A25" s="152"/>
      <c r="B25" s="149"/>
      <c r="C25" s="149"/>
      <c r="D25" s="149"/>
      <c r="E25" s="150" t="s">
        <v>237</v>
      </c>
      <c r="F25" s="149"/>
      <c r="G25" s="167"/>
      <c r="H25" s="151"/>
    </row>
    <row r="26" spans="1:8" ht="31.5" x14ac:dyDescent="0.25">
      <c r="A26" s="152"/>
      <c r="B26" s="149"/>
      <c r="C26" s="149"/>
      <c r="D26" s="149"/>
      <c r="E26" s="158" t="s">
        <v>238</v>
      </c>
      <c r="F26" s="149"/>
      <c r="G26" s="167"/>
      <c r="H26" s="151"/>
    </row>
    <row r="27" spans="1:8" ht="30.75" customHeight="1" x14ac:dyDescent="0.25">
      <c r="A27" s="157"/>
      <c r="B27" s="149"/>
      <c r="C27" s="149"/>
      <c r="D27" s="149"/>
      <c r="E27" s="150" t="s">
        <v>239</v>
      </c>
      <c r="F27" s="149"/>
      <c r="G27" s="167"/>
      <c r="H27" s="151"/>
    </row>
    <row r="28" spans="1:8" s="156" customFormat="1" ht="31.5" x14ac:dyDescent="0.25">
      <c r="A28" s="143" t="s">
        <v>240</v>
      </c>
      <c r="B28" s="154">
        <f>SUM(B21:B27)</f>
        <v>0</v>
      </c>
      <c r="C28" s="154">
        <f>SUM(C21:C27)</f>
        <v>0</v>
      </c>
      <c r="D28" s="154">
        <f>SUM(D21:D27)</f>
        <v>0</v>
      </c>
      <c r="E28" s="145" t="s">
        <v>228</v>
      </c>
      <c r="F28" s="154">
        <f>SUM(F21:F27)</f>
        <v>97450041</v>
      </c>
      <c r="G28" s="154">
        <f>SUM(G21:G27)</f>
        <v>97925041</v>
      </c>
      <c r="H28" s="155">
        <f>SUM(H21:H27)</f>
        <v>475000</v>
      </c>
    </row>
    <row r="29" spans="1:8" ht="15" customHeight="1" x14ac:dyDescent="0.25">
      <c r="A29" s="157" t="s">
        <v>229</v>
      </c>
      <c r="B29" s="149">
        <f>'2.sz.tábla'!B67</f>
        <v>653076</v>
      </c>
      <c r="C29" s="149">
        <f>'6. sz. tábla'!C58</f>
        <v>1216076</v>
      </c>
      <c r="D29" s="149">
        <f>'6. sz. tábla'!D58</f>
        <v>563000</v>
      </c>
      <c r="E29" s="146" t="s">
        <v>230</v>
      </c>
      <c r="F29" s="149"/>
      <c r="G29" s="149"/>
      <c r="H29" s="149"/>
    </row>
    <row r="30" spans="1:8" ht="48" thickBot="1" x14ac:dyDescent="0.3">
      <c r="A30" s="159" t="s">
        <v>241</v>
      </c>
      <c r="B30" s="160">
        <f>B28+B29</f>
        <v>653076</v>
      </c>
      <c r="C30" s="160">
        <f t="shared" ref="C30:D30" si="2">C28+C29</f>
        <v>1216076</v>
      </c>
      <c r="D30" s="160">
        <f t="shared" si="2"/>
        <v>563000</v>
      </c>
      <c r="E30" s="161" t="s">
        <v>242</v>
      </c>
      <c r="F30" s="160">
        <f>F28+F29</f>
        <v>97450041</v>
      </c>
      <c r="G30" s="160">
        <f>G28+G29</f>
        <v>97925041</v>
      </c>
      <c r="H30" s="162">
        <f>H28+H29</f>
        <v>475000</v>
      </c>
    </row>
    <row r="31" spans="1:8" x14ac:dyDescent="0.25">
      <c r="B31" s="139">
        <f>B30+B19</f>
        <v>137374053</v>
      </c>
      <c r="C31" s="139">
        <f>C30+C19</f>
        <v>143837124</v>
      </c>
      <c r="D31" s="139">
        <f>D30+D19</f>
        <v>6463071</v>
      </c>
      <c r="F31" s="139">
        <f>F30+F19</f>
        <v>137374053</v>
      </c>
      <c r="G31" s="139">
        <f>G30+G19</f>
        <v>143837124</v>
      </c>
      <c r="H31" s="139">
        <f>H30+H19</f>
        <v>6463071</v>
      </c>
    </row>
    <row r="32" spans="1:8" ht="15.75" customHeight="1" x14ac:dyDescent="0.25">
      <c r="A32" s="268" t="s">
        <v>310</v>
      </c>
      <c r="B32" s="268"/>
      <c r="C32" s="268"/>
      <c r="D32" s="268"/>
      <c r="E32" s="268"/>
      <c r="F32" s="268"/>
      <c r="G32" s="268"/>
      <c r="H32" s="268"/>
    </row>
    <row r="33" spans="1:8" ht="16.5" thickBot="1" x14ac:dyDescent="0.3"/>
    <row r="34" spans="1:8" s="138" customFormat="1" ht="47.25" x14ac:dyDescent="0.25">
      <c r="A34" s="141" t="s">
        <v>150</v>
      </c>
      <c r="B34" s="7" t="str">
        <f>B5</f>
        <v>2018. évi eredeti előirányzat</v>
      </c>
      <c r="C34" s="7" t="str">
        <f t="shared" ref="C34:D34" si="3">C5</f>
        <v>I. Módosítás</v>
      </c>
      <c r="D34" s="7" t="str">
        <f t="shared" si="3"/>
        <v>Eltérés</v>
      </c>
      <c r="E34" s="142" t="s">
        <v>151</v>
      </c>
      <c r="F34" s="7" t="str">
        <f>B34</f>
        <v>2018. évi eredeti előirányzat</v>
      </c>
      <c r="G34" s="7" t="str">
        <f t="shared" ref="G34:H34" si="4">C34</f>
        <v>I. Módosítás</v>
      </c>
      <c r="H34" s="7" t="str">
        <f t="shared" si="4"/>
        <v>Eltérés</v>
      </c>
    </row>
    <row r="35" spans="1:8" x14ac:dyDescent="0.25">
      <c r="A35" s="143" t="s">
        <v>225</v>
      </c>
      <c r="B35" s="144"/>
      <c r="C35" s="144"/>
      <c r="D35" s="144"/>
      <c r="E35" s="145" t="s">
        <v>14</v>
      </c>
      <c r="F35" s="149"/>
      <c r="G35" s="167"/>
      <c r="H35" s="151"/>
    </row>
    <row r="36" spans="1:8" ht="31.5" x14ac:dyDescent="0.25">
      <c r="A36" s="148" t="s">
        <v>226</v>
      </c>
      <c r="B36" s="149"/>
      <c r="C36" s="149"/>
      <c r="D36" s="149"/>
      <c r="E36" s="150" t="s">
        <v>153</v>
      </c>
      <c r="F36" s="149"/>
      <c r="G36" s="167"/>
      <c r="H36" s="151"/>
    </row>
    <row r="37" spans="1:8" x14ac:dyDescent="0.25">
      <c r="A37" s="152" t="s">
        <v>154</v>
      </c>
      <c r="B37" s="149"/>
      <c r="C37" s="149"/>
      <c r="D37" s="149"/>
      <c r="E37" s="150" t="s">
        <v>79</v>
      </c>
      <c r="F37" s="149"/>
      <c r="G37" s="167"/>
      <c r="H37" s="151"/>
    </row>
    <row r="38" spans="1:8" x14ac:dyDescent="0.25">
      <c r="A38" s="152" t="s">
        <v>156</v>
      </c>
      <c r="B38" s="149">
        <f>'2.sz.tábla'!B40</f>
        <v>600000</v>
      </c>
      <c r="C38" s="149">
        <f>'2.sz.tábla'!C40</f>
        <v>600000</v>
      </c>
      <c r="D38" s="149">
        <f>'2.sz.tábla'!D40</f>
        <v>0</v>
      </c>
      <c r="E38" s="150" t="s">
        <v>80</v>
      </c>
      <c r="F38" s="149"/>
      <c r="G38" s="167"/>
      <c r="H38" s="151"/>
    </row>
    <row r="39" spans="1:8" ht="31.5" x14ac:dyDescent="0.25">
      <c r="A39" s="122" t="s">
        <v>158</v>
      </c>
      <c r="B39" s="149"/>
      <c r="C39" s="149"/>
      <c r="D39" s="149"/>
      <c r="E39" s="150" t="s">
        <v>159</v>
      </c>
      <c r="F39" s="149"/>
      <c r="G39" s="167"/>
      <c r="H39" s="151"/>
    </row>
    <row r="40" spans="1:8" x14ac:dyDescent="0.25">
      <c r="A40" s="152"/>
      <c r="B40" s="149"/>
      <c r="C40" s="149"/>
      <c r="D40" s="149"/>
      <c r="E40" s="150" t="s">
        <v>81</v>
      </c>
      <c r="F40" s="149"/>
      <c r="G40" s="167"/>
      <c r="H40" s="151"/>
    </row>
    <row r="41" spans="1:8" x14ac:dyDescent="0.25">
      <c r="A41" s="152"/>
      <c r="B41" s="149"/>
      <c r="C41" s="149"/>
      <c r="D41" s="149"/>
      <c r="E41" s="123" t="s">
        <v>160</v>
      </c>
      <c r="F41" s="149"/>
      <c r="G41" s="167"/>
      <c r="H41" s="151"/>
    </row>
    <row r="42" spans="1:8" ht="31.5" x14ac:dyDescent="0.25">
      <c r="A42" s="152"/>
      <c r="B42" s="149"/>
      <c r="C42" s="149"/>
      <c r="D42" s="149"/>
      <c r="E42" s="123" t="s">
        <v>161</v>
      </c>
      <c r="F42" s="149"/>
      <c r="G42" s="167"/>
      <c r="H42" s="151"/>
    </row>
    <row r="43" spans="1:8" ht="31.5" x14ac:dyDescent="0.25">
      <c r="A43" s="148"/>
      <c r="B43" s="149"/>
      <c r="C43" s="153"/>
      <c r="D43" s="149"/>
      <c r="E43" s="123" t="s">
        <v>162</v>
      </c>
      <c r="F43" s="149"/>
      <c r="G43" s="167"/>
      <c r="H43" s="151"/>
    </row>
    <row r="44" spans="1:8" ht="30" customHeight="1" x14ac:dyDescent="0.25">
      <c r="A44" s="122"/>
      <c r="B44" s="149"/>
      <c r="C44" s="149"/>
      <c r="D44" s="149"/>
      <c r="E44" s="123" t="s">
        <v>163</v>
      </c>
      <c r="F44" s="149"/>
      <c r="G44" s="167"/>
      <c r="H44" s="151"/>
    </row>
    <row r="45" spans="1:8" x14ac:dyDescent="0.25">
      <c r="A45" s="152"/>
      <c r="B45" s="149"/>
      <c r="C45" s="149"/>
      <c r="D45" s="149"/>
      <c r="E45" s="123" t="s">
        <v>164</v>
      </c>
      <c r="F45" s="149"/>
      <c r="G45" s="167"/>
      <c r="H45" s="151"/>
    </row>
    <row r="46" spans="1:8" ht="31.5" x14ac:dyDescent="0.25">
      <c r="A46" s="143" t="s">
        <v>243</v>
      </c>
      <c r="B46" s="154"/>
      <c r="C46" s="154"/>
      <c r="D46" s="149"/>
      <c r="E46" s="145" t="s">
        <v>244</v>
      </c>
      <c r="F46" s="154">
        <f>SUM(F36:F45)</f>
        <v>0</v>
      </c>
      <c r="G46" s="154">
        <f>SUM(G36:G45)</f>
        <v>0</v>
      </c>
      <c r="H46" s="155">
        <f>SUM(H36:H45)</f>
        <v>0</v>
      </c>
    </row>
    <row r="47" spans="1:8" x14ac:dyDescent="0.25">
      <c r="A47" s="157" t="s">
        <v>229</v>
      </c>
      <c r="B47" s="149"/>
      <c r="C47" s="149"/>
      <c r="D47" s="149"/>
      <c r="E47" s="146" t="s">
        <v>230</v>
      </c>
      <c r="F47" s="149"/>
      <c r="G47" s="167"/>
      <c r="H47" s="151"/>
    </row>
    <row r="48" spans="1:8" ht="47.25" x14ac:dyDescent="0.25">
      <c r="A48" s="143" t="s">
        <v>245</v>
      </c>
      <c r="B48" s="154">
        <f>B46+B47</f>
        <v>0</v>
      </c>
      <c r="C48" s="154"/>
      <c r="D48" s="149"/>
      <c r="E48" s="145" t="s">
        <v>246</v>
      </c>
      <c r="F48" s="154">
        <f>F46+F47</f>
        <v>0</v>
      </c>
      <c r="G48" s="154">
        <f>G46+G47</f>
        <v>0</v>
      </c>
      <c r="H48" s="155">
        <f>H46+H47</f>
        <v>0</v>
      </c>
    </row>
    <row r="49" spans="1:8" x14ac:dyDescent="0.25">
      <c r="A49" s="143" t="s">
        <v>233</v>
      </c>
      <c r="B49" s="154"/>
      <c r="C49" s="154"/>
      <c r="D49" s="149"/>
      <c r="E49" s="154" t="s">
        <v>15</v>
      </c>
      <c r="F49" s="149"/>
      <c r="G49" s="167"/>
      <c r="H49" s="151"/>
    </row>
    <row r="50" spans="1:8" ht="31.5" x14ac:dyDescent="0.25">
      <c r="A50" s="122" t="s">
        <v>184</v>
      </c>
      <c r="B50" s="149"/>
      <c r="C50" s="149"/>
      <c r="D50" s="149">
        <v>0</v>
      </c>
      <c r="E50" s="150" t="s">
        <v>185</v>
      </c>
      <c r="F50" s="149"/>
      <c r="G50" s="167"/>
      <c r="H50" s="151"/>
    </row>
    <row r="51" spans="1:8" x14ac:dyDescent="0.25">
      <c r="A51" s="124" t="s">
        <v>234</v>
      </c>
      <c r="B51" s="149">
        <f>'[2]2.sz.tábla'!B54</f>
        <v>0</v>
      </c>
      <c r="C51" s="149"/>
      <c r="D51" s="149">
        <v>0</v>
      </c>
      <c r="E51" s="150" t="s">
        <v>187</v>
      </c>
      <c r="F51" s="149"/>
      <c r="G51" s="167"/>
      <c r="H51" s="151"/>
    </row>
    <row r="52" spans="1:8" ht="31.5" x14ac:dyDescent="0.25">
      <c r="A52" s="124" t="s">
        <v>235</v>
      </c>
      <c r="B52" s="149">
        <f>'[2]2.sz.tábla'!B63</f>
        <v>0</v>
      </c>
      <c r="C52" s="149"/>
      <c r="D52" s="149">
        <v>0</v>
      </c>
      <c r="E52" s="150" t="s">
        <v>189</v>
      </c>
      <c r="F52" s="149"/>
      <c r="G52" s="167"/>
      <c r="H52" s="151"/>
    </row>
    <row r="53" spans="1:8" x14ac:dyDescent="0.25">
      <c r="A53" s="152"/>
      <c r="B53" s="149"/>
      <c r="C53" s="149"/>
      <c r="D53" s="149"/>
      <c r="E53" s="150" t="s">
        <v>236</v>
      </c>
      <c r="F53" s="149"/>
      <c r="G53" s="167"/>
      <c r="H53" s="151"/>
    </row>
    <row r="54" spans="1:8" ht="31.5" x14ac:dyDescent="0.25">
      <c r="A54" s="152"/>
      <c r="B54" s="149"/>
      <c r="C54" s="149"/>
      <c r="D54" s="149"/>
      <c r="E54" s="150" t="s">
        <v>237</v>
      </c>
      <c r="F54" s="149"/>
      <c r="G54" s="167"/>
      <c r="H54" s="151">
        <f>'5. sz. tábla'!D26</f>
        <v>0</v>
      </c>
    </row>
    <row r="55" spans="1:8" ht="31.5" x14ac:dyDescent="0.25">
      <c r="A55" s="152"/>
      <c r="B55" s="149"/>
      <c r="C55" s="149"/>
      <c r="D55" s="149"/>
      <c r="E55" s="158" t="s">
        <v>238</v>
      </c>
      <c r="F55" s="149"/>
      <c r="G55" s="167"/>
      <c r="H55" s="151"/>
    </row>
    <row r="56" spans="1:8" ht="28.5" customHeight="1" x14ac:dyDescent="0.25">
      <c r="A56" s="157"/>
      <c r="B56" s="149"/>
      <c r="C56" s="149"/>
      <c r="D56" s="149"/>
      <c r="E56" s="123" t="s">
        <v>193</v>
      </c>
      <c r="F56" s="149"/>
      <c r="G56" s="167"/>
      <c r="H56" s="151"/>
    </row>
    <row r="57" spans="1:8" ht="27" customHeight="1" x14ac:dyDescent="0.25">
      <c r="A57" s="157"/>
      <c r="B57" s="149"/>
      <c r="C57" s="149"/>
      <c r="D57" s="149"/>
      <c r="E57" s="123" t="s">
        <v>239</v>
      </c>
      <c r="F57" s="149"/>
      <c r="G57" s="167"/>
      <c r="H57" s="151"/>
    </row>
    <row r="58" spans="1:8" ht="31.5" x14ac:dyDescent="0.25">
      <c r="A58" s="143" t="s">
        <v>247</v>
      </c>
      <c r="B58" s="154">
        <f>SUM(B50:B56)</f>
        <v>0</v>
      </c>
      <c r="C58" s="154">
        <f t="shared" ref="C58:D58" si="5">SUM(C50:C56)</f>
        <v>0</v>
      </c>
      <c r="D58" s="154">
        <f t="shared" si="5"/>
        <v>0</v>
      </c>
      <c r="E58" s="145" t="s">
        <v>248</v>
      </c>
      <c r="F58" s="154">
        <f>SUM(F50:F56)</f>
        <v>0</v>
      </c>
      <c r="G58" s="154">
        <f t="shared" ref="G58:H58" si="6">SUM(G50:G56)</f>
        <v>0</v>
      </c>
      <c r="H58" s="155">
        <f t="shared" si="6"/>
        <v>0</v>
      </c>
    </row>
    <row r="59" spans="1:8" x14ac:dyDescent="0.25">
      <c r="A59" s="157" t="s">
        <v>229</v>
      </c>
      <c r="B59" s="149">
        <f>'[2]2.sz.tábla'!B70</f>
        <v>0</v>
      </c>
      <c r="C59" s="149"/>
      <c r="D59" s="149"/>
      <c r="E59" s="146" t="s">
        <v>230</v>
      </c>
      <c r="F59" s="149">
        <f>'[2]5. sz. tábla'!B27</f>
        <v>0</v>
      </c>
      <c r="G59" s="149">
        <f>'[2]5. sz. tábla'!E27</f>
        <v>0</v>
      </c>
      <c r="H59" s="151">
        <f>'[2]5. sz. tábla'!F27</f>
        <v>0</v>
      </c>
    </row>
    <row r="60" spans="1:8" x14ac:dyDescent="0.25">
      <c r="A60" s="157"/>
      <c r="B60" s="149"/>
      <c r="C60" s="149"/>
      <c r="D60" s="149"/>
      <c r="E60" s="150"/>
      <c r="F60" s="149"/>
      <c r="G60" s="167"/>
      <c r="H60" s="151"/>
    </row>
    <row r="61" spans="1:8" ht="48" thickBot="1" x14ac:dyDescent="0.3">
      <c r="A61" s="159" t="s">
        <v>249</v>
      </c>
      <c r="B61" s="160">
        <f>B58+B59</f>
        <v>0</v>
      </c>
      <c r="C61" s="160">
        <f t="shared" ref="C61:D61" si="7">C58+C59</f>
        <v>0</v>
      </c>
      <c r="D61" s="160">
        <f t="shared" si="7"/>
        <v>0</v>
      </c>
      <c r="E61" s="161" t="s">
        <v>250</v>
      </c>
      <c r="F61" s="160">
        <f>F58+F59</f>
        <v>0</v>
      </c>
      <c r="G61" s="160">
        <f t="shared" ref="G61:H61" si="8">G58+G59</f>
        <v>0</v>
      </c>
      <c r="H61" s="162">
        <f t="shared" si="8"/>
        <v>0</v>
      </c>
    </row>
    <row r="62" spans="1:8" ht="15.75" customHeight="1" x14ac:dyDescent="0.25">
      <c r="A62" s="269" t="s">
        <v>311</v>
      </c>
      <c r="B62" s="269"/>
      <c r="C62" s="269"/>
      <c r="D62" s="269"/>
      <c r="E62" s="269"/>
      <c r="F62" s="269"/>
      <c r="G62" s="269"/>
      <c r="H62" s="269"/>
    </row>
    <row r="63" spans="1:8" ht="16.5" thickBot="1" x14ac:dyDescent="0.3"/>
    <row r="64" spans="1:8" s="138" customFormat="1" ht="47.25" x14ac:dyDescent="0.25">
      <c r="A64" s="141" t="s">
        <v>150</v>
      </c>
      <c r="B64" s="7" t="str">
        <f>B5</f>
        <v>2018. évi eredeti előirányzat</v>
      </c>
      <c r="C64" s="7" t="str">
        <f t="shared" ref="C64:D64" si="9">C5</f>
        <v>I. Módosítás</v>
      </c>
      <c r="D64" s="7" t="str">
        <f t="shared" si="9"/>
        <v>Eltérés</v>
      </c>
      <c r="E64" s="142" t="s">
        <v>151</v>
      </c>
      <c r="F64" s="7" t="str">
        <f>B64</f>
        <v>2018. évi eredeti előirányzat</v>
      </c>
      <c r="G64" s="7" t="str">
        <f t="shared" ref="G64:H64" si="10">C64</f>
        <v>I. Módosítás</v>
      </c>
      <c r="H64" s="7" t="str">
        <f t="shared" si="10"/>
        <v>Eltérés</v>
      </c>
    </row>
    <row r="65" spans="1:8" x14ac:dyDescent="0.25">
      <c r="A65" s="143" t="s">
        <v>225</v>
      </c>
      <c r="B65" s="144"/>
      <c r="C65" s="144"/>
      <c r="D65" s="144"/>
      <c r="E65" s="145" t="s">
        <v>14</v>
      </c>
      <c r="F65" s="149"/>
      <c r="G65" s="167"/>
      <c r="H65" s="151"/>
    </row>
    <row r="66" spans="1:8" ht="31.5" x14ac:dyDescent="0.25">
      <c r="A66" s="148" t="s">
        <v>226</v>
      </c>
      <c r="B66" s="149">
        <f>B7</f>
        <v>22292477</v>
      </c>
      <c r="C66" s="149">
        <f t="shared" ref="C66:D67" si="11">C7</f>
        <v>24639888</v>
      </c>
      <c r="D66" s="149">
        <f>'2.sz.tábla'!D5</f>
        <v>2347411</v>
      </c>
      <c r="E66" s="150" t="s">
        <v>153</v>
      </c>
      <c r="F66" s="149">
        <f>F7</f>
        <v>7128829</v>
      </c>
      <c r="G66" s="149">
        <f t="shared" ref="G66:H66" si="12">G7</f>
        <v>9310774</v>
      </c>
      <c r="H66" s="149">
        <f t="shared" si="12"/>
        <v>2181945</v>
      </c>
    </row>
    <row r="67" spans="1:8" x14ac:dyDescent="0.25">
      <c r="A67" s="152" t="s">
        <v>154</v>
      </c>
      <c r="B67" s="149">
        <f>B8</f>
        <v>10600000</v>
      </c>
      <c r="C67" s="149">
        <f t="shared" si="11"/>
        <v>10600000</v>
      </c>
      <c r="D67" s="149">
        <f t="shared" si="11"/>
        <v>0</v>
      </c>
      <c r="E67" s="150" t="s">
        <v>79</v>
      </c>
      <c r="F67" s="149">
        <f>F8</f>
        <v>1284829</v>
      </c>
      <c r="G67" s="149">
        <f t="shared" ref="G67:H67" si="13">G8</f>
        <v>1435863</v>
      </c>
      <c r="H67" s="149">
        <f t="shared" si="13"/>
        <v>151034</v>
      </c>
    </row>
    <row r="68" spans="1:8" x14ac:dyDescent="0.25">
      <c r="A68" s="152" t="s">
        <v>156</v>
      </c>
      <c r="B68" s="149">
        <f>B9</f>
        <v>2952500</v>
      </c>
      <c r="C68" s="149">
        <f t="shared" ref="C68:D68" si="14">C9</f>
        <v>2952500</v>
      </c>
      <c r="D68" s="149">
        <f t="shared" si="14"/>
        <v>0</v>
      </c>
      <c r="E68" s="150" t="s">
        <v>157</v>
      </c>
      <c r="F68" s="149"/>
      <c r="G68" s="167"/>
      <c r="H68" s="151"/>
    </row>
    <row r="69" spans="1:8" ht="31.5" x14ac:dyDescent="0.25">
      <c r="A69" s="122" t="s">
        <v>158</v>
      </c>
      <c r="B69" s="149">
        <f>B10</f>
        <v>0</v>
      </c>
      <c r="C69" s="149">
        <f t="shared" ref="C69:D69" si="15">C10</f>
        <v>0</v>
      </c>
      <c r="D69" s="149">
        <f t="shared" si="15"/>
        <v>0</v>
      </c>
      <c r="E69" s="150" t="s">
        <v>159</v>
      </c>
      <c r="F69" s="149"/>
      <c r="G69" s="167"/>
      <c r="H69" s="151"/>
    </row>
    <row r="70" spans="1:8" x14ac:dyDescent="0.25">
      <c r="A70" s="152"/>
      <c r="B70" s="149"/>
      <c r="C70" s="149"/>
      <c r="D70" s="149"/>
      <c r="E70" s="150" t="s">
        <v>81</v>
      </c>
      <c r="F70" s="149"/>
      <c r="G70" s="167"/>
      <c r="H70" s="151"/>
    </row>
    <row r="71" spans="1:8" x14ac:dyDescent="0.25">
      <c r="A71" s="152"/>
      <c r="B71" s="149"/>
      <c r="C71" s="149"/>
      <c r="D71" s="149"/>
      <c r="E71" s="123" t="s">
        <v>160</v>
      </c>
      <c r="F71" s="149"/>
      <c r="G71" s="167"/>
      <c r="H71" s="151"/>
    </row>
    <row r="72" spans="1:8" ht="31.5" x14ac:dyDescent="0.25">
      <c r="A72" s="152"/>
      <c r="B72" s="149"/>
      <c r="C72" s="149"/>
      <c r="D72" s="149"/>
      <c r="E72" s="123" t="s">
        <v>161</v>
      </c>
      <c r="F72" s="149"/>
      <c r="G72" s="167"/>
      <c r="H72" s="151"/>
    </row>
    <row r="73" spans="1:8" ht="31.5" x14ac:dyDescent="0.25">
      <c r="A73" s="148"/>
      <c r="B73" s="149"/>
      <c r="C73" s="153"/>
      <c r="D73" s="153"/>
      <c r="E73" s="123" t="s">
        <v>162</v>
      </c>
      <c r="F73" s="149"/>
      <c r="G73" s="167"/>
      <c r="H73" s="151"/>
    </row>
    <row r="74" spans="1:8" ht="31.5" x14ac:dyDescent="0.25">
      <c r="A74" s="122"/>
      <c r="B74" s="149"/>
      <c r="C74" s="149"/>
      <c r="D74" s="149"/>
      <c r="E74" s="123" t="s">
        <v>163</v>
      </c>
      <c r="F74" s="149"/>
      <c r="G74" s="167"/>
      <c r="H74" s="151"/>
    </row>
    <row r="75" spans="1:8" x14ac:dyDescent="0.25">
      <c r="A75" s="152"/>
      <c r="B75" s="149"/>
      <c r="C75" s="149"/>
      <c r="D75" s="149"/>
      <c r="E75" s="123" t="s">
        <v>164</v>
      </c>
      <c r="F75" s="149"/>
      <c r="G75" s="167"/>
      <c r="H75" s="151"/>
    </row>
    <row r="76" spans="1:8" ht="47.25" x14ac:dyDescent="0.25">
      <c r="A76" s="143" t="s">
        <v>251</v>
      </c>
      <c r="B76" s="154">
        <f>SUM(B66:B75)</f>
        <v>35844977</v>
      </c>
      <c r="C76" s="154">
        <f>SUM(C66:C75)</f>
        <v>38192388</v>
      </c>
      <c r="D76" s="154">
        <f>SUM(D66:D75)</f>
        <v>2347411</v>
      </c>
      <c r="E76" s="145" t="s">
        <v>252</v>
      </c>
      <c r="F76" s="154">
        <f>SUM(F66:F75)</f>
        <v>8413658</v>
      </c>
      <c r="G76" s="154">
        <f t="shared" ref="G76" si="16">SUM(G66:G75)</f>
        <v>10746637</v>
      </c>
      <c r="H76" s="155">
        <f>SUM(H66:H75)</f>
        <v>2332979</v>
      </c>
    </row>
    <row r="77" spans="1:8" x14ac:dyDescent="0.25">
      <c r="A77" s="157" t="s">
        <v>229</v>
      </c>
      <c r="B77" s="149"/>
      <c r="C77" s="149"/>
      <c r="D77" s="149"/>
      <c r="E77" s="146" t="s">
        <v>230</v>
      </c>
      <c r="F77" s="149"/>
      <c r="G77" s="167"/>
      <c r="H77" s="151"/>
    </row>
    <row r="78" spans="1:8" ht="47.25" x14ac:dyDescent="0.25">
      <c r="A78" s="143" t="s">
        <v>253</v>
      </c>
      <c r="B78" s="154">
        <f>B76+B77</f>
        <v>35844977</v>
      </c>
      <c r="C78" s="154">
        <f>C76+C77</f>
        <v>38192388</v>
      </c>
      <c r="D78" s="154">
        <f>D76+D77</f>
        <v>2347411</v>
      </c>
      <c r="E78" s="145" t="s">
        <v>254</v>
      </c>
      <c r="F78" s="154">
        <f>F76+F77</f>
        <v>8413658</v>
      </c>
      <c r="G78" s="154">
        <f>G76+G77</f>
        <v>10746637</v>
      </c>
      <c r="H78" s="155">
        <f>H76+H77</f>
        <v>2332979</v>
      </c>
    </row>
    <row r="79" spans="1:8" x14ac:dyDescent="0.25">
      <c r="A79" s="143" t="s">
        <v>233</v>
      </c>
      <c r="B79" s="154"/>
      <c r="C79" s="154"/>
      <c r="D79" s="154"/>
      <c r="E79" s="154" t="s">
        <v>15</v>
      </c>
      <c r="F79" s="149"/>
      <c r="G79" s="167"/>
      <c r="H79" s="151"/>
    </row>
    <row r="80" spans="1:8" ht="31.5" x14ac:dyDescent="0.25">
      <c r="A80" s="122" t="s">
        <v>184</v>
      </c>
      <c r="B80" s="154"/>
      <c r="C80" s="154"/>
      <c r="D80" s="154"/>
      <c r="E80" s="150" t="s">
        <v>185</v>
      </c>
      <c r="F80" s="149"/>
      <c r="G80" s="167"/>
      <c r="H80" s="151"/>
    </row>
    <row r="81" spans="1:8" x14ac:dyDescent="0.25">
      <c r="A81" s="124" t="s">
        <v>234</v>
      </c>
      <c r="B81" s="149"/>
      <c r="C81" s="149"/>
      <c r="D81" s="149"/>
      <c r="E81" s="150" t="s">
        <v>187</v>
      </c>
      <c r="F81" s="149"/>
      <c r="G81" s="167"/>
      <c r="H81" s="151"/>
    </row>
    <row r="82" spans="1:8" ht="31.5" x14ac:dyDescent="0.25">
      <c r="A82" s="124" t="s">
        <v>235</v>
      </c>
      <c r="B82" s="145"/>
      <c r="C82" s="145"/>
      <c r="D82" s="145"/>
      <c r="E82" s="150" t="s">
        <v>189</v>
      </c>
      <c r="F82" s="149"/>
      <c r="G82" s="167"/>
      <c r="H82" s="151"/>
    </row>
    <row r="83" spans="1:8" x14ac:dyDescent="0.25">
      <c r="A83" s="152"/>
      <c r="B83" s="149"/>
      <c r="C83" s="149"/>
      <c r="D83" s="149"/>
      <c r="E83" s="150" t="s">
        <v>236</v>
      </c>
      <c r="F83" s="149"/>
      <c r="G83" s="167"/>
      <c r="H83" s="151"/>
    </row>
    <row r="84" spans="1:8" ht="31.5" x14ac:dyDescent="0.25">
      <c r="A84" s="143" t="s">
        <v>247</v>
      </c>
      <c r="B84" s="154">
        <f>SUM(B80:B82)</f>
        <v>0</v>
      </c>
      <c r="C84" s="154">
        <f>SUM(C80:C82)</f>
        <v>0</v>
      </c>
      <c r="D84" s="154">
        <f>SUM(D80:D82)</f>
        <v>0</v>
      </c>
      <c r="E84" s="150" t="s">
        <v>237</v>
      </c>
      <c r="F84" s="149"/>
      <c r="G84" s="167"/>
      <c r="H84" s="151"/>
    </row>
    <row r="85" spans="1:8" ht="31.5" x14ac:dyDescent="0.25">
      <c r="A85" s="157" t="s">
        <v>229</v>
      </c>
      <c r="B85" s="149"/>
      <c r="C85" s="149"/>
      <c r="D85" s="149"/>
      <c r="E85" s="158" t="s">
        <v>238</v>
      </c>
      <c r="F85" s="149"/>
      <c r="G85" s="167"/>
      <c r="H85" s="151"/>
    </row>
    <row r="86" spans="1:8" ht="31.5" x14ac:dyDescent="0.25">
      <c r="A86" s="157"/>
      <c r="B86" s="149"/>
      <c r="C86" s="149"/>
      <c r="D86" s="149"/>
      <c r="E86" s="123" t="s">
        <v>194</v>
      </c>
      <c r="F86" s="149"/>
      <c r="G86" s="167"/>
      <c r="H86" s="151"/>
    </row>
    <row r="87" spans="1:8" ht="48" thickBot="1" x14ac:dyDescent="0.3">
      <c r="A87" s="159" t="s">
        <v>255</v>
      </c>
      <c r="B87" s="160">
        <f>SUM(B80:B86)</f>
        <v>0</v>
      </c>
      <c r="C87" s="160">
        <f>SUM(C80:C86)</f>
        <v>0</v>
      </c>
      <c r="D87" s="160">
        <f>SUM(D80:D86)</f>
        <v>0</v>
      </c>
      <c r="E87" s="161" t="s">
        <v>256</v>
      </c>
      <c r="F87" s="160">
        <f>SUM(F80:F86)</f>
        <v>0</v>
      </c>
      <c r="G87" s="160">
        <f>SUM(G80:G86)</f>
        <v>0</v>
      </c>
      <c r="H87" s="162">
        <f>SUM(H80:H86)</f>
        <v>0</v>
      </c>
    </row>
    <row r="88" spans="1:8" x14ac:dyDescent="0.25">
      <c r="B88" s="139">
        <f>B87+B78+B61+B48+B30+B19</f>
        <v>173219030</v>
      </c>
      <c r="C88" s="139">
        <f>C87+C78+C61+C48+C30+C19</f>
        <v>182029512</v>
      </c>
      <c r="D88" s="139">
        <f>D87+D78+D61+D48+D30+D19</f>
        <v>8810482</v>
      </c>
      <c r="F88" s="139">
        <f>F87+F78+F61+F48+F30+F19</f>
        <v>145787711</v>
      </c>
      <c r="G88" s="139">
        <f>G87+G78+G61+G48+G30+G19</f>
        <v>154583761</v>
      </c>
      <c r="H88" s="139">
        <f>H87+H78+H61+H48+H30+H19</f>
        <v>8796050</v>
      </c>
    </row>
    <row r="89" spans="1:8" x14ac:dyDescent="0.25">
      <c r="A89" s="138" t="s">
        <v>257</v>
      </c>
    </row>
  </sheetData>
  <mergeCells count="3">
    <mergeCell ref="A3:H3"/>
    <mergeCell ref="A32:H32"/>
    <mergeCell ref="A62:H62"/>
  </mergeCells>
  <pageMargins left="0.9055118110236221" right="0.70866141732283472" top="0.94488188976377963" bottom="0.74803149606299213" header="0.51181102362204722" footer="0.31496062992125984"/>
  <pageSetup paperSize="9" scale="60" orientation="landscape" r:id="rId1"/>
  <headerFooter>
    <oddHeader>&amp;L&amp;"Times New Roman,Normál"&amp;12Vászoly Község Önkormányzata&amp;C&amp;"Times New Roman,Normál"&amp;12 7. melléklet
Az önkormányzat 2018. évi költségvetéséről szóló .../2018. (.....) önkormányzati rendelet tervezethez</oddHeader>
  </headerFooter>
  <rowBreaks count="3" manualBreakCount="3">
    <brk id="31" max="9" man="1"/>
    <brk id="61" max="9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197" customWidth="1"/>
    <col min="2" max="2" width="12.42578125" style="63" bestFit="1" customWidth="1"/>
    <col min="3" max="4" width="14" style="63" bestFit="1" customWidth="1"/>
    <col min="5" max="6" width="11.5703125" style="63" bestFit="1" customWidth="1"/>
    <col min="7" max="7" width="12.140625" style="63" bestFit="1" customWidth="1"/>
    <col min="8" max="8" width="13.7109375" style="63" bestFit="1" customWidth="1"/>
    <col min="9" max="9" width="12.140625" style="63" bestFit="1" customWidth="1"/>
    <col min="10" max="10" width="13.140625" style="63" bestFit="1" customWidth="1"/>
    <col min="11" max="12" width="12.140625" style="63" bestFit="1" customWidth="1"/>
    <col min="13" max="13" width="13.7109375" style="63" bestFit="1" customWidth="1"/>
    <col min="14" max="14" width="14" style="180" bestFit="1" customWidth="1"/>
    <col min="15" max="15" width="13.5703125" style="63" customWidth="1"/>
    <col min="16" max="16" width="12.140625" style="63" bestFit="1" customWidth="1"/>
    <col min="17" max="17" width="11.7109375" style="63" bestFit="1" customWidth="1"/>
    <col min="18" max="256" width="9.140625" style="63"/>
    <col min="257" max="257" width="51" style="63" customWidth="1"/>
    <col min="258" max="259" width="11.85546875" style="63" bestFit="1" customWidth="1"/>
    <col min="260" max="265" width="13.28515625" style="63" bestFit="1" customWidth="1"/>
    <col min="266" max="266" width="16.140625" style="63" bestFit="1" customWidth="1"/>
    <col min="267" max="269" width="13.28515625" style="63" bestFit="1" customWidth="1"/>
    <col min="270" max="270" width="14.140625" style="63" bestFit="1" customWidth="1"/>
    <col min="271" max="512" width="9.140625" style="63"/>
    <col min="513" max="513" width="51" style="63" customWidth="1"/>
    <col min="514" max="515" width="11.85546875" style="63" bestFit="1" customWidth="1"/>
    <col min="516" max="521" width="13.28515625" style="63" bestFit="1" customWidth="1"/>
    <col min="522" max="522" width="16.140625" style="63" bestFit="1" customWidth="1"/>
    <col min="523" max="525" width="13.28515625" style="63" bestFit="1" customWidth="1"/>
    <col min="526" max="526" width="14.140625" style="63" bestFit="1" customWidth="1"/>
    <col min="527" max="768" width="9.140625" style="63"/>
    <col min="769" max="769" width="51" style="63" customWidth="1"/>
    <col min="770" max="771" width="11.85546875" style="63" bestFit="1" customWidth="1"/>
    <col min="772" max="777" width="13.28515625" style="63" bestFit="1" customWidth="1"/>
    <col min="778" max="778" width="16.140625" style="63" bestFit="1" customWidth="1"/>
    <col min="779" max="781" width="13.28515625" style="63" bestFit="1" customWidth="1"/>
    <col min="782" max="782" width="14.140625" style="63" bestFit="1" customWidth="1"/>
    <col min="783" max="1024" width="9.140625" style="63"/>
    <col min="1025" max="1025" width="51" style="63" customWidth="1"/>
    <col min="1026" max="1027" width="11.85546875" style="63" bestFit="1" customWidth="1"/>
    <col min="1028" max="1033" width="13.28515625" style="63" bestFit="1" customWidth="1"/>
    <col min="1034" max="1034" width="16.140625" style="63" bestFit="1" customWidth="1"/>
    <col min="1035" max="1037" width="13.28515625" style="63" bestFit="1" customWidth="1"/>
    <col min="1038" max="1038" width="14.140625" style="63" bestFit="1" customWidth="1"/>
    <col min="1039" max="1280" width="9.140625" style="63"/>
    <col min="1281" max="1281" width="51" style="63" customWidth="1"/>
    <col min="1282" max="1283" width="11.85546875" style="63" bestFit="1" customWidth="1"/>
    <col min="1284" max="1289" width="13.28515625" style="63" bestFit="1" customWidth="1"/>
    <col min="1290" max="1290" width="16.140625" style="63" bestFit="1" customWidth="1"/>
    <col min="1291" max="1293" width="13.28515625" style="63" bestFit="1" customWidth="1"/>
    <col min="1294" max="1294" width="14.140625" style="63" bestFit="1" customWidth="1"/>
    <col min="1295" max="1536" width="9.140625" style="63"/>
    <col min="1537" max="1537" width="51" style="63" customWidth="1"/>
    <col min="1538" max="1539" width="11.85546875" style="63" bestFit="1" customWidth="1"/>
    <col min="1540" max="1545" width="13.28515625" style="63" bestFit="1" customWidth="1"/>
    <col min="1546" max="1546" width="16.140625" style="63" bestFit="1" customWidth="1"/>
    <col min="1547" max="1549" width="13.28515625" style="63" bestFit="1" customWidth="1"/>
    <col min="1550" max="1550" width="14.140625" style="63" bestFit="1" customWidth="1"/>
    <col min="1551" max="1792" width="9.140625" style="63"/>
    <col min="1793" max="1793" width="51" style="63" customWidth="1"/>
    <col min="1794" max="1795" width="11.85546875" style="63" bestFit="1" customWidth="1"/>
    <col min="1796" max="1801" width="13.28515625" style="63" bestFit="1" customWidth="1"/>
    <col min="1802" max="1802" width="16.140625" style="63" bestFit="1" customWidth="1"/>
    <col min="1803" max="1805" width="13.28515625" style="63" bestFit="1" customWidth="1"/>
    <col min="1806" max="1806" width="14.140625" style="63" bestFit="1" customWidth="1"/>
    <col min="1807" max="2048" width="9.140625" style="63"/>
    <col min="2049" max="2049" width="51" style="63" customWidth="1"/>
    <col min="2050" max="2051" width="11.85546875" style="63" bestFit="1" customWidth="1"/>
    <col min="2052" max="2057" width="13.28515625" style="63" bestFit="1" customWidth="1"/>
    <col min="2058" max="2058" width="16.140625" style="63" bestFit="1" customWidth="1"/>
    <col min="2059" max="2061" width="13.28515625" style="63" bestFit="1" customWidth="1"/>
    <col min="2062" max="2062" width="14.140625" style="63" bestFit="1" customWidth="1"/>
    <col min="2063" max="2304" width="9.140625" style="63"/>
    <col min="2305" max="2305" width="51" style="63" customWidth="1"/>
    <col min="2306" max="2307" width="11.85546875" style="63" bestFit="1" customWidth="1"/>
    <col min="2308" max="2313" width="13.28515625" style="63" bestFit="1" customWidth="1"/>
    <col min="2314" max="2314" width="16.140625" style="63" bestFit="1" customWidth="1"/>
    <col min="2315" max="2317" width="13.28515625" style="63" bestFit="1" customWidth="1"/>
    <col min="2318" max="2318" width="14.140625" style="63" bestFit="1" customWidth="1"/>
    <col min="2319" max="2560" width="9.140625" style="63"/>
    <col min="2561" max="2561" width="51" style="63" customWidth="1"/>
    <col min="2562" max="2563" width="11.85546875" style="63" bestFit="1" customWidth="1"/>
    <col min="2564" max="2569" width="13.28515625" style="63" bestFit="1" customWidth="1"/>
    <col min="2570" max="2570" width="16.140625" style="63" bestFit="1" customWidth="1"/>
    <col min="2571" max="2573" width="13.28515625" style="63" bestFit="1" customWidth="1"/>
    <col min="2574" max="2574" width="14.140625" style="63" bestFit="1" customWidth="1"/>
    <col min="2575" max="2816" width="9.140625" style="63"/>
    <col min="2817" max="2817" width="51" style="63" customWidth="1"/>
    <col min="2818" max="2819" width="11.85546875" style="63" bestFit="1" customWidth="1"/>
    <col min="2820" max="2825" width="13.28515625" style="63" bestFit="1" customWidth="1"/>
    <col min="2826" max="2826" width="16.140625" style="63" bestFit="1" customWidth="1"/>
    <col min="2827" max="2829" width="13.28515625" style="63" bestFit="1" customWidth="1"/>
    <col min="2830" max="2830" width="14.140625" style="63" bestFit="1" customWidth="1"/>
    <col min="2831" max="3072" width="9.140625" style="63"/>
    <col min="3073" max="3073" width="51" style="63" customWidth="1"/>
    <col min="3074" max="3075" width="11.85546875" style="63" bestFit="1" customWidth="1"/>
    <col min="3076" max="3081" width="13.28515625" style="63" bestFit="1" customWidth="1"/>
    <col min="3082" max="3082" width="16.140625" style="63" bestFit="1" customWidth="1"/>
    <col min="3083" max="3085" width="13.28515625" style="63" bestFit="1" customWidth="1"/>
    <col min="3086" max="3086" width="14.140625" style="63" bestFit="1" customWidth="1"/>
    <col min="3087" max="3328" width="9.140625" style="63"/>
    <col min="3329" max="3329" width="51" style="63" customWidth="1"/>
    <col min="3330" max="3331" width="11.85546875" style="63" bestFit="1" customWidth="1"/>
    <col min="3332" max="3337" width="13.28515625" style="63" bestFit="1" customWidth="1"/>
    <col min="3338" max="3338" width="16.140625" style="63" bestFit="1" customWidth="1"/>
    <col min="3339" max="3341" width="13.28515625" style="63" bestFit="1" customWidth="1"/>
    <col min="3342" max="3342" width="14.140625" style="63" bestFit="1" customWidth="1"/>
    <col min="3343" max="3584" width="9.140625" style="63"/>
    <col min="3585" max="3585" width="51" style="63" customWidth="1"/>
    <col min="3586" max="3587" width="11.85546875" style="63" bestFit="1" customWidth="1"/>
    <col min="3588" max="3593" width="13.28515625" style="63" bestFit="1" customWidth="1"/>
    <col min="3594" max="3594" width="16.140625" style="63" bestFit="1" customWidth="1"/>
    <col min="3595" max="3597" width="13.28515625" style="63" bestFit="1" customWidth="1"/>
    <col min="3598" max="3598" width="14.140625" style="63" bestFit="1" customWidth="1"/>
    <col min="3599" max="3840" width="9.140625" style="63"/>
    <col min="3841" max="3841" width="51" style="63" customWidth="1"/>
    <col min="3842" max="3843" width="11.85546875" style="63" bestFit="1" customWidth="1"/>
    <col min="3844" max="3849" width="13.28515625" style="63" bestFit="1" customWidth="1"/>
    <col min="3850" max="3850" width="16.140625" style="63" bestFit="1" customWidth="1"/>
    <col min="3851" max="3853" width="13.28515625" style="63" bestFit="1" customWidth="1"/>
    <col min="3854" max="3854" width="14.140625" style="63" bestFit="1" customWidth="1"/>
    <col min="3855" max="4096" width="9.140625" style="63"/>
    <col min="4097" max="4097" width="51" style="63" customWidth="1"/>
    <col min="4098" max="4099" width="11.85546875" style="63" bestFit="1" customWidth="1"/>
    <col min="4100" max="4105" width="13.28515625" style="63" bestFit="1" customWidth="1"/>
    <col min="4106" max="4106" width="16.140625" style="63" bestFit="1" customWidth="1"/>
    <col min="4107" max="4109" width="13.28515625" style="63" bestFit="1" customWidth="1"/>
    <col min="4110" max="4110" width="14.140625" style="63" bestFit="1" customWidth="1"/>
    <col min="4111" max="4352" width="9.140625" style="63"/>
    <col min="4353" max="4353" width="51" style="63" customWidth="1"/>
    <col min="4354" max="4355" width="11.85546875" style="63" bestFit="1" customWidth="1"/>
    <col min="4356" max="4361" width="13.28515625" style="63" bestFit="1" customWidth="1"/>
    <col min="4362" max="4362" width="16.140625" style="63" bestFit="1" customWidth="1"/>
    <col min="4363" max="4365" width="13.28515625" style="63" bestFit="1" customWidth="1"/>
    <col min="4366" max="4366" width="14.140625" style="63" bestFit="1" customWidth="1"/>
    <col min="4367" max="4608" width="9.140625" style="63"/>
    <col min="4609" max="4609" width="51" style="63" customWidth="1"/>
    <col min="4610" max="4611" width="11.85546875" style="63" bestFit="1" customWidth="1"/>
    <col min="4612" max="4617" width="13.28515625" style="63" bestFit="1" customWidth="1"/>
    <col min="4618" max="4618" width="16.140625" style="63" bestFit="1" customWidth="1"/>
    <col min="4619" max="4621" width="13.28515625" style="63" bestFit="1" customWidth="1"/>
    <col min="4622" max="4622" width="14.140625" style="63" bestFit="1" customWidth="1"/>
    <col min="4623" max="4864" width="9.140625" style="63"/>
    <col min="4865" max="4865" width="51" style="63" customWidth="1"/>
    <col min="4866" max="4867" width="11.85546875" style="63" bestFit="1" customWidth="1"/>
    <col min="4868" max="4873" width="13.28515625" style="63" bestFit="1" customWidth="1"/>
    <col min="4874" max="4874" width="16.140625" style="63" bestFit="1" customWidth="1"/>
    <col min="4875" max="4877" width="13.28515625" style="63" bestFit="1" customWidth="1"/>
    <col min="4878" max="4878" width="14.140625" style="63" bestFit="1" customWidth="1"/>
    <col min="4879" max="5120" width="9.140625" style="63"/>
    <col min="5121" max="5121" width="51" style="63" customWidth="1"/>
    <col min="5122" max="5123" width="11.85546875" style="63" bestFit="1" customWidth="1"/>
    <col min="5124" max="5129" width="13.28515625" style="63" bestFit="1" customWidth="1"/>
    <col min="5130" max="5130" width="16.140625" style="63" bestFit="1" customWidth="1"/>
    <col min="5131" max="5133" width="13.28515625" style="63" bestFit="1" customWidth="1"/>
    <col min="5134" max="5134" width="14.140625" style="63" bestFit="1" customWidth="1"/>
    <col min="5135" max="5376" width="9.140625" style="63"/>
    <col min="5377" max="5377" width="51" style="63" customWidth="1"/>
    <col min="5378" max="5379" width="11.85546875" style="63" bestFit="1" customWidth="1"/>
    <col min="5380" max="5385" width="13.28515625" style="63" bestFit="1" customWidth="1"/>
    <col min="5386" max="5386" width="16.140625" style="63" bestFit="1" customWidth="1"/>
    <col min="5387" max="5389" width="13.28515625" style="63" bestFit="1" customWidth="1"/>
    <col min="5390" max="5390" width="14.140625" style="63" bestFit="1" customWidth="1"/>
    <col min="5391" max="5632" width="9.140625" style="63"/>
    <col min="5633" max="5633" width="51" style="63" customWidth="1"/>
    <col min="5634" max="5635" width="11.85546875" style="63" bestFit="1" customWidth="1"/>
    <col min="5636" max="5641" width="13.28515625" style="63" bestFit="1" customWidth="1"/>
    <col min="5642" max="5642" width="16.140625" style="63" bestFit="1" customWidth="1"/>
    <col min="5643" max="5645" width="13.28515625" style="63" bestFit="1" customWidth="1"/>
    <col min="5646" max="5646" width="14.140625" style="63" bestFit="1" customWidth="1"/>
    <col min="5647" max="5888" width="9.140625" style="63"/>
    <col min="5889" max="5889" width="51" style="63" customWidth="1"/>
    <col min="5890" max="5891" width="11.85546875" style="63" bestFit="1" customWidth="1"/>
    <col min="5892" max="5897" width="13.28515625" style="63" bestFit="1" customWidth="1"/>
    <col min="5898" max="5898" width="16.140625" style="63" bestFit="1" customWidth="1"/>
    <col min="5899" max="5901" width="13.28515625" style="63" bestFit="1" customWidth="1"/>
    <col min="5902" max="5902" width="14.140625" style="63" bestFit="1" customWidth="1"/>
    <col min="5903" max="6144" width="9.140625" style="63"/>
    <col min="6145" max="6145" width="51" style="63" customWidth="1"/>
    <col min="6146" max="6147" width="11.85546875" style="63" bestFit="1" customWidth="1"/>
    <col min="6148" max="6153" width="13.28515625" style="63" bestFit="1" customWidth="1"/>
    <col min="6154" max="6154" width="16.140625" style="63" bestFit="1" customWidth="1"/>
    <col min="6155" max="6157" width="13.28515625" style="63" bestFit="1" customWidth="1"/>
    <col min="6158" max="6158" width="14.140625" style="63" bestFit="1" customWidth="1"/>
    <col min="6159" max="6400" width="9.140625" style="63"/>
    <col min="6401" max="6401" width="51" style="63" customWidth="1"/>
    <col min="6402" max="6403" width="11.85546875" style="63" bestFit="1" customWidth="1"/>
    <col min="6404" max="6409" width="13.28515625" style="63" bestFit="1" customWidth="1"/>
    <col min="6410" max="6410" width="16.140625" style="63" bestFit="1" customWidth="1"/>
    <col min="6411" max="6413" width="13.28515625" style="63" bestFit="1" customWidth="1"/>
    <col min="6414" max="6414" width="14.140625" style="63" bestFit="1" customWidth="1"/>
    <col min="6415" max="6656" width="9.140625" style="63"/>
    <col min="6657" max="6657" width="51" style="63" customWidth="1"/>
    <col min="6658" max="6659" width="11.85546875" style="63" bestFit="1" customWidth="1"/>
    <col min="6660" max="6665" width="13.28515625" style="63" bestFit="1" customWidth="1"/>
    <col min="6666" max="6666" width="16.140625" style="63" bestFit="1" customWidth="1"/>
    <col min="6667" max="6669" width="13.28515625" style="63" bestFit="1" customWidth="1"/>
    <col min="6670" max="6670" width="14.140625" style="63" bestFit="1" customWidth="1"/>
    <col min="6671" max="6912" width="9.140625" style="63"/>
    <col min="6913" max="6913" width="51" style="63" customWidth="1"/>
    <col min="6914" max="6915" width="11.85546875" style="63" bestFit="1" customWidth="1"/>
    <col min="6916" max="6921" width="13.28515625" style="63" bestFit="1" customWidth="1"/>
    <col min="6922" max="6922" width="16.140625" style="63" bestFit="1" customWidth="1"/>
    <col min="6923" max="6925" width="13.28515625" style="63" bestFit="1" customWidth="1"/>
    <col min="6926" max="6926" width="14.140625" style="63" bestFit="1" customWidth="1"/>
    <col min="6927" max="7168" width="9.140625" style="63"/>
    <col min="7169" max="7169" width="51" style="63" customWidth="1"/>
    <col min="7170" max="7171" width="11.85546875" style="63" bestFit="1" customWidth="1"/>
    <col min="7172" max="7177" width="13.28515625" style="63" bestFit="1" customWidth="1"/>
    <col min="7178" max="7178" width="16.140625" style="63" bestFit="1" customWidth="1"/>
    <col min="7179" max="7181" width="13.28515625" style="63" bestFit="1" customWidth="1"/>
    <col min="7182" max="7182" width="14.140625" style="63" bestFit="1" customWidth="1"/>
    <col min="7183" max="7424" width="9.140625" style="63"/>
    <col min="7425" max="7425" width="51" style="63" customWidth="1"/>
    <col min="7426" max="7427" width="11.85546875" style="63" bestFit="1" customWidth="1"/>
    <col min="7428" max="7433" width="13.28515625" style="63" bestFit="1" customWidth="1"/>
    <col min="7434" max="7434" width="16.140625" style="63" bestFit="1" customWidth="1"/>
    <col min="7435" max="7437" width="13.28515625" style="63" bestFit="1" customWidth="1"/>
    <col min="7438" max="7438" width="14.140625" style="63" bestFit="1" customWidth="1"/>
    <col min="7439" max="7680" width="9.140625" style="63"/>
    <col min="7681" max="7681" width="51" style="63" customWidth="1"/>
    <col min="7682" max="7683" width="11.85546875" style="63" bestFit="1" customWidth="1"/>
    <col min="7684" max="7689" width="13.28515625" style="63" bestFit="1" customWidth="1"/>
    <col min="7690" max="7690" width="16.140625" style="63" bestFit="1" customWidth="1"/>
    <col min="7691" max="7693" width="13.28515625" style="63" bestFit="1" customWidth="1"/>
    <col min="7694" max="7694" width="14.140625" style="63" bestFit="1" customWidth="1"/>
    <col min="7695" max="7936" width="9.140625" style="63"/>
    <col min="7937" max="7937" width="51" style="63" customWidth="1"/>
    <col min="7938" max="7939" width="11.85546875" style="63" bestFit="1" customWidth="1"/>
    <col min="7940" max="7945" width="13.28515625" style="63" bestFit="1" customWidth="1"/>
    <col min="7946" max="7946" width="16.140625" style="63" bestFit="1" customWidth="1"/>
    <col min="7947" max="7949" width="13.28515625" style="63" bestFit="1" customWidth="1"/>
    <col min="7950" max="7950" width="14.140625" style="63" bestFit="1" customWidth="1"/>
    <col min="7951" max="8192" width="9.140625" style="63"/>
    <col min="8193" max="8193" width="51" style="63" customWidth="1"/>
    <col min="8194" max="8195" width="11.85546875" style="63" bestFit="1" customWidth="1"/>
    <col min="8196" max="8201" width="13.28515625" style="63" bestFit="1" customWidth="1"/>
    <col min="8202" max="8202" width="16.140625" style="63" bestFit="1" customWidth="1"/>
    <col min="8203" max="8205" width="13.28515625" style="63" bestFit="1" customWidth="1"/>
    <col min="8206" max="8206" width="14.140625" style="63" bestFit="1" customWidth="1"/>
    <col min="8207" max="8448" width="9.140625" style="63"/>
    <col min="8449" max="8449" width="51" style="63" customWidth="1"/>
    <col min="8450" max="8451" width="11.85546875" style="63" bestFit="1" customWidth="1"/>
    <col min="8452" max="8457" width="13.28515625" style="63" bestFit="1" customWidth="1"/>
    <col min="8458" max="8458" width="16.140625" style="63" bestFit="1" customWidth="1"/>
    <col min="8459" max="8461" width="13.28515625" style="63" bestFit="1" customWidth="1"/>
    <col min="8462" max="8462" width="14.140625" style="63" bestFit="1" customWidth="1"/>
    <col min="8463" max="8704" width="9.140625" style="63"/>
    <col min="8705" max="8705" width="51" style="63" customWidth="1"/>
    <col min="8706" max="8707" width="11.85546875" style="63" bestFit="1" customWidth="1"/>
    <col min="8708" max="8713" width="13.28515625" style="63" bestFit="1" customWidth="1"/>
    <col min="8714" max="8714" width="16.140625" style="63" bestFit="1" customWidth="1"/>
    <col min="8715" max="8717" width="13.28515625" style="63" bestFit="1" customWidth="1"/>
    <col min="8718" max="8718" width="14.140625" style="63" bestFit="1" customWidth="1"/>
    <col min="8719" max="8960" width="9.140625" style="63"/>
    <col min="8961" max="8961" width="51" style="63" customWidth="1"/>
    <col min="8962" max="8963" width="11.85546875" style="63" bestFit="1" customWidth="1"/>
    <col min="8964" max="8969" width="13.28515625" style="63" bestFit="1" customWidth="1"/>
    <col min="8970" max="8970" width="16.140625" style="63" bestFit="1" customWidth="1"/>
    <col min="8971" max="8973" width="13.28515625" style="63" bestFit="1" customWidth="1"/>
    <col min="8974" max="8974" width="14.140625" style="63" bestFit="1" customWidth="1"/>
    <col min="8975" max="9216" width="9.140625" style="63"/>
    <col min="9217" max="9217" width="51" style="63" customWidth="1"/>
    <col min="9218" max="9219" width="11.85546875" style="63" bestFit="1" customWidth="1"/>
    <col min="9220" max="9225" width="13.28515625" style="63" bestFit="1" customWidth="1"/>
    <col min="9226" max="9226" width="16.140625" style="63" bestFit="1" customWidth="1"/>
    <col min="9227" max="9229" width="13.28515625" style="63" bestFit="1" customWidth="1"/>
    <col min="9230" max="9230" width="14.140625" style="63" bestFit="1" customWidth="1"/>
    <col min="9231" max="9472" width="9.140625" style="63"/>
    <col min="9473" max="9473" width="51" style="63" customWidth="1"/>
    <col min="9474" max="9475" width="11.85546875" style="63" bestFit="1" customWidth="1"/>
    <col min="9476" max="9481" width="13.28515625" style="63" bestFit="1" customWidth="1"/>
    <col min="9482" max="9482" width="16.140625" style="63" bestFit="1" customWidth="1"/>
    <col min="9483" max="9485" width="13.28515625" style="63" bestFit="1" customWidth="1"/>
    <col min="9486" max="9486" width="14.140625" style="63" bestFit="1" customWidth="1"/>
    <col min="9487" max="9728" width="9.140625" style="63"/>
    <col min="9729" max="9729" width="51" style="63" customWidth="1"/>
    <col min="9730" max="9731" width="11.85546875" style="63" bestFit="1" customWidth="1"/>
    <col min="9732" max="9737" width="13.28515625" style="63" bestFit="1" customWidth="1"/>
    <col min="9738" max="9738" width="16.140625" style="63" bestFit="1" customWidth="1"/>
    <col min="9739" max="9741" width="13.28515625" style="63" bestFit="1" customWidth="1"/>
    <col min="9742" max="9742" width="14.140625" style="63" bestFit="1" customWidth="1"/>
    <col min="9743" max="9984" width="9.140625" style="63"/>
    <col min="9985" max="9985" width="51" style="63" customWidth="1"/>
    <col min="9986" max="9987" width="11.85546875" style="63" bestFit="1" customWidth="1"/>
    <col min="9988" max="9993" width="13.28515625" style="63" bestFit="1" customWidth="1"/>
    <col min="9994" max="9994" width="16.140625" style="63" bestFit="1" customWidth="1"/>
    <col min="9995" max="9997" width="13.28515625" style="63" bestFit="1" customWidth="1"/>
    <col min="9998" max="9998" width="14.140625" style="63" bestFit="1" customWidth="1"/>
    <col min="9999" max="10240" width="9.140625" style="63"/>
    <col min="10241" max="10241" width="51" style="63" customWidth="1"/>
    <col min="10242" max="10243" width="11.85546875" style="63" bestFit="1" customWidth="1"/>
    <col min="10244" max="10249" width="13.28515625" style="63" bestFit="1" customWidth="1"/>
    <col min="10250" max="10250" width="16.140625" style="63" bestFit="1" customWidth="1"/>
    <col min="10251" max="10253" width="13.28515625" style="63" bestFit="1" customWidth="1"/>
    <col min="10254" max="10254" width="14.140625" style="63" bestFit="1" customWidth="1"/>
    <col min="10255" max="10496" width="9.140625" style="63"/>
    <col min="10497" max="10497" width="51" style="63" customWidth="1"/>
    <col min="10498" max="10499" width="11.85546875" style="63" bestFit="1" customWidth="1"/>
    <col min="10500" max="10505" width="13.28515625" style="63" bestFit="1" customWidth="1"/>
    <col min="10506" max="10506" width="16.140625" style="63" bestFit="1" customWidth="1"/>
    <col min="10507" max="10509" width="13.28515625" style="63" bestFit="1" customWidth="1"/>
    <col min="10510" max="10510" width="14.140625" style="63" bestFit="1" customWidth="1"/>
    <col min="10511" max="10752" width="9.140625" style="63"/>
    <col min="10753" max="10753" width="51" style="63" customWidth="1"/>
    <col min="10754" max="10755" width="11.85546875" style="63" bestFit="1" customWidth="1"/>
    <col min="10756" max="10761" width="13.28515625" style="63" bestFit="1" customWidth="1"/>
    <col min="10762" max="10762" width="16.140625" style="63" bestFit="1" customWidth="1"/>
    <col min="10763" max="10765" width="13.28515625" style="63" bestFit="1" customWidth="1"/>
    <col min="10766" max="10766" width="14.140625" style="63" bestFit="1" customWidth="1"/>
    <col min="10767" max="11008" width="9.140625" style="63"/>
    <col min="11009" max="11009" width="51" style="63" customWidth="1"/>
    <col min="11010" max="11011" width="11.85546875" style="63" bestFit="1" customWidth="1"/>
    <col min="11012" max="11017" width="13.28515625" style="63" bestFit="1" customWidth="1"/>
    <col min="11018" max="11018" width="16.140625" style="63" bestFit="1" customWidth="1"/>
    <col min="11019" max="11021" width="13.28515625" style="63" bestFit="1" customWidth="1"/>
    <col min="11022" max="11022" width="14.140625" style="63" bestFit="1" customWidth="1"/>
    <col min="11023" max="11264" width="9.140625" style="63"/>
    <col min="11265" max="11265" width="51" style="63" customWidth="1"/>
    <col min="11266" max="11267" width="11.85546875" style="63" bestFit="1" customWidth="1"/>
    <col min="11268" max="11273" width="13.28515625" style="63" bestFit="1" customWidth="1"/>
    <col min="11274" max="11274" width="16.140625" style="63" bestFit="1" customWidth="1"/>
    <col min="11275" max="11277" width="13.28515625" style="63" bestFit="1" customWidth="1"/>
    <col min="11278" max="11278" width="14.140625" style="63" bestFit="1" customWidth="1"/>
    <col min="11279" max="11520" width="9.140625" style="63"/>
    <col min="11521" max="11521" width="51" style="63" customWidth="1"/>
    <col min="11522" max="11523" width="11.85546875" style="63" bestFit="1" customWidth="1"/>
    <col min="11524" max="11529" width="13.28515625" style="63" bestFit="1" customWidth="1"/>
    <col min="11530" max="11530" width="16.140625" style="63" bestFit="1" customWidth="1"/>
    <col min="11531" max="11533" width="13.28515625" style="63" bestFit="1" customWidth="1"/>
    <col min="11534" max="11534" width="14.140625" style="63" bestFit="1" customWidth="1"/>
    <col min="11535" max="11776" width="9.140625" style="63"/>
    <col min="11777" max="11777" width="51" style="63" customWidth="1"/>
    <col min="11778" max="11779" width="11.85546875" style="63" bestFit="1" customWidth="1"/>
    <col min="11780" max="11785" width="13.28515625" style="63" bestFit="1" customWidth="1"/>
    <col min="11786" max="11786" width="16.140625" style="63" bestFit="1" customWidth="1"/>
    <col min="11787" max="11789" width="13.28515625" style="63" bestFit="1" customWidth="1"/>
    <col min="11790" max="11790" width="14.140625" style="63" bestFit="1" customWidth="1"/>
    <col min="11791" max="12032" width="9.140625" style="63"/>
    <col min="12033" max="12033" width="51" style="63" customWidth="1"/>
    <col min="12034" max="12035" width="11.85546875" style="63" bestFit="1" customWidth="1"/>
    <col min="12036" max="12041" width="13.28515625" style="63" bestFit="1" customWidth="1"/>
    <col min="12042" max="12042" width="16.140625" style="63" bestFit="1" customWidth="1"/>
    <col min="12043" max="12045" width="13.28515625" style="63" bestFit="1" customWidth="1"/>
    <col min="12046" max="12046" width="14.140625" style="63" bestFit="1" customWidth="1"/>
    <col min="12047" max="12288" width="9.140625" style="63"/>
    <col min="12289" max="12289" width="51" style="63" customWidth="1"/>
    <col min="12290" max="12291" width="11.85546875" style="63" bestFit="1" customWidth="1"/>
    <col min="12292" max="12297" width="13.28515625" style="63" bestFit="1" customWidth="1"/>
    <col min="12298" max="12298" width="16.140625" style="63" bestFit="1" customWidth="1"/>
    <col min="12299" max="12301" width="13.28515625" style="63" bestFit="1" customWidth="1"/>
    <col min="12302" max="12302" width="14.140625" style="63" bestFit="1" customWidth="1"/>
    <col min="12303" max="12544" width="9.140625" style="63"/>
    <col min="12545" max="12545" width="51" style="63" customWidth="1"/>
    <col min="12546" max="12547" width="11.85546875" style="63" bestFit="1" customWidth="1"/>
    <col min="12548" max="12553" width="13.28515625" style="63" bestFit="1" customWidth="1"/>
    <col min="12554" max="12554" width="16.140625" style="63" bestFit="1" customWidth="1"/>
    <col min="12555" max="12557" width="13.28515625" style="63" bestFit="1" customWidth="1"/>
    <col min="12558" max="12558" width="14.140625" style="63" bestFit="1" customWidth="1"/>
    <col min="12559" max="12800" width="9.140625" style="63"/>
    <col min="12801" max="12801" width="51" style="63" customWidth="1"/>
    <col min="12802" max="12803" width="11.85546875" style="63" bestFit="1" customWidth="1"/>
    <col min="12804" max="12809" width="13.28515625" style="63" bestFit="1" customWidth="1"/>
    <col min="12810" max="12810" width="16.140625" style="63" bestFit="1" customWidth="1"/>
    <col min="12811" max="12813" width="13.28515625" style="63" bestFit="1" customWidth="1"/>
    <col min="12814" max="12814" width="14.140625" style="63" bestFit="1" customWidth="1"/>
    <col min="12815" max="13056" width="9.140625" style="63"/>
    <col min="13057" max="13057" width="51" style="63" customWidth="1"/>
    <col min="13058" max="13059" width="11.85546875" style="63" bestFit="1" customWidth="1"/>
    <col min="13060" max="13065" width="13.28515625" style="63" bestFit="1" customWidth="1"/>
    <col min="13066" max="13066" width="16.140625" style="63" bestFit="1" customWidth="1"/>
    <col min="13067" max="13069" width="13.28515625" style="63" bestFit="1" customWidth="1"/>
    <col min="13070" max="13070" width="14.140625" style="63" bestFit="1" customWidth="1"/>
    <col min="13071" max="13312" width="9.140625" style="63"/>
    <col min="13313" max="13313" width="51" style="63" customWidth="1"/>
    <col min="13314" max="13315" width="11.85546875" style="63" bestFit="1" customWidth="1"/>
    <col min="13316" max="13321" width="13.28515625" style="63" bestFit="1" customWidth="1"/>
    <col min="13322" max="13322" width="16.140625" style="63" bestFit="1" customWidth="1"/>
    <col min="13323" max="13325" width="13.28515625" style="63" bestFit="1" customWidth="1"/>
    <col min="13326" max="13326" width="14.140625" style="63" bestFit="1" customWidth="1"/>
    <col min="13327" max="13568" width="9.140625" style="63"/>
    <col min="13569" max="13569" width="51" style="63" customWidth="1"/>
    <col min="13570" max="13571" width="11.85546875" style="63" bestFit="1" customWidth="1"/>
    <col min="13572" max="13577" width="13.28515625" style="63" bestFit="1" customWidth="1"/>
    <col min="13578" max="13578" width="16.140625" style="63" bestFit="1" customWidth="1"/>
    <col min="13579" max="13581" width="13.28515625" style="63" bestFit="1" customWidth="1"/>
    <col min="13582" max="13582" width="14.140625" style="63" bestFit="1" customWidth="1"/>
    <col min="13583" max="13824" width="9.140625" style="63"/>
    <col min="13825" max="13825" width="51" style="63" customWidth="1"/>
    <col min="13826" max="13827" width="11.85546875" style="63" bestFit="1" customWidth="1"/>
    <col min="13828" max="13833" width="13.28515625" style="63" bestFit="1" customWidth="1"/>
    <col min="13834" max="13834" width="16.140625" style="63" bestFit="1" customWidth="1"/>
    <col min="13835" max="13837" width="13.28515625" style="63" bestFit="1" customWidth="1"/>
    <col min="13838" max="13838" width="14.140625" style="63" bestFit="1" customWidth="1"/>
    <col min="13839" max="14080" width="9.140625" style="63"/>
    <col min="14081" max="14081" width="51" style="63" customWidth="1"/>
    <col min="14082" max="14083" width="11.85546875" style="63" bestFit="1" customWidth="1"/>
    <col min="14084" max="14089" width="13.28515625" style="63" bestFit="1" customWidth="1"/>
    <col min="14090" max="14090" width="16.140625" style="63" bestFit="1" customWidth="1"/>
    <col min="14091" max="14093" width="13.28515625" style="63" bestFit="1" customWidth="1"/>
    <col min="14094" max="14094" width="14.140625" style="63" bestFit="1" customWidth="1"/>
    <col min="14095" max="14336" width="9.140625" style="63"/>
    <col min="14337" max="14337" width="51" style="63" customWidth="1"/>
    <col min="14338" max="14339" width="11.85546875" style="63" bestFit="1" customWidth="1"/>
    <col min="14340" max="14345" width="13.28515625" style="63" bestFit="1" customWidth="1"/>
    <col min="14346" max="14346" width="16.140625" style="63" bestFit="1" customWidth="1"/>
    <col min="14347" max="14349" width="13.28515625" style="63" bestFit="1" customWidth="1"/>
    <col min="14350" max="14350" width="14.140625" style="63" bestFit="1" customWidth="1"/>
    <col min="14351" max="14592" width="9.140625" style="63"/>
    <col min="14593" max="14593" width="51" style="63" customWidth="1"/>
    <col min="14594" max="14595" width="11.85546875" style="63" bestFit="1" customWidth="1"/>
    <col min="14596" max="14601" width="13.28515625" style="63" bestFit="1" customWidth="1"/>
    <col min="14602" max="14602" width="16.140625" style="63" bestFit="1" customWidth="1"/>
    <col min="14603" max="14605" width="13.28515625" style="63" bestFit="1" customWidth="1"/>
    <col min="14606" max="14606" width="14.140625" style="63" bestFit="1" customWidth="1"/>
    <col min="14607" max="14848" width="9.140625" style="63"/>
    <col min="14849" max="14849" width="51" style="63" customWidth="1"/>
    <col min="14850" max="14851" width="11.85546875" style="63" bestFit="1" customWidth="1"/>
    <col min="14852" max="14857" width="13.28515625" style="63" bestFit="1" customWidth="1"/>
    <col min="14858" max="14858" width="16.140625" style="63" bestFit="1" customWidth="1"/>
    <col min="14859" max="14861" width="13.28515625" style="63" bestFit="1" customWidth="1"/>
    <col min="14862" max="14862" width="14.140625" style="63" bestFit="1" customWidth="1"/>
    <col min="14863" max="15104" width="9.140625" style="63"/>
    <col min="15105" max="15105" width="51" style="63" customWidth="1"/>
    <col min="15106" max="15107" width="11.85546875" style="63" bestFit="1" customWidth="1"/>
    <col min="15108" max="15113" width="13.28515625" style="63" bestFit="1" customWidth="1"/>
    <col min="15114" max="15114" width="16.140625" style="63" bestFit="1" customWidth="1"/>
    <col min="15115" max="15117" width="13.28515625" style="63" bestFit="1" customWidth="1"/>
    <col min="15118" max="15118" width="14.140625" style="63" bestFit="1" customWidth="1"/>
    <col min="15119" max="15360" width="9.140625" style="63"/>
    <col min="15361" max="15361" width="51" style="63" customWidth="1"/>
    <col min="15362" max="15363" width="11.85546875" style="63" bestFit="1" customWidth="1"/>
    <col min="15364" max="15369" width="13.28515625" style="63" bestFit="1" customWidth="1"/>
    <col min="15370" max="15370" width="16.140625" style="63" bestFit="1" customWidth="1"/>
    <col min="15371" max="15373" width="13.28515625" style="63" bestFit="1" customWidth="1"/>
    <col min="15374" max="15374" width="14.140625" style="63" bestFit="1" customWidth="1"/>
    <col min="15375" max="15616" width="9.140625" style="63"/>
    <col min="15617" max="15617" width="51" style="63" customWidth="1"/>
    <col min="15618" max="15619" width="11.85546875" style="63" bestFit="1" customWidth="1"/>
    <col min="15620" max="15625" width="13.28515625" style="63" bestFit="1" customWidth="1"/>
    <col min="15626" max="15626" width="16.140625" style="63" bestFit="1" customWidth="1"/>
    <col min="15627" max="15629" width="13.28515625" style="63" bestFit="1" customWidth="1"/>
    <col min="15630" max="15630" width="14.140625" style="63" bestFit="1" customWidth="1"/>
    <col min="15631" max="15872" width="9.140625" style="63"/>
    <col min="15873" max="15873" width="51" style="63" customWidth="1"/>
    <col min="15874" max="15875" width="11.85546875" style="63" bestFit="1" customWidth="1"/>
    <col min="15876" max="15881" width="13.28515625" style="63" bestFit="1" customWidth="1"/>
    <col min="15882" max="15882" width="16.140625" style="63" bestFit="1" customWidth="1"/>
    <col min="15883" max="15885" width="13.28515625" style="63" bestFit="1" customWidth="1"/>
    <col min="15886" max="15886" width="14.140625" style="63" bestFit="1" customWidth="1"/>
    <col min="15887" max="16128" width="9.140625" style="63"/>
    <col min="16129" max="16129" width="51" style="63" customWidth="1"/>
    <col min="16130" max="16131" width="11.85546875" style="63" bestFit="1" customWidth="1"/>
    <col min="16132" max="16137" width="13.28515625" style="63" bestFit="1" customWidth="1"/>
    <col min="16138" max="16138" width="16.140625" style="63" bestFit="1" customWidth="1"/>
    <col min="16139" max="16141" width="13.28515625" style="63" bestFit="1" customWidth="1"/>
    <col min="16142" max="16142" width="14.140625" style="63" bestFit="1" customWidth="1"/>
    <col min="16143" max="16384" width="9.140625" style="63"/>
  </cols>
  <sheetData>
    <row r="1" spans="1:17" x14ac:dyDescent="0.25">
      <c r="A1" s="172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73"/>
    </row>
    <row r="2" spans="1:17" ht="16.5" thickBot="1" x14ac:dyDescent="0.3">
      <c r="A2" s="172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270"/>
      <c r="N2" s="270"/>
    </row>
    <row r="3" spans="1:17" x14ac:dyDescent="0.25">
      <c r="A3" s="271" t="s">
        <v>334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3"/>
    </row>
    <row r="4" spans="1:17" x14ac:dyDescent="0.25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1:17" s="180" customFormat="1" x14ac:dyDescent="0.25">
      <c r="A5" s="177" t="s">
        <v>258</v>
      </c>
      <c r="B5" s="178" t="s">
        <v>259</v>
      </c>
      <c r="C5" s="178" t="s">
        <v>260</v>
      </c>
      <c r="D5" s="178" t="s">
        <v>261</v>
      </c>
      <c r="E5" s="178" t="s">
        <v>262</v>
      </c>
      <c r="F5" s="178" t="s">
        <v>263</v>
      </c>
      <c r="G5" s="178" t="s">
        <v>264</v>
      </c>
      <c r="H5" s="178" t="s">
        <v>265</v>
      </c>
      <c r="I5" s="178" t="s">
        <v>266</v>
      </c>
      <c r="J5" s="178" t="s">
        <v>267</v>
      </c>
      <c r="K5" s="178" t="s">
        <v>268</v>
      </c>
      <c r="L5" s="178" t="s">
        <v>269</v>
      </c>
      <c r="M5" s="178" t="s">
        <v>270</v>
      </c>
      <c r="N5" s="179" t="s">
        <v>76</v>
      </c>
    </row>
    <row r="6" spans="1:17" x14ac:dyDescent="0.25">
      <c r="A6" s="177" t="s">
        <v>271</v>
      </c>
      <c r="B6" s="181">
        <v>106121012</v>
      </c>
      <c r="C6" s="181">
        <f t="shared" ref="C6:M6" si="0">B36</f>
        <v>102806781</v>
      </c>
      <c r="D6" s="181">
        <f t="shared" si="0"/>
        <v>98319640</v>
      </c>
      <c r="E6" s="181">
        <f t="shared" si="0"/>
        <v>99330231</v>
      </c>
      <c r="F6" s="181">
        <f t="shared" si="0"/>
        <v>98835038</v>
      </c>
      <c r="G6" s="181">
        <f t="shared" si="0"/>
        <v>94886819</v>
      </c>
      <c r="H6" s="181">
        <f t="shared" si="0"/>
        <v>91197258</v>
      </c>
      <c r="I6" s="181">
        <f t="shared" si="0"/>
        <v>88641418</v>
      </c>
      <c r="J6" s="181">
        <f t="shared" si="0"/>
        <v>87981784</v>
      </c>
      <c r="K6" s="181">
        <f t="shared" si="0"/>
        <v>9088069</v>
      </c>
      <c r="L6" s="181">
        <f t="shared" si="0"/>
        <v>8178741</v>
      </c>
      <c r="M6" s="181">
        <f t="shared" si="0"/>
        <v>7958487</v>
      </c>
      <c r="N6" s="182">
        <v>106121012</v>
      </c>
    </row>
    <row r="7" spans="1:17" ht="31.5" x14ac:dyDescent="0.25">
      <c r="A7" s="174" t="s">
        <v>272</v>
      </c>
      <c r="B7" s="183">
        <v>1857706</v>
      </c>
      <c r="C7" s="183">
        <v>1857706</v>
      </c>
      <c r="D7" s="183">
        <v>1857706</v>
      </c>
      <c r="E7" s="183">
        <v>1857706</v>
      </c>
      <c r="F7" s="183">
        <v>1857706</v>
      </c>
      <c r="G7" s="183">
        <v>1857706</v>
      </c>
      <c r="H7" s="183">
        <v>1857707</v>
      </c>
      <c r="I7" s="183">
        <v>1857707</v>
      </c>
      <c r="J7" s="183">
        <v>1857707</v>
      </c>
      <c r="K7" s="183">
        <v>1857707</v>
      </c>
      <c r="L7" s="183">
        <v>1857707</v>
      </c>
      <c r="M7" s="183">
        <v>1857706</v>
      </c>
      <c r="N7" s="182">
        <f>SUM(B7:M7)</f>
        <v>22292477</v>
      </c>
      <c r="O7" s="64">
        <f>'[2]1.sz.tábla '!C5</f>
        <v>23846951</v>
      </c>
      <c r="P7" s="64">
        <f>N7-O7</f>
        <v>-1554474</v>
      </c>
      <c r="Q7" s="64"/>
    </row>
    <row r="8" spans="1:17" x14ac:dyDescent="0.25">
      <c r="A8" s="174" t="s">
        <v>225</v>
      </c>
      <c r="B8" s="184">
        <v>50000</v>
      </c>
      <c r="C8" s="184">
        <v>50000</v>
      </c>
      <c r="D8" s="184">
        <v>400000</v>
      </c>
      <c r="E8" s="184">
        <v>50000</v>
      </c>
      <c r="F8" s="184">
        <v>700000</v>
      </c>
      <c r="G8" s="184">
        <v>50000</v>
      </c>
      <c r="H8" s="184">
        <v>50000</v>
      </c>
      <c r="I8" s="184">
        <v>450000</v>
      </c>
      <c r="J8" s="184">
        <v>50000</v>
      </c>
      <c r="K8" s="184">
        <v>652500</v>
      </c>
      <c r="L8" s="184">
        <v>400000</v>
      </c>
      <c r="M8" s="184">
        <v>50000</v>
      </c>
      <c r="N8" s="182">
        <f t="shared" ref="N8:N18" si="1">SUM(B8:M8)</f>
        <v>2952500</v>
      </c>
      <c r="O8" s="185">
        <f>'[2]1.sz.tábla '!C8</f>
        <v>4852500</v>
      </c>
      <c r="P8" s="64">
        <f t="shared" ref="P8:P34" si="2">N8-O8</f>
        <v>-1900000</v>
      </c>
      <c r="Q8" s="64"/>
    </row>
    <row r="9" spans="1:17" x14ac:dyDescent="0.25">
      <c r="A9" s="174" t="s">
        <v>273</v>
      </c>
      <c r="B9" s="184">
        <v>68000</v>
      </c>
      <c r="C9" s="184">
        <v>68000</v>
      </c>
      <c r="D9" s="184">
        <v>3300000</v>
      </c>
      <c r="E9" s="184">
        <v>200000</v>
      </c>
      <c r="F9" s="184">
        <v>1800000</v>
      </c>
      <c r="G9" s="184">
        <v>200000</v>
      </c>
      <c r="H9" s="184">
        <v>200000</v>
      </c>
      <c r="I9" s="184">
        <v>200000</v>
      </c>
      <c r="J9" s="184">
        <v>3300000</v>
      </c>
      <c r="K9" s="184">
        <v>226000</v>
      </c>
      <c r="L9" s="184">
        <v>400000</v>
      </c>
      <c r="M9" s="184">
        <v>638000</v>
      </c>
      <c r="N9" s="182">
        <f t="shared" si="1"/>
        <v>10600000</v>
      </c>
      <c r="O9" s="185">
        <f>'[2]1.sz.tábla '!C7</f>
        <v>10650000</v>
      </c>
      <c r="P9" s="64">
        <f t="shared" si="2"/>
        <v>-50000</v>
      </c>
      <c r="Q9" s="64"/>
    </row>
    <row r="10" spans="1:17" x14ac:dyDescent="0.25">
      <c r="A10" s="174" t="s">
        <v>274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2">
        <f t="shared" si="1"/>
        <v>0</v>
      </c>
      <c r="O10" s="64"/>
      <c r="P10" s="64">
        <f t="shared" si="2"/>
        <v>0</v>
      </c>
      <c r="Q10" s="64"/>
    </row>
    <row r="11" spans="1:17" x14ac:dyDescent="0.25">
      <c r="A11" s="186" t="s">
        <v>275</v>
      </c>
      <c r="B11" s="187">
        <f t="shared" ref="B11:M11" si="3">SUM(B7:B10)</f>
        <v>1975706</v>
      </c>
      <c r="C11" s="187">
        <f t="shared" si="3"/>
        <v>1975706</v>
      </c>
      <c r="D11" s="187">
        <f t="shared" si="3"/>
        <v>5557706</v>
      </c>
      <c r="E11" s="187">
        <f t="shared" si="3"/>
        <v>2107706</v>
      </c>
      <c r="F11" s="187">
        <f t="shared" si="3"/>
        <v>4357706</v>
      </c>
      <c r="G11" s="187">
        <f t="shared" si="3"/>
        <v>2107706</v>
      </c>
      <c r="H11" s="187">
        <f t="shared" si="3"/>
        <v>2107707</v>
      </c>
      <c r="I11" s="187">
        <f t="shared" si="3"/>
        <v>2507707</v>
      </c>
      <c r="J11" s="187">
        <f t="shared" si="3"/>
        <v>5207707</v>
      </c>
      <c r="K11" s="187">
        <f t="shared" si="3"/>
        <v>2736207</v>
      </c>
      <c r="L11" s="187">
        <f t="shared" si="3"/>
        <v>2657707</v>
      </c>
      <c r="M11" s="187">
        <f t="shared" si="3"/>
        <v>2545706</v>
      </c>
      <c r="N11" s="182">
        <f t="shared" si="1"/>
        <v>35844977</v>
      </c>
      <c r="O11" s="188">
        <f>SUM(O7:O10)</f>
        <v>39349451</v>
      </c>
      <c r="P11" s="64">
        <f t="shared" si="2"/>
        <v>-3504474</v>
      </c>
      <c r="Q11" s="64"/>
    </row>
    <row r="12" spans="1:17" ht="31.5" x14ac:dyDescent="0.25">
      <c r="A12" s="174" t="s">
        <v>276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2">
        <f t="shared" si="1"/>
        <v>0</v>
      </c>
      <c r="O12" s="64">
        <f>'[2]1.sz.tábla '!C6</f>
        <v>75000000</v>
      </c>
      <c r="P12" s="64">
        <f t="shared" si="2"/>
        <v>-75000000</v>
      </c>
      <c r="Q12" s="64"/>
    </row>
    <row r="13" spans="1:17" x14ac:dyDescent="0.25">
      <c r="A13" s="174" t="s">
        <v>277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2">
        <f t="shared" si="1"/>
        <v>0</v>
      </c>
      <c r="O13" s="64">
        <f>'[2]1.sz.tábla '!C9</f>
        <v>0</v>
      </c>
      <c r="P13" s="64">
        <f t="shared" si="2"/>
        <v>0</v>
      </c>
      <c r="Q13" s="64"/>
    </row>
    <row r="14" spans="1:17" x14ac:dyDescent="0.25">
      <c r="A14" s="174" t="s">
        <v>278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2">
        <f t="shared" si="1"/>
        <v>0</v>
      </c>
      <c r="O14" s="64">
        <f>'[2]1.sz.tábla '!C11</f>
        <v>0</v>
      </c>
      <c r="P14" s="64">
        <f t="shared" si="2"/>
        <v>0</v>
      </c>
      <c r="Q14" s="64"/>
    </row>
    <row r="15" spans="1:17" x14ac:dyDescent="0.25">
      <c r="A15" s="186" t="s">
        <v>279</v>
      </c>
      <c r="B15" s="187">
        <f t="shared" ref="B15:M15" si="4">SUM(B12:B14)</f>
        <v>0</v>
      </c>
      <c r="C15" s="187">
        <f t="shared" si="4"/>
        <v>0</v>
      </c>
      <c r="D15" s="187">
        <f t="shared" si="4"/>
        <v>0</v>
      </c>
      <c r="E15" s="187">
        <f t="shared" si="4"/>
        <v>0</v>
      </c>
      <c r="F15" s="187">
        <f t="shared" si="4"/>
        <v>0</v>
      </c>
      <c r="G15" s="187">
        <f t="shared" si="4"/>
        <v>0</v>
      </c>
      <c r="H15" s="187">
        <f t="shared" si="4"/>
        <v>0</v>
      </c>
      <c r="I15" s="187">
        <f t="shared" si="4"/>
        <v>0</v>
      </c>
      <c r="J15" s="187">
        <f t="shared" si="4"/>
        <v>0</v>
      </c>
      <c r="K15" s="187">
        <f t="shared" si="4"/>
        <v>0</v>
      </c>
      <c r="L15" s="187">
        <f t="shared" si="4"/>
        <v>0</v>
      </c>
      <c r="M15" s="187">
        <f t="shared" si="4"/>
        <v>0</v>
      </c>
      <c r="N15" s="182">
        <f t="shared" si="1"/>
        <v>0</v>
      </c>
      <c r="O15" s="189">
        <f>SUM(O12:O14)</f>
        <v>75000000</v>
      </c>
      <c r="P15" s="64">
        <f t="shared" si="2"/>
        <v>-75000000</v>
      </c>
      <c r="Q15" s="64"/>
    </row>
    <row r="16" spans="1:17" s="180" customFormat="1" x14ac:dyDescent="0.25">
      <c r="A16" s="177" t="s">
        <v>10</v>
      </c>
      <c r="B16" s="190">
        <f t="shared" ref="B16:M16" si="5">SUM(B11,B15)</f>
        <v>1975706</v>
      </c>
      <c r="C16" s="190">
        <f t="shared" si="5"/>
        <v>1975706</v>
      </c>
      <c r="D16" s="190">
        <f t="shared" si="5"/>
        <v>5557706</v>
      </c>
      <c r="E16" s="190">
        <f t="shared" si="5"/>
        <v>2107706</v>
      </c>
      <c r="F16" s="190">
        <f t="shared" si="5"/>
        <v>4357706</v>
      </c>
      <c r="G16" s="190">
        <f t="shared" si="5"/>
        <v>2107706</v>
      </c>
      <c r="H16" s="190">
        <f t="shared" si="5"/>
        <v>2107707</v>
      </c>
      <c r="I16" s="190">
        <f t="shared" si="5"/>
        <v>2507707</v>
      </c>
      <c r="J16" s="190">
        <f t="shared" si="5"/>
        <v>5207707</v>
      </c>
      <c r="K16" s="190">
        <f t="shared" si="5"/>
        <v>2736207</v>
      </c>
      <c r="L16" s="190">
        <f t="shared" si="5"/>
        <v>2657707</v>
      </c>
      <c r="M16" s="190">
        <f t="shared" si="5"/>
        <v>2545706</v>
      </c>
      <c r="N16" s="182">
        <f t="shared" si="1"/>
        <v>35844977</v>
      </c>
      <c r="O16" s="188">
        <f>O11+O15</f>
        <v>114349451</v>
      </c>
      <c r="P16" s="64">
        <f t="shared" si="2"/>
        <v>-78504474</v>
      </c>
      <c r="Q16" s="64"/>
    </row>
    <row r="17" spans="1:17" ht="31.5" x14ac:dyDescent="0.25">
      <c r="A17" s="174" t="s">
        <v>280</v>
      </c>
      <c r="B17" s="190">
        <v>72564</v>
      </c>
      <c r="C17" s="190">
        <v>72564</v>
      </c>
      <c r="D17" s="190">
        <v>72564</v>
      </c>
      <c r="E17" s="190">
        <v>108846</v>
      </c>
      <c r="F17" s="190">
        <v>108846</v>
      </c>
      <c r="G17" s="190">
        <v>108846</v>
      </c>
      <c r="H17" s="190">
        <v>108846</v>
      </c>
      <c r="I17" s="190"/>
      <c r="J17" s="190"/>
      <c r="K17" s="190"/>
      <c r="L17" s="190"/>
      <c r="M17" s="190"/>
      <c r="N17" s="182">
        <f t="shared" si="1"/>
        <v>653076</v>
      </c>
      <c r="O17" s="64">
        <f>'[2]1.sz.tábla '!C14</f>
        <v>1058076</v>
      </c>
      <c r="P17" s="64">
        <f t="shared" si="2"/>
        <v>-405000</v>
      </c>
      <c r="Q17" s="64"/>
    </row>
    <row r="18" spans="1:17" x14ac:dyDescent="0.25">
      <c r="A18" s="174" t="s">
        <v>281</v>
      </c>
      <c r="B18" s="184">
        <v>100876000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2">
        <f t="shared" si="1"/>
        <v>100876000</v>
      </c>
      <c r="O18" s="64">
        <f>'[2]1.sz.tábla '!C13</f>
        <v>37329264</v>
      </c>
      <c r="P18" s="64">
        <f t="shared" si="2"/>
        <v>63546736</v>
      </c>
      <c r="Q18" s="64"/>
    </row>
    <row r="19" spans="1:17" x14ac:dyDescent="0.25">
      <c r="A19" s="177" t="s">
        <v>13</v>
      </c>
      <c r="B19" s="69">
        <f>SUM(B16:B18)</f>
        <v>102924270</v>
      </c>
      <c r="C19" s="69">
        <f t="shared" ref="C19:M19" si="6">SUM(C16:C18)</f>
        <v>2048270</v>
      </c>
      <c r="D19" s="69">
        <f t="shared" si="6"/>
        <v>5630270</v>
      </c>
      <c r="E19" s="69">
        <f t="shared" si="6"/>
        <v>2216552</v>
      </c>
      <c r="F19" s="69">
        <f t="shared" si="6"/>
        <v>4466552</v>
      </c>
      <c r="G19" s="69">
        <f t="shared" si="6"/>
        <v>2216552</v>
      </c>
      <c r="H19" s="69">
        <f t="shared" si="6"/>
        <v>2216553</v>
      </c>
      <c r="I19" s="69">
        <f t="shared" si="6"/>
        <v>2507707</v>
      </c>
      <c r="J19" s="69">
        <f t="shared" si="6"/>
        <v>5207707</v>
      </c>
      <c r="K19" s="69">
        <f t="shared" si="6"/>
        <v>2736207</v>
      </c>
      <c r="L19" s="69">
        <f t="shared" si="6"/>
        <v>2657707</v>
      </c>
      <c r="M19" s="69">
        <f t="shared" si="6"/>
        <v>2545706</v>
      </c>
      <c r="N19" s="191">
        <f>SUM(N16:N18)</f>
        <v>137374053</v>
      </c>
      <c r="O19" s="188">
        <f>O16+O17+O18</f>
        <v>152736791</v>
      </c>
      <c r="P19" s="64">
        <f t="shared" si="2"/>
        <v>-15362738</v>
      </c>
      <c r="Q19" s="64"/>
    </row>
    <row r="20" spans="1:17" x14ac:dyDescent="0.25">
      <c r="A20" s="174" t="s">
        <v>282</v>
      </c>
      <c r="B20" s="184">
        <v>502200</v>
      </c>
      <c r="C20" s="184">
        <v>521700</v>
      </c>
      <c r="D20" s="184">
        <v>521700</v>
      </c>
      <c r="E20" s="184">
        <v>521700</v>
      </c>
      <c r="F20" s="184">
        <v>613230</v>
      </c>
      <c r="G20" s="184">
        <v>613230</v>
      </c>
      <c r="H20" s="184">
        <v>702239</v>
      </c>
      <c r="I20" s="184">
        <v>613230</v>
      </c>
      <c r="J20" s="184">
        <v>368040</v>
      </c>
      <c r="K20" s="184">
        <v>368040</v>
      </c>
      <c r="L20" s="184">
        <v>368040</v>
      </c>
      <c r="M20" s="184">
        <v>1415480</v>
      </c>
      <c r="N20" s="192">
        <f>SUM(B20:M20)</f>
        <v>7128829</v>
      </c>
      <c r="O20" s="193">
        <f>'[2]3.sz.tábla '!C6</f>
        <v>7872540</v>
      </c>
      <c r="P20" s="64">
        <f t="shared" si="2"/>
        <v>-743711</v>
      </c>
      <c r="Q20" s="64"/>
    </row>
    <row r="21" spans="1:17" x14ac:dyDescent="0.25">
      <c r="A21" s="174" t="s">
        <v>283</v>
      </c>
      <c r="B21" s="184">
        <v>90512</v>
      </c>
      <c r="C21" s="184">
        <v>94026</v>
      </c>
      <c r="D21" s="184">
        <v>94026</v>
      </c>
      <c r="E21" s="184">
        <v>94026</v>
      </c>
      <c r="F21" s="184">
        <v>110522</v>
      </c>
      <c r="G21" s="184">
        <v>110522</v>
      </c>
      <c r="H21" s="184">
        <v>126565</v>
      </c>
      <c r="I21" s="184">
        <v>110522</v>
      </c>
      <c r="J21" s="184">
        <v>66332</v>
      </c>
      <c r="K21" s="184">
        <v>66332</v>
      </c>
      <c r="L21" s="184">
        <v>66332</v>
      </c>
      <c r="M21" s="184">
        <v>255112</v>
      </c>
      <c r="N21" s="192">
        <f t="shared" ref="N21:N33" si="7">SUM(B21:M21)</f>
        <v>1284829</v>
      </c>
      <c r="O21" s="193">
        <f>'[2]3.sz.tábla '!C7</f>
        <v>1776142</v>
      </c>
      <c r="P21" s="64">
        <f t="shared" si="2"/>
        <v>-491313</v>
      </c>
      <c r="Q21" s="64"/>
    </row>
    <row r="22" spans="1:17" x14ac:dyDescent="0.25">
      <c r="A22" s="174" t="s">
        <v>284</v>
      </c>
      <c r="B22" s="184">
        <v>260000</v>
      </c>
      <c r="C22" s="184">
        <v>800000</v>
      </c>
      <c r="D22" s="184">
        <v>300000</v>
      </c>
      <c r="E22" s="184">
        <v>300000</v>
      </c>
      <c r="F22" s="184">
        <v>1575000</v>
      </c>
      <c r="G22" s="184">
        <v>1575000</v>
      </c>
      <c r="H22" s="184">
        <v>1575000</v>
      </c>
      <c r="I22" s="184">
        <v>1575000</v>
      </c>
      <c r="J22" s="184">
        <v>1575000</v>
      </c>
      <c r="K22" s="184">
        <v>1575000</v>
      </c>
      <c r="L22" s="184">
        <v>1575000</v>
      </c>
      <c r="M22" s="184">
        <v>1575000</v>
      </c>
      <c r="N22" s="192">
        <f t="shared" si="7"/>
        <v>14260000</v>
      </c>
      <c r="O22" s="193">
        <f>'[2]3.sz.tábla '!C8</f>
        <v>13500000</v>
      </c>
      <c r="P22" s="64">
        <f t="shared" si="2"/>
        <v>760000</v>
      </c>
      <c r="Q22" s="64"/>
    </row>
    <row r="23" spans="1:17" x14ac:dyDescent="0.25">
      <c r="A23" s="174" t="s">
        <v>285</v>
      </c>
      <c r="B23" s="184">
        <v>100000</v>
      </c>
      <c r="C23" s="184">
        <v>20000</v>
      </c>
      <c r="D23" s="184">
        <v>50000</v>
      </c>
      <c r="E23" s="184">
        <v>50000</v>
      </c>
      <c r="F23" s="184">
        <v>100000</v>
      </c>
      <c r="G23" s="184">
        <v>100000</v>
      </c>
      <c r="H23" s="184">
        <v>100000</v>
      </c>
      <c r="I23" s="184">
        <v>100000</v>
      </c>
      <c r="J23" s="184">
        <v>100000</v>
      </c>
      <c r="K23" s="184">
        <v>100000</v>
      </c>
      <c r="L23" s="184">
        <v>100000</v>
      </c>
      <c r="M23" s="184">
        <v>965000</v>
      </c>
      <c r="N23" s="192">
        <f t="shared" si="7"/>
        <v>1885000</v>
      </c>
      <c r="O23" s="193">
        <f>'[2]3.sz.tábla '!C23</f>
        <v>1943000</v>
      </c>
      <c r="P23" s="64">
        <f t="shared" si="2"/>
        <v>-58000</v>
      </c>
      <c r="Q23" s="64"/>
    </row>
    <row r="24" spans="1:17" x14ac:dyDescent="0.25">
      <c r="A24" s="174" t="s">
        <v>286</v>
      </c>
      <c r="B24" s="184"/>
      <c r="C24" s="184"/>
      <c r="D24" s="184"/>
      <c r="E24" s="184"/>
      <c r="F24" s="184"/>
      <c r="G24" s="184">
        <v>50000</v>
      </c>
      <c r="H24" s="184"/>
      <c r="I24" s="184"/>
      <c r="J24" s="184">
        <v>50000</v>
      </c>
      <c r="K24" s="184"/>
      <c r="L24" s="184"/>
      <c r="M24" s="184"/>
      <c r="N24" s="192">
        <f t="shared" si="7"/>
        <v>100000</v>
      </c>
      <c r="O24" s="193">
        <f>'[2]4.sz.tábla'!C10</f>
        <v>230000</v>
      </c>
      <c r="P24" s="64">
        <f t="shared" si="2"/>
        <v>-130000</v>
      </c>
      <c r="Q24" s="64"/>
    </row>
    <row r="25" spans="1:17" x14ac:dyDescent="0.25">
      <c r="A25" s="174" t="s">
        <v>287</v>
      </c>
      <c r="B25" s="184">
        <v>25000</v>
      </c>
      <c r="C25" s="184"/>
      <c r="D25" s="184">
        <v>2305768</v>
      </c>
      <c r="E25" s="184">
        <v>768589</v>
      </c>
      <c r="F25" s="184">
        <v>768589</v>
      </c>
      <c r="G25" s="184">
        <f>768589+422342+100000</f>
        <v>1290931</v>
      </c>
      <c r="H25" s="184">
        <v>768589</v>
      </c>
      <c r="I25" s="184">
        <v>768589</v>
      </c>
      <c r="J25" s="184">
        <v>768589</v>
      </c>
      <c r="K25" s="184">
        <f>768589+100000+25000+4</f>
        <v>893593</v>
      </c>
      <c r="L25" s="184">
        <v>768589</v>
      </c>
      <c r="M25" s="184">
        <v>768589</v>
      </c>
      <c r="N25" s="192">
        <f t="shared" si="7"/>
        <v>9895415</v>
      </c>
      <c r="O25" s="193">
        <f>'[2]4.sz.tábla'!C4</f>
        <v>7522891</v>
      </c>
      <c r="P25" s="64">
        <f t="shared" si="2"/>
        <v>2372524</v>
      </c>
      <c r="Q25" s="64"/>
    </row>
    <row r="26" spans="1:17" x14ac:dyDescent="0.25">
      <c r="A26" s="174" t="s">
        <v>16</v>
      </c>
      <c r="B26" s="184">
        <v>3885359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92">
        <f t="shared" si="7"/>
        <v>3885359</v>
      </c>
      <c r="O26" s="193">
        <f>'[2]1.sz.tábla '!C26</f>
        <v>3097542</v>
      </c>
      <c r="P26" s="64">
        <f t="shared" si="2"/>
        <v>787817</v>
      </c>
      <c r="Q26" s="64"/>
    </row>
    <row r="27" spans="1:17" x14ac:dyDescent="0.25">
      <c r="A27" s="186" t="s">
        <v>288</v>
      </c>
      <c r="B27" s="187">
        <f>SUM(B20:B26)</f>
        <v>4863071</v>
      </c>
      <c r="C27" s="187">
        <f t="shared" ref="C27:M27" si="8">SUM(C20:C26)</f>
        <v>1435726</v>
      </c>
      <c r="D27" s="187">
        <f t="shared" si="8"/>
        <v>3271494</v>
      </c>
      <c r="E27" s="187">
        <f t="shared" si="8"/>
        <v>1734315</v>
      </c>
      <c r="F27" s="187">
        <f t="shared" si="8"/>
        <v>3167341</v>
      </c>
      <c r="G27" s="187">
        <f t="shared" si="8"/>
        <v>3739683</v>
      </c>
      <c r="H27" s="187">
        <f t="shared" si="8"/>
        <v>3272393</v>
      </c>
      <c r="I27" s="187">
        <f t="shared" si="8"/>
        <v>3167341</v>
      </c>
      <c r="J27" s="187">
        <f t="shared" si="8"/>
        <v>2927961</v>
      </c>
      <c r="K27" s="187">
        <f t="shared" si="8"/>
        <v>3002965</v>
      </c>
      <c r="L27" s="187">
        <f t="shared" si="8"/>
        <v>2877961</v>
      </c>
      <c r="M27" s="187">
        <f t="shared" si="8"/>
        <v>4979181</v>
      </c>
      <c r="N27" s="192">
        <f>SUM(B27:M27)</f>
        <v>38439432</v>
      </c>
      <c r="O27" s="188">
        <f>SUM(O20:O26)</f>
        <v>35942115</v>
      </c>
      <c r="P27" s="64">
        <f t="shared" si="2"/>
        <v>2497317</v>
      </c>
      <c r="Q27" s="64"/>
    </row>
    <row r="28" spans="1:17" x14ac:dyDescent="0.25">
      <c r="A28" s="174" t="s">
        <v>88</v>
      </c>
      <c r="B28" s="184"/>
      <c r="C28" s="184">
        <v>1525474</v>
      </c>
      <c r="D28" s="184">
        <v>60000</v>
      </c>
      <c r="E28" s="184">
        <v>300000</v>
      </c>
      <c r="F28" s="184">
        <v>5000000</v>
      </c>
      <c r="G28" s="184">
        <f>170000+600000+100000</f>
        <v>870000</v>
      </c>
      <c r="H28" s="184">
        <v>1500000</v>
      </c>
      <c r="I28" s="184"/>
      <c r="J28" s="184"/>
      <c r="K28" s="184"/>
      <c r="L28" s="184"/>
      <c r="M28" s="184">
        <v>280000</v>
      </c>
      <c r="N28" s="192">
        <f>SUM(B28:M28)</f>
        <v>9535474</v>
      </c>
      <c r="O28" s="193">
        <f>'[2]5. sz. tábla'!C4</f>
        <v>20770000</v>
      </c>
      <c r="P28" s="64">
        <f t="shared" si="2"/>
        <v>-11234526</v>
      </c>
      <c r="Q28" s="64"/>
    </row>
    <row r="29" spans="1:17" x14ac:dyDescent="0.25">
      <c r="A29" s="174" t="s">
        <v>89</v>
      </c>
      <c r="B29" s="184">
        <v>252000</v>
      </c>
      <c r="C29" s="184">
        <v>3326781</v>
      </c>
      <c r="D29" s="184">
        <f>305000+120000+323850+265430</f>
        <v>1014280</v>
      </c>
      <c r="E29" s="184">
        <v>430000</v>
      </c>
      <c r="F29" s="184"/>
      <c r="G29" s="184">
        <f>749000+300000</f>
        <v>1049000</v>
      </c>
      <c r="H29" s="184"/>
      <c r="I29" s="184"/>
      <c r="J29" s="184">
        <v>81173461</v>
      </c>
      <c r="K29" s="184">
        <f>900000-257430</f>
        <v>642570</v>
      </c>
      <c r="L29" s="184"/>
      <c r="M29" s="184"/>
      <c r="N29" s="192">
        <f t="shared" si="7"/>
        <v>87888092</v>
      </c>
      <c r="O29" s="193">
        <f>'[2]5. sz. tábla'!C16</f>
        <v>94204000</v>
      </c>
      <c r="P29" s="64">
        <f t="shared" si="2"/>
        <v>-6315908</v>
      </c>
      <c r="Q29" s="64"/>
    </row>
    <row r="30" spans="1:17" x14ac:dyDescent="0.25">
      <c r="A30" s="174" t="s">
        <v>118</v>
      </c>
      <c r="B30" s="184"/>
      <c r="C30" s="184"/>
      <c r="D30" s="184">
        <v>26475</v>
      </c>
      <c r="E30" s="184"/>
      <c r="F30" s="184"/>
      <c r="G30" s="184"/>
      <c r="H30" s="184"/>
      <c r="I30" s="184"/>
      <c r="J30" s="184"/>
      <c r="K30" s="184"/>
      <c r="L30" s="184"/>
      <c r="M30" s="184"/>
      <c r="N30" s="192">
        <f t="shared" si="7"/>
        <v>26475</v>
      </c>
      <c r="O30" s="193">
        <f>'[2]5. sz. tábla'!C23</f>
        <v>27600</v>
      </c>
      <c r="P30" s="64">
        <f t="shared" si="2"/>
        <v>-1125</v>
      </c>
      <c r="Q30" s="64"/>
    </row>
    <row r="31" spans="1:17" x14ac:dyDescent="0.25">
      <c r="A31" s="186" t="s">
        <v>289</v>
      </c>
      <c r="B31" s="187">
        <f>B28+B29+B30</f>
        <v>252000</v>
      </c>
      <c r="C31" s="187">
        <f t="shared" ref="C31:L31" si="9">SUM(C28:C30)</f>
        <v>4852255</v>
      </c>
      <c r="D31" s="187">
        <f t="shared" si="9"/>
        <v>1100755</v>
      </c>
      <c r="E31" s="187">
        <f t="shared" si="9"/>
        <v>730000</v>
      </c>
      <c r="F31" s="187">
        <f t="shared" si="9"/>
        <v>5000000</v>
      </c>
      <c r="G31" s="187">
        <f t="shared" si="9"/>
        <v>1919000</v>
      </c>
      <c r="H31" s="187">
        <f t="shared" si="9"/>
        <v>1500000</v>
      </c>
      <c r="I31" s="187">
        <f t="shared" si="9"/>
        <v>0</v>
      </c>
      <c r="J31" s="187">
        <f t="shared" si="9"/>
        <v>81173461</v>
      </c>
      <c r="K31" s="187">
        <f t="shared" si="9"/>
        <v>642570</v>
      </c>
      <c r="L31" s="187">
        <f t="shared" si="9"/>
        <v>0</v>
      </c>
      <c r="M31" s="187">
        <f>SUM(M28:M30)</f>
        <v>280000</v>
      </c>
      <c r="N31" s="192">
        <f>SUM(B31:M31)</f>
        <v>97450041</v>
      </c>
      <c r="O31" s="188">
        <f>SUM(O28:O30)</f>
        <v>115001600</v>
      </c>
      <c r="P31" s="64">
        <f t="shared" si="2"/>
        <v>-17551559</v>
      </c>
      <c r="Q31" s="64"/>
    </row>
    <row r="32" spans="1:17" x14ac:dyDescent="0.25">
      <c r="A32" s="177" t="s">
        <v>19</v>
      </c>
      <c r="B32" s="190">
        <f>SUM(B31,B27)</f>
        <v>5115071</v>
      </c>
      <c r="C32" s="190">
        <f t="shared" ref="C32:M32" si="10">SUM(C31,C27)</f>
        <v>6287981</v>
      </c>
      <c r="D32" s="190">
        <f t="shared" si="10"/>
        <v>4372249</v>
      </c>
      <c r="E32" s="190">
        <f t="shared" si="10"/>
        <v>2464315</v>
      </c>
      <c r="F32" s="190">
        <f t="shared" si="10"/>
        <v>8167341</v>
      </c>
      <c r="G32" s="190">
        <f t="shared" si="10"/>
        <v>5658683</v>
      </c>
      <c r="H32" s="190">
        <f t="shared" si="10"/>
        <v>4772393</v>
      </c>
      <c r="I32" s="190">
        <f t="shared" si="10"/>
        <v>3167341</v>
      </c>
      <c r="J32" s="190">
        <f t="shared" si="10"/>
        <v>84101422</v>
      </c>
      <c r="K32" s="190">
        <f t="shared" si="10"/>
        <v>3645535</v>
      </c>
      <c r="L32" s="190">
        <f t="shared" si="10"/>
        <v>2877961</v>
      </c>
      <c r="M32" s="190">
        <f t="shared" si="10"/>
        <v>5259181</v>
      </c>
      <c r="N32" s="192">
        <f>SUM(B32:M32)</f>
        <v>135889473</v>
      </c>
      <c r="O32" s="188">
        <f>O27+O31</f>
        <v>150943715</v>
      </c>
      <c r="P32" s="64">
        <f t="shared" si="2"/>
        <v>-15054242</v>
      </c>
      <c r="Q32" s="64"/>
    </row>
    <row r="33" spans="1:17" ht="31.5" x14ac:dyDescent="0.25">
      <c r="A33" s="177" t="s">
        <v>290</v>
      </c>
      <c r="B33" s="190">
        <v>247430</v>
      </c>
      <c r="C33" s="190">
        <v>247430</v>
      </c>
      <c r="D33" s="190">
        <v>247430</v>
      </c>
      <c r="E33" s="190">
        <v>247430</v>
      </c>
      <c r="F33" s="190">
        <v>247430</v>
      </c>
      <c r="G33" s="190">
        <v>247430</v>
      </c>
      <c r="H33" s="190"/>
      <c r="I33" s="190"/>
      <c r="J33" s="190"/>
      <c r="K33" s="190"/>
      <c r="L33" s="190"/>
      <c r="M33" s="190"/>
      <c r="N33" s="192">
        <f t="shared" si="7"/>
        <v>1484580</v>
      </c>
      <c r="O33" s="193">
        <f>'[2]5. sz. tábla'!C25</f>
        <v>1793076</v>
      </c>
      <c r="P33" s="64">
        <f t="shared" si="2"/>
        <v>-308496</v>
      </c>
      <c r="Q33" s="64"/>
    </row>
    <row r="34" spans="1:17" x14ac:dyDescent="0.25">
      <c r="A34" s="177" t="s">
        <v>22</v>
      </c>
      <c r="B34" s="190">
        <f>SUM(B32:B33)</f>
        <v>5362501</v>
      </c>
      <c r="C34" s="190">
        <f t="shared" ref="C34:M34" si="11">SUM(C32:C33)</f>
        <v>6535411</v>
      </c>
      <c r="D34" s="190">
        <f t="shared" si="11"/>
        <v>4619679</v>
      </c>
      <c r="E34" s="190">
        <f t="shared" si="11"/>
        <v>2711745</v>
      </c>
      <c r="F34" s="190">
        <f t="shared" si="11"/>
        <v>8414771</v>
      </c>
      <c r="G34" s="190">
        <f t="shared" si="11"/>
        <v>5906113</v>
      </c>
      <c r="H34" s="190">
        <f t="shared" si="11"/>
        <v>4772393</v>
      </c>
      <c r="I34" s="190">
        <f t="shared" si="11"/>
        <v>3167341</v>
      </c>
      <c r="J34" s="190">
        <f t="shared" si="11"/>
        <v>84101422</v>
      </c>
      <c r="K34" s="190">
        <f t="shared" si="11"/>
        <v>3645535</v>
      </c>
      <c r="L34" s="190">
        <f t="shared" si="11"/>
        <v>2877961</v>
      </c>
      <c r="M34" s="190">
        <f t="shared" si="11"/>
        <v>5259181</v>
      </c>
      <c r="N34" s="192">
        <f>SUM(B34:M34)</f>
        <v>137374053</v>
      </c>
      <c r="O34" s="188">
        <f>O32+O33</f>
        <v>152736791</v>
      </c>
      <c r="P34" s="64">
        <f t="shared" si="2"/>
        <v>-15362738</v>
      </c>
      <c r="Q34" s="64"/>
    </row>
    <row r="35" spans="1:17" x14ac:dyDescent="0.25">
      <c r="A35" s="177" t="s">
        <v>291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2">
        <f>SUM(B35:M35)</f>
        <v>0</v>
      </c>
    </row>
    <row r="36" spans="1:17" ht="16.5" thickBot="1" x14ac:dyDescent="0.3">
      <c r="A36" s="194" t="s">
        <v>292</v>
      </c>
      <c r="B36" s="195">
        <f>B6+B16+B17-B34</f>
        <v>102806781</v>
      </c>
      <c r="C36" s="195">
        <f t="shared" ref="C36:M36" si="12">C6+C16+C17-C34</f>
        <v>98319640</v>
      </c>
      <c r="D36" s="195">
        <f t="shared" si="12"/>
        <v>99330231</v>
      </c>
      <c r="E36" s="195">
        <f t="shared" si="12"/>
        <v>98835038</v>
      </c>
      <c r="F36" s="195">
        <f t="shared" si="12"/>
        <v>94886819</v>
      </c>
      <c r="G36" s="195">
        <f t="shared" si="12"/>
        <v>91197258</v>
      </c>
      <c r="H36" s="195">
        <f t="shared" si="12"/>
        <v>88641418</v>
      </c>
      <c r="I36" s="195">
        <f t="shared" si="12"/>
        <v>87981784</v>
      </c>
      <c r="J36" s="195">
        <f t="shared" si="12"/>
        <v>9088069</v>
      </c>
      <c r="K36" s="195">
        <f t="shared" si="12"/>
        <v>8178741</v>
      </c>
      <c r="L36" s="195">
        <f t="shared" si="12"/>
        <v>7958487</v>
      </c>
      <c r="M36" s="195">
        <f t="shared" si="12"/>
        <v>5245012</v>
      </c>
      <c r="N36" s="196">
        <f>+N6+N16+N17-N34</f>
        <v>5245012</v>
      </c>
      <c r="O36" s="64">
        <f>O19-O34</f>
        <v>0</v>
      </c>
    </row>
    <row r="38" spans="1:17" x14ac:dyDescent="0.25">
      <c r="N38" s="188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2018. évi költségvetéséről szóló .../2018. (.....) önkormányzati rendelet tervezethez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2018-06-22T10:19:10Z</cp:lastPrinted>
  <dcterms:created xsi:type="dcterms:W3CDTF">2014-05-27T12:51:39Z</dcterms:created>
  <dcterms:modified xsi:type="dcterms:W3CDTF">2018-07-03T13:57:47Z</dcterms:modified>
</cp:coreProperties>
</file>