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810" tabRatio="727" activeTab="2"/>
  </bookViews>
  <sheets>
    <sheet name="ÖSSZEFÜGGÉSEK" sheetId="1" r:id="rId1"/>
    <sheet name="1.1.sz.mell." sheetId="2" r:id="rId2"/>
    <sheet name="2.1.sz.mell  " sheetId="6" r:id="rId3"/>
    <sheet name="2.2.sz.mell  " sheetId="7" r:id="rId4"/>
    <sheet name="ELLENŐRZÉS-1.sz.2.1.sz.2.2.sz." sheetId="8" r:id="rId5"/>
    <sheet name="3.sz.mell." sheetId="9" r:id="rId6"/>
    <sheet name="4.sz.mell." sheetId="10" r:id="rId7"/>
    <sheet name="1.tájékoztató" sheetId="33" r:id="rId8"/>
    <sheet name="2. tájékoztató tábla" sheetId="34" r:id="rId9"/>
    <sheet name="3. tájékoztató tábla" sheetId="35" r:id="rId10"/>
    <sheet name="4. tájékoztató tábla" sheetId="36" r:id="rId11"/>
    <sheet name="5. tájékoztató tábla" sheetId="37" r:id="rId12"/>
    <sheet name="6. tájékoztató tábla" sheetId="38" r:id="rId13"/>
    <sheet name="7.1. tájékoztató tábla" sheetId="39" r:id="rId14"/>
    <sheet name="7.2. tájékoztató tábla" sheetId="40" r:id="rId15"/>
    <sheet name="7.3. tájékoztató tábla" sheetId="41" r:id="rId16"/>
    <sheet name="7.4. tájékoztató tábla" sheetId="42" r:id="rId17"/>
    <sheet name="8. tájékoztató tábla" sheetId="43" r:id="rId18"/>
    <sheet name="9. tájékoztató tábla" sheetId="44" r:id="rId19"/>
    <sheet name="Munka1" sheetId="45" r:id="rId20"/>
  </sheets>
  <definedNames>
    <definedName name="_ftn1" localSheetId="15">'7.3. tájékoztató tábla'!$A$27</definedName>
    <definedName name="_ftnref1" localSheetId="15">'7.3. tájékoztató tábla'!$A$18</definedName>
    <definedName name="_xlnm.Print_Titles" localSheetId="13">'7.1. tájékoztató tábla'!$2:$6</definedName>
    <definedName name="_xlnm.Print_Area" localSheetId="1">'1.1.sz.mell.'!$A$1:$E$146</definedName>
    <definedName name="_xlnm.Print_Area" localSheetId="7">'1.tájékoztató'!$A$1:$E$145</definedName>
    <definedName name="_xlnm.Print_Area" localSheetId="2">'2.1.sz.mell  '!$A$1:$J$32</definedName>
  </definedNames>
  <calcPr calcId="125725" fullCalcOnLoad="1"/>
</workbook>
</file>

<file path=xl/calcChain.xml><?xml version="1.0" encoding="utf-8"?>
<calcChain xmlns="http://schemas.openxmlformats.org/spreadsheetml/2006/main">
  <c r="A10" i="1"/>
  <c r="A16"/>
  <c r="A22"/>
  <c r="A28"/>
  <c r="A34"/>
  <c r="C89" i="2"/>
  <c r="C150"/>
  <c r="D150"/>
  <c r="E150"/>
  <c r="C151"/>
  <c r="D151"/>
  <c r="E151"/>
  <c r="C4" i="6"/>
  <c r="G4" s="1"/>
  <c r="D4"/>
  <c r="H4" s="1"/>
  <c r="H4" i="7"/>
  <c r="E4" i="6"/>
  <c r="I4"/>
  <c r="C18"/>
  <c r="D18"/>
  <c r="E18"/>
  <c r="G18"/>
  <c r="H18"/>
  <c r="H28"/>
  <c r="I18"/>
  <c r="C24"/>
  <c r="C27"/>
  <c r="D24"/>
  <c r="E24"/>
  <c r="D27"/>
  <c r="G27"/>
  <c r="D25" i="8"/>
  <c r="H27" i="6"/>
  <c r="I27"/>
  <c r="D4" i="7"/>
  <c r="G4"/>
  <c r="C17"/>
  <c r="D17"/>
  <c r="D31"/>
  <c r="E17"/>
  <c r="I32"/>
  <c r="G17"/>
  <c r="G31"/>
  <c r="H17"/>
  <c r="H31"/>
  <c r="I17"/>
  <c r="I31"/>
  <c r="C24"/>
  <c r="D24"/>
  <c r="D30"/>
  <c r="D13" i="8"/>
  <c r="E24" i="7"/>
  <c r="C30"/>
  <c r="E30"/>
  <c r="D19" i="8"/>
  <c r="G30" i="7"/>
  <c r="H30"/>
  <c r="I30"/>
  <c r="C33"/>
  <c r="D33"/>
  <c r="E33"/>
  <c r="G33"/>
  <c r="H33"/>
  <c r="I33"/>
  <c r="A4" i="8"/>
  <c r="B6"/>
  <c r="B7"/>
  <c r="B8"/>
  <c r="A10"/>
  <c r="B12"/>
  <c r="B13"/>
  <c r="B14"/>
  <c r="A16"/>
  <c r="B18"/>
  <c r="B19"/>
  <c r="E19" s="1"/>
  <c r="B20"/>
  <c r="A22"/>
  <c r="B24"/>
  <c r="B25"/>
  <c r="E25" s="1"/>
  <c r="B26"/>
  <c r="A28"/>
  <c r="B30"/>
  <c r="B31"/>
  <c r="D31"/>
  <c r="B32"/>
  <c r="A34"/>
  <c r="B36"/>
  <c r="B37"/>
  <c r="D37"/>
  <c r="B38"/>
  <c r="D3" i="9"/>
  <c r="D3" i="10" s="1"/>
  <c r="E3" i="9"/>
  <c r="F3"/>
  <c r="F3" i="10" s="1"/>
  <c r="G3" i="9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E3" i="10"/>
  <c r="G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G24"/>
  <c r="C3" i="33"/>
  <c r="D3"/>
  <c r="D88" s="1"/>
  <c r="C6"/>
  <c r="D6"/>
  <c r="E6"/>
  <c r="C13"/>
  <c r="D13"/>
  <c r="E13"/>
  <c r="C20"/>
  <c r="D20"/>
  <c r="E20"/>
  <c r="C28"/>
  <c r="C27"/>
  <c r="C61"/>
  <c r="C85"/>
  <c r="D28"/>
  <c r="D27"/>
  <c r="E28"/>
  <c r="E27"/>
  <c r="E61"/>
  <c r="E85"/>
  <c r="C34"/>
  <c r="D34"/>
  <c r="E34"/>
  <c r="C45"/>
  <c r="D45"/>
  <c r="E45"/>
  <c r="C51"/>
  <c r="D51"/>
  <c r="E51"/>
  <c r="C56"/>
  <c r="D56"/>
  <c r="E56"/>
  <c r="C62"/>
  <c r="D62"/>
  <c r="E62"/>
  <c r="C66"/>
  <c r="D66"/>
  <c r="E66"/>
  <c r="C71"/>
  <c r="D71"/>
  <c r="E71"/>
  <c r="C74"/>
  <c r="D74"/>
  <c r="E74"/>
  <c r="C78"/>
  <c r="D78"/>
  <c r="D84"/>
  <c r="E78"/>
  <c r="C84"/>
  <c r="E84"/>
  <c r="C88"/>
  <c r="C91"/>
  <c r="D91"/>
  <c r="E91"/>
  <c r="E124"/>
  <c r="E145"/>
  <c r="C107"/>
  <c r="D107"/>
  <c r="E107"/>
  <c r="C121"/>
  <c r="C124"/>
  <c r="C145"/>
  <c r="D121"/>
  <c r="E121"/>
  <c r="D124"/>
  <c r="C125"/>
  <c r="D125"/>
  <c r="E125"/>
  <c r="C129"/>
  <c r="D129"/>
  <c r="E129"/>
  <c r="C134"/>
  <c r="C144"/>
  <c r="D134"/>
  <c r="E134"/>
  <c r="C139"/>
  <c r="D139"/>
  <c r="D144"/>
  <c r="D145"/>
  <c r="E139"/>
  <c r="E144"/>
  <c r="K1" i="34"/>
  <c r="E2"/>
  <c r="F3"/>
  <c r="G3"/>
  <c r="H3"/>
  <c r="I3"/>
  <c r="D5"/>
  <c r="D18"/>
  <c r="E5"/>
  <c r="F5"/>
  <c r="F18"/>
  <c r="G5"/>
  <c r="H5"/>
  <c r="H18"/>
  <c r="I5"/>
  <c r="J5"/>
  <c r="J6"/>
  <c r="J7"/>
  <c r="D8"/>
  <c r="E8"/>
  <c r="E18"/>
  <c r="F8"/>
  <c r="G8"/>
  <c r="J8"/>
  <c r="H8"/>
  <c r="I8"/>
  <c r="J9"/>
  <c r="J10"/>
  <c r="D11"/>
  <c r="E11"/>
  <c r="F11"/>
  <c r="G11"/>
  <c r="H11"/>
  <c r="J11"/>
  <c r="I11"/>
  <c r="J12"/>
  <c r="D13"/>
  <c r="E13"/>
  <c r="F13"/>
  <c r="G13"/>
  <c r="H13"/>
  <c r="J13"/>
  <c r="I13"/>
  <c r="J14"/>
  <c r="D15"/>
  <c r="E15"/>
  <c r="F15"/>
  <c r="G15"/>
  <c r="H15"/>
  <c r="J15"/>
  <c r="I15"/>
  <c r="J16"/>
  <c r="J17"/>
  <c r="G18"/>
  <c r="I18"/>
  <c r="I1" i="35"/>
  <c r="E2"/>
  <c r="H2"/>
  <c r="F3"/>
  <c r="G3"/>
  <c r="E5"/>
  <c r="F5"/>
  <c r="G5"/>
  <c r="H5"/>
  <c r="E12"/>
  <c r="F12"/>
  <c r="G12"/>
  <c r="H12"/>
  <c r="E19"/>
  <c r="F19"/>
  <c r="G19"/>
  <c r="H19"/>
  <c r="A1" i="36"/>
  <c r="J1"/>
  <c r="H7"/>
  <c r="I7"/>
  <c r="H8"/>
  <c r="I8"/>
  <c r="H9"/>
  <c r="I9"/>
  <c r="H10"/>
  <c r="I10"/>
  <c r="H11"/>
  <c r="I11"/>
  <c r="H12"/>
  <c r="I12"/>
  <c r="H13"/>
  <c r="I13"/>
  <c r="C14"/>
  <c r="C19"/>
  <c r="D14"/>
  <c r="E14"/>
  <c r="F14"/>
  <c r="G14"/>
  <c r="G19"/>
  <c r="H16"/>
  <c r="I16"/>
  <c r="I18"/>
  <c r="H17"/>
  <c r="I17"/>
  <c r="C18"/>
  <c r="D18"/>
  <c r="E18"/>
  <c r="F18"/>
  <c r="G18"/>
  <c r="H18"/>
  <c r="D19"/>
  <c r="E19"/>
  <c r="F19"/>
  <c r="C29" i="37"/>
  <c r="D29"/>
  <c r="D36" i="38"/>
  <c r="E36"/>
  <c r="A1" i="39"/>
  <c r="C9"/>
  <c r="C14"/>
  <c r="C19"/>
  <c r="C24"/>
  <c r="C8"/>
  <c r="C51"/>
  <c r="C68"/>
  <c r="C29"/>
  <c r="D9"/>
  <c r="D14"/>
  <c r="D19"/>
  <c r="D24"/>
  <c r="D29"/>
  <c r="D8"/>
  <c r="E9"/>
  <c r="E14"/>
  <c r="E19"/>
  <c r="E24"/>
  <c r="E8"/>
  <c r="E51"/>
  <c r="E68"/>
  <c r="E29"/>
  <c r="C35"/>
  <c r="C40"/>
  <c r="C34"/>
  <c r="C45"/>
  <c r="D35"/>
  <c r="D40"/>
  <c r="D34"/>
  <c r="D51"/>
  <c r="D68"/>
  <c r="D45"/>
  <c r="E35"/>
  <c r="E40"/>
  <c r="E34"/>
  <c r="E45"/>
  <c r="C54"/>
  <c r="D54"/>
  <c r="E54"/>
  <c r="C59"/>
  <c r="D59"/>
  <c r="E59"/>
  <c r="C63"/>
  <c r="D63"/>
  <c r="E63"/>
  <c r="C66"/>
  <c r="D66"/>
  <c r="E66"/>
  <c r="A2" i="40"/>
  <c r="C14"/>
  <c r="C18"/>
  <c r="C21"/>
  <c r="A1" i="41"/>
  <c r="D9"/>
  <c r="D14"/>
  <c r="D18"/>
  <c r="D38"/>
  <c r="A1" i="42"/>
  <c r="D8"/>
  <c r="D14"/>
  <c r="D38"/>
  <c r="F1" i="43"/>
  <c r="A2"/>
  <c r="D22"/>
  <c r="E22"/>
  <c r="C1" i="44"/>
  <c r="B6"/>
  <c r="C6"/>
  <c r="B11"/>
  <c r="C11"/>
  <c r="J18" i="34"/>
  <c r="D61" i="33"/>
  <c r="D85"/>
  <c r="I14" i="36"/>
  <c r="I19"/>
  <c r="C4" i="7"/>
  <c r="E28" i="6"/>
  <c r="E4" i="7"/>
  <c r="H14" i="36"/>
  <c r="H19"/>
  <c r="I4" i="7"/>
  <c r="D24" i="8"/>
  <c r="E24"/>
  <c r="E13"/>
  <c r="D18"/>
  <c r="E18" s="1"/>
  <c r="D36"/>
  <c r="E36" s="1"/>
  <c r="D32"/>
  <c r="E32" s="1"/>
  <c r="H32" i="7"/>
  <c r="E31"/>
  <c r="D20" i="8"/>
  <c r="E20" s="1"/>
  <c r="D7"/>
  <c r="E7" s="1"/>
  <c r="C31" i="7"/>
  <c r="G32"/>
  <c r="D6" i="8"/>
  <c r="E6" s="1"/>
  <c r="E37"/>
  <c r="E31"/>
  <c r="G28" i="6"/>
  <c r="D26" i="8"/>
  <c r="E26"/>
  <c r="I28" i="6"/>
  <c r="D38" i="8"/>
  <c r="E38" s="1"/>
  <c r="D30"/>
  <c r="E30" s="1"/>
  <c r="D29" i="6"/>
  <c r="I29"/>
  <c r="D28"/>
  <c r="D12" i="8"/>
  <c r="E12"/>
  <c r="H29" i="6"/>
  <c r="E30"/>
  <c r="G29"/>
  <c r="E29"/>
  <c r="C29"/>
  <c r="C28"/>
  <c r="I30"/>
  <c r="H30"/>
  <c r="D30"/>
  <c r="D14" i="8"/>
  <c r="E14" s="1"/>
  <c r="D8"/>
  <c r="E8" s="1"/>
  <c r="C30" i="6"/>
  <c r="G30"/>
  <c r="G24" i="9"/>
</calcChain>
</file>

<file path=xl/sharedStrings.xml><?xml version="1.0" encoding="utf-8"?>
<sst xmlns="http://schemas.openxmlformats.org/spreadsheetml/2006/main" count="1738" uniqueCount="751">
  <si>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</si>
  <si>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</si>
  <si>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</si>
  <si>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</si>
  <si>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</si>
  <si>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</si>
  <si>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</si>
  <si>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</si>
  <si>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</si>
  <si>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</si>
  <si>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</si>
  <si>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</si>
  <si>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</si>
  <si>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</si>
  <si>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</si>
  <si>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</si>
  <si>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</si>
  <si>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</si>
  <si>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</si>
  <si>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</si>
  <si>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</si>
  <si>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</si>
  <si>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</si>
  <si>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</si>
  <si>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</si>
  <si>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</si>
  <si>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</si>
  <si>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</si>
  <si>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</si>
  <si>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</si>
  <si>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</si>
  <si>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</si>
  <si>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</si>
  <si>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</si>
  <si>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</si>
  <si>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</si>
  <si>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</si>
  <si>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</si>
  <si>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</si>
  <si>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</si>
  <si>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</si>
  <si>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</si>
  <si>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</si>
  <si>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</si>
  <si>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</si>
  <si>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</si>
  <si>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</si>
  <si>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</si>
  <si>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</si>
  <si>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</si>
  <si>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</si>
  <si>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</si>
  <si>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</si>
  <si>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</si>
  <si>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</si>
  <si>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</si>
  <si>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</si>
  <si>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</si>
  <si>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</si>
  <si>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</si>
  <si>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</si>
  <si>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</si>
  <si>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</si>
  <si>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</si>
  <si>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</si>
  <si>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</si>
  <si>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</si>
  <si>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</si>
  <si>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</si>
  <si>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</si>
  <si>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</si>
  <si>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</si>
  <si>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</si>
  <si>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</si>
  <si>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</si>
  <si>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</si>
  <si>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</si>
  <si>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</si>
  <si>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</si>
  <si>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</si>
  <si>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</si>
  <si>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</si>
  <si>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</si>
  <si>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</si>
  <si>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</si>
  <si>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</si>
  <si>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</si>
  <si>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</si>
  <si>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</si>
  <si>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</si>
  <si>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</si>
  <si>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</si>
  <si>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</si>
  <si>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</si>
  <si>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</si>
  <si>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</si>
  <si>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</si>
  <si>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</si>
  <si>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</si>
  <si>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</si>
  <si>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</si>
  <si>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</si>
  <si>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</si>
  <si>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</si>
  <si>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</si>
  <si>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</si>
  <si>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</si>
  <si>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</si>
  <si>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</si>
  <si>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</si>
  <si>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</si>
  <si>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</si>
  <si>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</si>
  <si>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</si>
  <si>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</si>
  <si>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</si>
  <si>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</si>
  <si>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</si>
  <si>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</si>
  <si>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</si>
  <si>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</si>
  <si>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</si>
  <si>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</si>
  <si>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</si>
  <si>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</si>
  <si>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</si>
  <si>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</si>
  <si>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</si>
  <si>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</si>
  <si>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</si>
  <si>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</si>
  <si>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</si>
  <si>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</si>
  <si>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</si>
  <si>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</si>
  <si>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</si>
  <si>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</si>
  <si>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</si>
  <si>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</si>
  <si>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</si>
  <si>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</si>
  <si>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</si>
  <si>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</si>
  <si>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</si>
  <si>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</si>
  <si>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</si>
  <si>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</si>
  <si>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</si>
  <si>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</si>
  <si>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</si>
  <si>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</si>
  <si>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</si>
  <si>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</si>
  <si>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</si>
  <si>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</si>
  <si>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</si>
  <si>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</si>
  <si>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</si>
  <si>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</si>
  <si>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</si>
  <si>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</si>
  <si>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</si>
  <si>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</si>
  <si>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</si>
  <si>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</si>
  <si>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</si>
  <si>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</si>
  <si>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</si>
  <si>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</si>
  <si>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</si>
  <si>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</si>
  <si>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</si>
  <si>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</si>
  <si>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</si>
  <si>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</si>
  <si>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</si>
  <si>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</si>
  <si>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</si>
  <si>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</si>
  <si>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</si>
  <si>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</si>
  <si>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</si>
  <si>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</si>
  <si>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</si>
  <si>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</si>
  <si>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</si>
  <si>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</si>
  <si>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</si>
  <si>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</si>
  <si>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</si>
  <si>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</si>
  <si>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</si>
  <si>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</si>
  <si>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</si>
  <si>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</si>
  <si>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</si>
  <si>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</si>
  <si>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</si>
  <si>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</si>
  <si>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</si>
  <si>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</si>
  <si>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</si>
  <si>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</si>
  <si>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</si>
  <si>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</si>
  <si>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</si>
  <si>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</si>
  <si>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</si>
  <si>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</si>
  <si>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</si>
  <si>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</si>
  <si>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</si>
  <si>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</si>
  <si>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</si>
  <si>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</si>
  <si>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</si>
  <si>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</si>
  <si>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</si>
  <si>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</si>
  <si>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</si>
  <si>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</si>
  <si>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</si>
  <si>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</si>
  <si>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</si>
  <si>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</si>
  <si>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</si>
  <si>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</si>
  <si>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</si>
  <si>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</si>
  <si>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</si>
  <si>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</si>
  <si>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</si>
  <si>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</si>
  <si>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</si>
  <si>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</si>
  <si>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</si>
  <si>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</si>
  <si>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</si>
  <si>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</si>
  <si>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</si>
  <si>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</si>
  <si>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</si>
  <si>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</si>
  <si>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</si>
  <si>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</si>
  <si>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</si>
  <si>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</si>
  <si>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</si>
  <si>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</si>
  <si>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</si>
  <si>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</si>
  <si>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</si>
  <si>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</si>
  <si>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</si>
  <si>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</si>
  <si>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</si>
  <si>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</si>
  <si>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</si>
  <si>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</si>
  <si>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</si>
  <si>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</si>
  <si>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</si>
  <si>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</si>
  <si>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</si>
  <si>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</si>
  <si>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</si>
  <si>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Értéke
(E Ft)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</si>
  <si>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</si>
  <si>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</si>
  <si>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</si>
  <si>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</si>
  <si>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</si>
  <si>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</si>
  <si>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</si>
  <si>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</si>
  <si>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</si>
  <si>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</si>
  <si>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</si>
  <si>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</si>
  <si>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</si>
  <si>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</si>
  <si>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</si>
  <si>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</si>
  <si>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</si>
  <si>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</si>
  <si>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</si>
  <si>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</si>
  <si>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</si>
  <si>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</si>
  <si>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</si>
  <si>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</si>
  <si>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</si>
  <si>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</si>
  <si>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</si>
  <si>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</si>
  <si>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</si>
  <si>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</si>
  <si>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</si>
  <si>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</si>
  <si>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</si>
  <si>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</si>
  <si>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</si>
  <si>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</si>
  <si>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</si>
  <si>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</si>
  <si>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</si>
  <si>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</si>
  <si>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</si>
  <si>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</si>
  <si>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</si>
  <si>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</si>
  <si>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</si>
  <si>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</si>
  <si>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</si>
  <si>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</si>
  <si>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</si>
  <si>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</si>
  <si>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</si>
  <si>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</si>
  <si>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</si>
  <si>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</si>
  <si>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</si>
  <si>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</si>
  <si>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</si>
  <si>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</si>
  <si>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</si>
  <si>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</si>
  <si>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</si>
  <si>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</si>
  <si>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</si>
  <si>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</si>
  <si>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</si>
  <si>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</si>
  <si>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</si>
  <si>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</si>
  <si>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</si>
  <si>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</si>
  <si>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</si>
  <si>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</si>
  <si>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</si>
  <si>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</si>
  <si>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</si>
  <si>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</si>
  <si>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</si>
  <si>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</si>
  <si>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</si>
  <si>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</si>
  <si>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</si>
  <si>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</si>
  <si>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</si>
  <si>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</si>
  <si>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</si>
  <si>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</si>
  <si>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</si>
  <si>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</si>
  <si>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</si>
  <si>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</si>
  <si>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</si>
  <si>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</si>
  <si>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</si>
  <si>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</si>
  <si>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</si>
  <si>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</si>
  <si>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</si>
  <si>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</si>
  <si>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</si>
  <si>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</si>
  <si>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</si>
  <si>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</si>
  <si>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</si>
  <si>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</si>
  <si>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</si>
  <si>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</si>
  <si>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</si>
  <si>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</si>
  <si>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</si>
  <si>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</si>
  <si>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</si>
  <si>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</si>
  <si>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</si>
  <si>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</si>
  <si>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</si>
  <si>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</si>
  <si>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</si>
  <si>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</si>
  <si>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</si>
  <si>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</si>
  <si>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</si>
  <si>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</si>
  <si>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</si>
  <si>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</si>
  <si>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</si>
  <si>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</si>
  <si>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</si>
  <si>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</si>
  <si>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</si>
  <si>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</si>
  <si>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</si>
  <si>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</si>
  <si>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</si>
  <si>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</si>
  <si>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</si>
  <si>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</si>
  <si>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</si>
  <si>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</si>
  <si>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</si>
  <si>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</si>
  <si>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</si>
  <si>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</si>
  <si>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</si>
  <si>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</si>
  <si>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</si>
  <si>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</si>
  <si>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</si>
  <si>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</si>
  <si>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</si>
  <si>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</si>
  <si>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</si>
  <si>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</si>
  <si>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</si>
  <si>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</si>
  <si>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</si>
  <si>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</si>
  <si>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</si>
  <si>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</si>
  <si>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</si>
  <si>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</si>
  <si>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</si>
  <si>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</si>
  <si>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</si>
  <si>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</si>
  <si>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</si>
  <si>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</si>
  <si>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</si>
  <si>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</si>
  <si>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</si>
  <si>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</si>
  <si>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</si>
  <si>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</si>
  <si>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</si>
  <si>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</si>
  <si>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</si>
  <si>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</si>
  <si>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</si>
  <si>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</si>
  <si>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</si>
  <si>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</si>
  <si>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</si>
  <si>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</si>
  <si>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</si>
  <si>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</si>
  <si>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</si>
  <si>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</si>
  <si>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</si>
  <si>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</si>
  <si>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</si>
  <si>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</si>
  <si>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</si>
  <si>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</si>
  <si>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</si>
  <si>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</si>
  <si>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</si>
  <si>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</si>
  <si>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</si>
  <si>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</si>
  <si>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</si>
  <si>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</si>
  <si>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</si>
  <si>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</si>
  <si>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</si>
  <si>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</si>
  <si>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</si>
  <si>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</si>
  <si>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</si>
  <si>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</si>
  <si>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</si>
  <si>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</si>
  <si>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</si>
  <si>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</si>
  <si>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</si>
  <si>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</si>
  <si>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</si>
  <si>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</si>
  <si>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</si>
  <si>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2014. évi eredeti előirányzat BEVÉTELEK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</si>
  <si>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</si>
  <si>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</si>
  <si>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</si>
  <si>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</si>
  <si>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</si>
  <si>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</si>
  <si>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</si>
  <si>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</si>
  <si>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</si>
  <si>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</si>
  <si>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</si>
  <si>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</si>
  <si>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</si>
  <si>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</si>
  <si>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</si>
  <si>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</si>
  <si>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</si>
  <si>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</si>
  <si>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</si>
  <si>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</si>
  <si>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</si>
  <si>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</si>
  <si>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</si>
  <si>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</si>
  <si>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</si>
  <si>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</si>
  <si>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</si>
  <si>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</si>
  <si>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</si>
  <si>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</si>
  <si>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</si>
  <si>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</si>
  <si>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</si>
  <si>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</si>
  <si>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</si>
  <si>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</si>
  <si>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</si>
  <si>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Külföldi finanszírozás kiadásai (8.1. + … + 8.4.)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</si>
  <si>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</si>
  <si>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</si>
  <si>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</si>
  <si>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</si>
  <si>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</si>
  <si>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</si>
  <si>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</si>
  <si>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</si>
  <si>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</si>
  <si>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</si>
  <si>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</si>
  <si>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</si>
  <si>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</si>
  <si>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</si>
  <si>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</si>
  <si>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</si>
  <si>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</si>
  <si>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</si>
  <si>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</si>
  <si>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</si>
  <si>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</si>
  <si>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</si>
  <si>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</si>
  <si>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</si>
  <si>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</si>
  <si>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</si>
  <si>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</si>
  <si>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</si>
  <si>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</si>
  <si>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</si>
  <si>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</si>
  <si>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</si>
  <si>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</si>
  <si>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</si>
  <si>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</si>
  <si>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</si>
  <si>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</si>
  <si>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</si>
  <si>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</si>
  <si>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</si>
  <si>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</si>
  <si>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</si>
  <si>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</si>
  <si>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</si>
  <si>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</si>
  <si>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</si>
  <si>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</si>
  <si>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</si>
  <si>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</si>
  <si>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</si>
  <si>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</si>
  <si>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</si>
  <si>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</si>
  <si>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</si>
  <si>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</si>
  <si>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</si>
  <si>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</si>
  <si>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</si>
  <si>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</si>
  <si>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</si>
  <si>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</si>
  <si>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</si>
  <si>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</si>
  <si>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</si>
  <si>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</si>
  <si>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</si>
  <si>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</si>
  <si>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</si>
  <si>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</si>
  <si>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</si>
  <si>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</si>
  <si>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</si>
  <si>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</si>
  <si>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</si>
  <si>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</si>
  <si>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</si>
  <si>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</si>
  <si>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</si>
  <si>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</si>
  <si>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</si>
  <si>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</si>
  <si>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</si>
  <si>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</si>
  <si>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</si>
  <si>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</si>
  <si>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</si>
  <si>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</si>
  <si>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</si>
  <si>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</si>
  <si>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</si>
  <si>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</si>
  <si>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</si>
  <si>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</si>
  <si>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</si>
  <si>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</si>
  <si>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</si>
  <si>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</si>
  <si>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</si>
  <si>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</si>
  <si>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</si>
  <si>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</si>
  <si>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</si>
  <si>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</si>
  <si>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</si>
  <si>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</si>
  <si>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</si>
  <si>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</si>
  <si>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</si>
  <si>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</si>
  <si>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</si>
  <si>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</si>
  <si>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</si>
  <si>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</si>
  <si>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</si>
  <si>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</si>
  <si>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</si>
  <si>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</si>
  <si>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</si>
  <si>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</si>
  <si>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</si>
  <si>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</si>
  <si>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</si>
  <si>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</si>
  <si>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</si>
  <si>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</si>
  <si>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</si>
  <si>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</si>
  <si>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</si>
  <si>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</si>
  <si>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</si>
  <si>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</si>
  <si>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</si>
  <si>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</si>
  <si>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</si>
  <si>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</si>
  <si>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</si>
  <si>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</si>
  <si>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</si>
  <si>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</si>
  <si>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</si>
  <si>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</si>
  <si>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</si>
  <si>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</si>
  <si>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</si>
  <si>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</si>
  <si>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</si>
  <si>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</si>
  <si>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</si>
  <si>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</si>
  <si>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</si>
  <si>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</si>
  <si>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</si>
  <si>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</si>
  <si>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</si>
  <si>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</si>
  <si>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</si>
  <si>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</si>
  <si>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</si>
  <si>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</si>
  <si>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</si>
  <si>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</si>
  <si>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</si>
  <si>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</si>
  <si>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</si>
  <si>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</si>
  <si>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</si>
  <si>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</si>
  <si>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</si>
  <si>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</si>
  <si>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</si>
  <si>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</si>
  <si>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</si>
  <si>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</si>
  <si>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</si>
  <si>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</si>
  <si>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</si>
  <si>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</si>
  <si>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</si>
  <si>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</si>
  <si>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</si>
  <si>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</si>
  <si>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</si>
  <si>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</si>
  <si>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</si>
  <si>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</si>
  <si>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</si>
  <si>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</si>
  <si>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</si>
  <si>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</si>
  <si>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</si>
  <si>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</si>
  <si>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</si>
  <si>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</si>
  <si>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</si>
  <si>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</si>
  <si>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</si>
  <si>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</si>
  <si>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</si>
  <si>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</si>
  <si>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</si>
  <si>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</si>
  <si>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</si>
  <si>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</si>
  <si>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</si>
  <si>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</si>
  <si>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</si>
  <si>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</si>
  <si>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</si>
  <si>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814</t>
  </si>
  <si>
    <t>megelőlegezés visszafizetése</t>
  </si>
  <si>
    <t>Elszámolásból származó bevételek</t>
  </si>
  <si>
    <t>4. melléklet a    /2016. (V.31.)önkormányzati rendelethez</t>
  </si>
  <si>
    <t>2016. évi</t>
  </si>
  <si>
    <t>Helyi önkormányzatok működésének általános támogatása /B111)</t>
  </si>
  <si>
    <t>Önkormányzatok szociális és gyermekjóléti feladatainak támogatása(B113)</t>
  </si>
  <si>
    <t>Önkormányzatok kulturális feladatainak támogatása(B114)</t>
  </si>
  <si>
    <t>Működési célú központosított előirányzatok(B115)</t>
  </si>
  <si>
    <t>Egyéb működési célú támogatások bevételei (B16)</t>
  </si>
  <si>
    <t xml:space="preserve"> forintban</t>
  </si>
  <si>
    <t xml:space="preserve"> forintban !</t>
  </si>
  <si>
    <t>óvoda: konyhaszekrény,asztal,szék</t>
  </si>
  <si>
    <t>2016-2016</t>
  </si>
  <si>
    <t>fűtés korszerűsítésből</t>
  </si>
  <si>
    <t>telefon</t>
  </si>
  <si>
    <t>tűzoltó tömlők</t>
  </si>
  <si>
    <t>3. melléklet a   3 /2017.(V.30.) önkormányzati rendelethez</t>
  </si>
  <si>
    <t>2.2. melléklet a   3/2017. (V.30. ) önkormányzati rendelethez</t>
  </si>
  <si>
    <t>2.1. melléklet a   3 /2017. (V.30.) önkormányzati rendelethez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</si>
</sst>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72" formatCode="#,###__;\-#,###__"/>
    <numFmt numFmtId="173" formatCode="00"/>
    <numFmt numFmtId="174" formatCode="#,###\ _F_t;\-#,###\ _F_t"/>
    <numFmt numFmtId="175" formatCode="#,###__"/>
  </numFmts>
  <fonts count="7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4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5" borderId="0" applyNumberFormat="0" applyBorder="0" applyAlignment="0" applyProtection="0"/>
    <xf numFmtId="0" fontId="56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2" borderId="0" applyNumberFormat="0" applyBorder="0" applyAlignment="0" applyProtection="0"/>
    <xf numFmtId="0" fontId="56" fillId="11" borderId="0" applyNumberFormat="0" applyBorder="0" applyAlignment="0" applyProtection="0"/>
    <xf numFmtId="0" fontId="57" fillId="2" borderId="0" applyNumberFormat="0" applyBorder="0" applyAlignment="0" applyProtection="0"/>
    <xf numFmtId="0" fontId="57" fillId="13" borderId="0" applyNumberFormat="0" applyBorder="0" applyAlignment="0" applyProtection="0"/>
    <xf numFmtId="0" fontId="57" fillId="2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0" borderId="0" applyNumberFormat="0" applyBorder="0" applyAlignment="0" applyProtection="0"/>
    <xf numFmtId="0" fontId="57" fillId="2" borderId="0" applyNumberFormat="0" applyBorder="0" applyAlignment="0" applyProtection="0"/>
    <xf numFmtId="0" fontId="57" fillId="5" borderId="0" applyNumberFormat="0" applyBorder="0" applyAlignment="0" applyProtection="0"/>
    <xf numFmtId="0" fontId="58" fillId="11" borderId="1" applyNumberFormat="0" applyAlignment="0" applyProtection="0"/>
    <xf numFmtId="0" fontId="59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2" fillId="0" borderId="0" applyNumberFormat="0" applyFill="0" applyBorder="0" applyAlignment="0" applyProtection="0"/>
    <xf numFmtId="0" fontId="63" fillId="14" borderId="5" applyNumberFormat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5" fillId="0" borderId="6" applyNumberFormat="0" applyFill="0" applyAlignment="0" applyProtection="0"/>
    <xf numFmtId="0" fontId="11" fillId="6" borderId="7" applyNumberFormat="0" applyFont="0" applyAlignment="0" applyProtection="0"/>
    <xf numFmtId="0" fontId="66" fillId="15" borderId="0" applyNumberFormat="0" applyBorder="0" applyAlignment="0" applyProtection="0"/>
    <xf numFmtId="0" fontId="67" fillId="16" borderId="8" applyNumberFormat="0" applyAlignment="0" applyProtection="0"/>
    <xf numFmtId="0" fontId="6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35" fillId="0" borderId="0"/>
    <xf numFmtId="0" fontId="69" fillId="0" borderId="9" applyNumberFormat="0" applyFill="0" applyAlignment="0" applyProtection="0"/>
    <xf numFmtId="0" fontId="70" fillId="17" borderId="0" applyNumberFormat="0" applyBorder="0" applyAlignment="0" applyProtection="0"/>
    <xf numFmtId="0" fontId="71" fillId="11" borderId="0" applyNumberFormat="0" applyBorder="0" applyAlignment="0" applyProtection="0"/>
    <xf numFmtId="0" fontId="72" fillId="16" borderId="1" applyNumberFormat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0" fillId="0" borderId="0" xfId="0" applyFill="1" applyAlignment="1">
      <alignment vertical="center" wrapText="1"/>
    </xf>
    <xf numFmtId="164" fontId="15" fillId="0" borderId="10" xfId="0" applyNumberFormat="1" applyFont="1" applyFill="1" applyBorder="1" applyAlignment="1" applyProtection="1">
      <alignment vertical="center" wrapText="1"/>
      <protection locked="0"/>
    </xf>
    <xf numFmtId="164" fontId="15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" fontId="15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5" fillId="0" borderId="11" xfId="0" applyNumberFormat="1" applyFont="1" applyFill="1" applyBorder="1" applyAlignment="1" applyProtection="1">
      <alignment vertical="center" wrapText="1"/>
      <protection locked="0"/>
    </xf>
    <xf numFmtId="164" fontId="14" fillId="0" borderId="15" xfId="0" applyNumberFormat="1" applyFont="1" applyFill="1" applyBorder="1" applyAlignment="1" applyProtection="1">
      <alignment vertical="center" wrapText="1"/>
    </xf>
    <xf numFmtId="164" fontId="14" fillId="0" borderId="16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14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3" fillId="0" borderId="10" xfId="0" applyNumberFormat="1" applyFont="1" applyFill="1" applyBorder="1" applyAlignment="1" applyProtection="1">
      <alignment vertical="center"/>
      <protection locked="0"/>
    </xf>
    <xf numFmtId="164" fontId="23" fillId="0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Fill="1" applyBorder="1" applyAlignment="1" applyProtection="1">
      <alignment vertical="center" wrapText="1"/>
    </xf>
    <xf numFmtId="0" fontId="23" fillId="0" borderId="12" xfId="0" applyFont="1" applyFill="1" applyBorder="1" applyAlignment="1" applyProtection="1">
      <alignment horizontal="center" vertical="center"/>
    </xf>
    <xf numFmtId="164" fontId="22" fillId="0" borderId="18" xfId="0" applyNumberFormat="1" applyFont="1" applyFill="1" applyBorder="1" applyAlignment="1" applyProtection="1">
      <alignment vertical="center"/>
    </xf>
    <xf numFmtId="0" fontId="23" fillId="0" borderId="14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/>
    </xf>
    <xf numFmtId="164" fontId="22" fillId="0" borderId="16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26" fillId="0" borderId="19" xfId="0" applyNumberFormat="1" applyFont="1" applyFill="1" applyBorder="1" applyAlignment="1" applyProtection="1">
      <alignment horizontal="right" vertical="center" wrapText="1" indent="1"/>
    </xf>
    <xf numFmtId="164" fontId="28" fillId="0" borderId="20" xfId="43" applyNumberFormat="1" applyFont="1" applyFill="1" applyBorder="1" applyAlignment="1" applyProtection="1">
      <alignment vertical="center"/>
    </xf>
    <xf numFmtId="164" fontId="28" fillId="0" borderId="20" xfId="43" applyNumberFormat="1" applyFont="1" applyFill="1" applyBorder="1" applyAlignment="1" applyProtection="1"/>
    <xf numFmtId="0" fontId="5" fillId="0" borderId="21" xfId="43" applyFont="1" applyFill="1" applyBorder="1" applyAlignment="1" applyProtection="1">
      <alignment horizontal="center" vertical="center" wrapText="1"/>
    </xf>
    <xf numFmtId="0" fontId="5" fillId="0" borderId="22" xfId="43" applyFont="1" applyFill="1" applyBorder="1" applyAlignment="1" applyProtection="1">
      <alignment horizontal="center" vertical="center" wrapText="1"/>
    </xf>
    <xf numFmtId="164" fontId="14" fillId="0" borderId="23" xfId="0" applyNumberFormat="1" applyFont="1" applyFill="1" applyBorder="1" applyAlignment="1" applyProtection="1">
      <alignment horizontal="center" vertical="center" wrapText="1"/>
    </xf>
    <xf numFmtId="164" fontId="15" fillId="0" borderId="24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vertical="center" wrapText="1"/>
      <protection locked="0"/>
    </xf>
    <xf numFmtId="164" fontId="15" fillId="0" borderId="26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4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5" xfId="0" applyNumberFormat="1" applyFont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horizontal="right" vertical="center"/>
      <protection locked="0"/>
    </xf>
    <xf numFmtId="164" fontId="5" fillId="0" borderId="31" xfId="0" applyNumberFormat="1" applyFont="1" applyFill="1" applyBorder="1" applyAlignment="1" applyProtection="1">
      <alignment horizontal="centerContinuous" vertical="center"/>
    </xf>
    <xf numFmtId="164" fontId="5" fillId="0" borderId="32" xfId="0" applyNumberFormat="1" applyFont="1" applyFill="1" applyBorder="1" applyAlignment="1" applyProtection="1">
      <alignment horizontal="centerContinuous" vertical="center"/>
    </xf>
    <xf numFmtId="164" fontId="5" fillId="0" borderId="33" xfId="0" applyNumberFormat="1" applyFont="1" applyFill="1" applyBorder="1" applyAlignment="1" applyProtection="1">
      <alignment horizontal="centerContinuous" vertical="center"/>
    </xf>
    <xf numFmtId="164" fontId="36" fillId="0" borderId="0" xfId="0" applyNumberFormat="1" applyFont="1" applyFill="1" applyAlignment="1">
      <alignment vertical="center"/>
    </xf>
    <xf numFmtId="164" fontId="5" fillId="0" borderId="23" xfId="0" applyNumberFormat="1" applyFont="1" applyFill="1" applyBorder="1" applyAlignment="1" applyProtection="1">
      <alignment horizontal="center" vertical="center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>
      <alignment horizontal="center" vertical="center"/>
    </xf>
    <xf numFmtId="164" fontId="14" fillId="0" borderId="15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 vertical="center" wrapText="1"/>
    </xf>
    <xf numFmtId="164" fontId="14" fillId="0" borderId="35" xfId="0" applyNumberFormat="1" applyFont="1" applyFill="1" applyBorder="1" applyAlignment="1" applyProtection="1">
      <alignment horizontal="right" vertical="center" wrapText="1" indent="1"/>
    </xf>
    <xf numFmtId="164" fontId="22" fillId="0" borderId="26" xfId="0" applyNumberFormat="1" applyFont="1" applyFill="1" applyBorder="1" applyAlignment="1" applyProtection="1">
      <alignment horizontal="left" vertical="center" wrapText="1" indent="1"/>
    </xf>
    <xf numFmtId="1" fontId="25" fillId="18" borderId="26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2" fillId="0" borderId="31" xfId="0" applyNumberFormat="1" applyFont="1" applyFill="1" applyBorder="1" applyAlignment="1" applyProtection="1">
      <alignment vertical="center" wrapText="1"/>
    </xf>
    <xf numFmtId="164" fontId="22" fillId="0" borderId="36" xfId="0" applyNumberFormat="1" applyFont="1" applyFill="1" applyBorder="1" applyAlignment="1" applyProtection="1">
      <alignment vertical="center" wrapTex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7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</xf>
    <xf numFmtId="1" fontId="25" fillId="18" borderId="10" xfId="0" applyNumberFormat="1" applyFont="1" applyFill="1" applyBorder="1" applyAlignment="1" applyProtection="1">
      <alignment horizontal="center" vertical="center" wrapText="1"/>
    </xf>
    <xf numFmtId="164" fontId="22" fillId="0" borderId="10" xfId="0" applyNumberFormat="1" applyFont="1" applyFill="1" applyBorder="1" applyAlignment="1" applyProtection="1">
      <alignment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14" fillId="0" borderId="10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22" fillId="0" borderId="19" xfId="0" applyNumberFormat="1" applyFont="1" applyFill="1" applyBorder="1" applyAlignment="1" applyProtection="1">
      <alignment horizontal="left" vertical="center" wrapText="1" indent="1"/>
    </xf>
    <xf numFmtId="1" fontId="25" fillId="18" borderId="11" xfId="0" applyNumberFormat="1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</xf>
    <xf numFmtId="164" fontId="22" fillId="0" borderId="38" xfId="0" applyNumberFormat="1" applyFont="1" applyFill="1" applyBorder="1" applyAlignment="1" applyProtection="1">
      <alignment vertical="center" wrapText="1"/>
    </xf>
    <xf numFmtId="1" fontId="10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38" xfId="0" applyNumberFormat="1" applyFont="1" applyFill="1" applyBorder="1" applyAlignment="1" applyProtection="1">
      <alignment vertical="center" wrapText="1"/>
      <protection locked="0"/>
    </xf>
    <xf numFmtId="164" fontId="14" fillId="0" borderId="17" xfId="0" applyNumberFormat="1" applyFont="1" applyFill="1" applyBorder="1" applyAlignment="1" applyProtection="1">
      <alignment horizontal="right" vertical="center" wrapText="1" indent="1"/>
    </xf>
    <xf numFmtId="164" fontId="14" fillId="0" borderId="15" xfId="0" applyNumberFormat="1" applyFont="1" applyFill="1" applyBorder="1" applyAlignment="1" applyProtection="1">
      <alignment horizontal="left" vertical="center" wrapText="1" indent="1"/>
    </xf>
    <xf numFmtId="1" fontId="15" fillId="18" borderId="39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39" xfId="0" applyNumberFormat="1" applyFont="1" applyFill="1" applyBorder="1" applyAlignment="1" applyProtection="1">
      <alignment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164" fontId="5" fillId="0" borderId="34" xfId="0" applyNumberFormat="1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/>
    </xf>
    <xf numFmtId="164" fontId="5" fillId="0" borderId="40" xfId="0" applyNumberFormat="1" applyFont="1" applyFill="1" applyBorder="1" applyAlignment="1">
      <alignment horizontal="center" vertical="center" wrapText="1"/>
    </xf>
    <xf numFmtId="164" fontId="5" fillId="0" borderId="39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164" fontId="14" fillId="0" borderId="17" xfId="0" applyNumberFormat="1" applyFont="1" applyFill="1" applyBorder="1" applyAlignment="1">
      <alignment horizontal="right" vertical="center" wrapText="1" indent="1"/>
    </xf>
    <xf numFmtId="164" fontId="14" fillId="0" borderId="30" xfId="0" applyNumberFormat="1" applyFont="1" applyFill="1" applyBorder="1" applyAlignment="1">
      <alignment horizontal="left" vertical="center" wrapText="1" indent="1"/>
    </xf>
    <xf numFmtId="164" fontId="10" fillId="18" borderId="30" xfId="0" applyNumberFormat="1" applyFont="1" applyFill="1" applyBorder="1" applyAlignment="1">
      <alignment horizontal="left" vertical="center" wrapText="1" indent="2"/>
    </xf>
    <xf numFmtId="164" fontId="10" fillId="18" borderId="41" xfId="0" applyNumberFormat="1" applyFont="1" applyFill="1" applyBorder="1" applyAlignment="1">
      <alignment horizontal="left" vertical="center" wrapText="1" indent="2"/>
    </xf>
    <xf numFmtId="164" fontId="14" fillId="0" borderId="17" xfId="0" applyNumberFormat="1" applyFont="1" applyFill="1" applyBorder="1" applyAlignment="1">
      <alignment vertical="center" wrapText="1"/>
    </xf>
    <xf numFmtId="164" fontId="14" fillId="0" borderId="15" xfId="0" applyNumberFormat="1" applyFont="1" applyFill="1" applyBorder="1" applyAlignment="1">
      <alignment vertical="center" wrapText="1"/>
    </xf>
    <xf numFmtId="164" fontId="14" fillId="0" borderId="16" xfId="0" applyNumberFormat="1" applyFont="1" applyFill="1" applyBorder="1" applyAlignment="1">
      <alignment vertical="center" wrapText="1"/>
    </xf>
    <xf numFmtId="164" fontId="14" fillId="0" borderId="12" xfId="0" applyNumberFormat="1" applyFont="1" applyFill="1" applyBorder="1" applyAlignment="1">
      <alignment horizontal="right" vertical="center" wrapText="1" indent="1"/>
    </xf>
    <xf numFmtId="164" fontId="15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37" xfId="0" applyNumberFormat="1" applyFont="1" applyFill="1" applyBorder="1" applyAlignment="1" applyProtection="1">
      <alignment horizontal="right" vertical="center" wrapText="1" indent="2"/>
      <protection locked="0"/>
    </xf>
    <xf numFmtId="165" fontId="10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15" fillId="0" borderId="12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  <protection locked="0"/>
    </xf>
    <xf numFmtId="164" fontId="10" fillId="18" borderId="30" xfId="0" applyNumberFormat="1" applyFont="1" applyFill="1" applyBorder="1" applyAlignment="1">
      <alignment horizontal="right" vertical="center" wrapText="1" indent="2"/>
    </xf>
    <xf numFmtId="164" fontId="10" fillId="18" borderId="41" xfId="0" applyNumberFormat="1" applyFont="1" applyFill="1" applyBorder="1" applyAlignment="1">
      <alignment horizontal="right" vertical="center" wrapText="1" indent="2"/>
    </xf>
    <xf numFmtId="0" fontId="5" fillId="0" borderId="15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 applyProtection="1">
      <alignment vertical="center" wrapText="1"/>
      <protection locked="0"/>
    </xf>
    <xf numFmtId="164" fontId="23" fillId="0" borderId="24" xfId="0" applyNumberFormat="1" applyFont="1" applyFill="1" applyBorder="1" applyAlignment="1" applyProtection="1">
      <alignment vertical="center"/>
      <protection locked="0"/>
    </xf>
    <xf numFmtId="164" fontId="22" fillId="0" borderId="24" xfId="0" applyNumberFormat="1" applyFont="1" applyFill="1" applyBorder="1" applyAlignment="1" applyProtection="1">
      <alignment vertical="center"/>
    </xf>
    <xf numFmtId="164" fontId="23" fillId="0" borderId="25" xfId="0" applyNumberFormat="1" applyFont="1" applyFill="1" applyBorder="1" applyAlignment="1" applyProtection="1">
      <alignment vertical="center"/>
      <protection locked="0"/>
    </xf>
    <xf numFmtId="0" fontId="23" fillId="0" borderId="42" xfId="0" applyFont="1" applyFill="1" applyBorder="1" applyAlignment="1" applyProtection="1">
      <alignment horizontal="center" vertical="center"/>
    </xf>
    <xf numFmtId="0" fontId="23" fillId="0" borderId="21" xfId="0" applyFont="1" applyFill="1" applyBorder="1" applyAlignment="1" applyProtection="1">
      <alignment vertical="center" wrapText="1"/>
    </xf>
    <xf numFmtId="0" fontId="23" fillId="0" borderId="21" xfId="0" applyFont="1" applyFill="1" applyBorder="1" applyAlignment="1" applyProtection="1">
      <alignment vertical="center" wrapText="1"/>
      <protection locked="0"/>
    </xf>
    <xf numFmtId="164" fontId="23" fillId="0" borderId="21" xfId="0" applyNumberFormat="1" applyFont="1" applyFill="1" applyBorder="1" applyAlignment="1" applyProtection="1">
      <alignment vertical="center"/>
      <protection locked="0"/>
    </xf>
    <xf numFmtId="164" fontId="23" fillId="0" borderId="34" xfId="0" applyNumberFormat="1" applyFont="1" applyFill="1" applyBorder="1" applyAlignment="1" applyProtection="1">
      <alignment vertical="center"/>
      <protection locked="0"/>
    </xf>
    <xf numFmtId="164" fontId="22" fillId="0" borderId="39" xfId="0" applyNumberFormat="1" applyFont="1" applyFill="1" applyBorder="1" applyAlignment="1" applyProtection="1">
      <alignment vertical="center"/>
    </xf>
    <xf numFmtId="164" fontId="22" fillId="0" borderId="22" xfId="0" applyNumberFormat="1" applyFont="1" applyFill="1" applyBorder="1" applyAlignment="1" applyProtection="1">
      <alignment vertical="center"/>
    </xf>
    <xf numFmtId="164" fontId="24" fillId="0" borderId="15" xfId="0" applyNumberFormat="1" applyFont="1" applyFill="1" applyBorder="1" applyAlignment="1" applyProtection="1">
      <alignment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 applyProtection="1">
      <alignment horizontal="right" vertical="center" wrapText="1" indent="1"/>
    </xf>
    <xf numFmtId="0" fontId="20" fillId="0" borderId="44" xfId="0" applyFont="1" applyFill="1" applyBorder="1" applyAlignment="1" applyProtection="1">
      <alignment horizontal="left" vertical="center" wrapText="1" indent="1"/>
      <protection locked="0"/>
    </xf>
    <xf numFmtId="164" fontId="23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164" fontId="23" fillId="0" borderId="45" xfId="0" applyNumberFormat="1" applyFont="1" applyFill="1" applyBorder="1" applyAlignment="1" applyProtection="1">
      <alignment horizontal="right" vertical="center" wrapText="1" indent="2"/>
      <protection locked="0"/>
    </xf>
    <xf numFmtId="0" fontId="23" fillId="0" borderId="12" xfId="0" applyFont="1" applyFill="1" applyBorder="1" applyAlignment="1" applyProtection="1">
      <alignment horizontal="right" vertical="center" wrapText="1" indent="1"/>
    </xf>
    <xf numFmtId="0" fontId="20" fillId="0" borderId="46" xfId="0" applyFont="1" applyFill="1" applyBorder="1" applyAlignment="1" applyProtection="1">
      <alignment horizontal="left" vertical="center" wrapText="1" indent="1"/>
      <protection locked="0"/>
    </xf>
    <xf numFmtId="164" fontId="2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3" fillId="0" borderId="12" xfId="0" applyFont="1" applyFill="1" applyBorder="1" applyAlignment="1">
      <alignment horizontal="right" vertical="center" wrapText="1" indent="1"/>
    </xf>
    <xf numFmtId="0" fontId="20" fillId="0" borderId="46" xfId="0" applyFont="1" applyFill="1" applyBorder="1" applyAlignment="1" applyProtection="1">
      <alignment horizontal="left" vertical="center" wrapText="1" indent="8"/>
      <protection locked="0"/>
    </xf>
    <xf numFmtId="0" fontId="23" fillId="0" borderId="42" xfId="0" applyFont="1" applyFill="1" applyBorder="1" applyAlignment="1">
      <alignment horizontal="right" vertical="center" wrapText="1" indent="1"/>
    </xf>
    <xf numFmtId="164" fontId="2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7" fillId="0" borderId="0" xfId="0" applyFont="1" applyFill="1" applyAlignment="1">
      <alignment horizontal="right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right" vertical="center" indent="1"/>
    </xf>
    <xf numFmtId="0" fontId="23" fillId="0" borderId="26" xfId="0" applyFont="1" applyFill="1" applyBorder="1" applyAlignment="1" applyProtection="1">
      <alignment horizontal="left" vertical="center" indent="1"/>
      <protection locked="0"/>
    </xf>
    <xf numFmtId="3" fontId="23" fillId="0" borderId="31" xfId="0" applyNumberFormat="1" applyFont="1" applyFill="1" applyBorder="1" applyAlignment="1" applyProtection="1">
      <alignment horizontal="right" vertical="center"/>
      <protection locked="0"/>
    </xf>
    <xf numFmtId="3" fontId="23" fillId="0" borderId="51" xfId="0" applyNumberFormat="1" applyFont="1" applyFill="1" applyBorder="1" applyAlignment="1" applyProtection="1">
      <alignment horizontal="right" vertical="center"/>
      <protection locked="0"/>
    </xf>
    <xf numFmtId="0" fontId="23" fillId="0" borderId="12" xfId="0" applyFont="1" applyFill="1" applyBorder="1" applyAlignment="1">
      <alignment horizontal="right" vertical="center" indent="1"/>
    </xf>
    <xf numFmtId="0" fontId="23" fillId="0" borderId="10" xfId="0" applyFont="1" applyFill="1" applyBorder="1" applyAlignment="1" applyProtection="1">
      <alignment horizontal="left" vertical="center" indent="1"/>
      <protection locked="0"/>
    </xf>
    <xf numFmtId="3" fontId="23" fillId="0" borderId="24" xfId="0" applyNumberFormat="1" applyFont="1" applyFill="1" applyBorder="1" applyAlignment="1" applyProtection="1">
      <alignment horizontal="right" vertical="center"/>
      <protection locked="0"/>
    </xf>
    <xf numFmtId="3" fontId="23" fillId="0" borderId="18" xfId="0" applyNumberFormat="1" applyFont="1" applyFill="1" applyBorder="1" applyAlignment="1" applyProtection="1">
      <alignment horizontal="right" vertical="center"/>
      <protection locked="0"/>
    </xf>
    <xf numFmtId="0" fontId="23" fillId="0" borderId="14" xfId="0" applyFont="1" applyFill="1" applyBorder="1" applyAlignment="1">
      <alignment horizontal="right" vertical="center" indent="1"/>
    </xf>
    <xf numFmtId="0" fontId="23" fillId="0" borderId="11" xfId="0" applyFont="1" applyFill="1" applyBorder="1" applyAlignment="1" applyProtection="1">
      <alignment horizontal="left" vertical="center" indent="1"/>
      <protection locked="0"/>
    </xf>
    <xf numFmtId="3" fontId="23" fillId="0" borderId="25" xfId="0" applyNumberFormat="1" applyFont="1" applyFill="1" applyBorder="1" applyAlignment="1" applyProtection="1">
      <alignment horizontal="right" vertical="center"/>
      <protection locked="0"/>
    </xf>
    <xf numFmtId="3" fontId="23" fillId="0" borderId="52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vertical="center"/>
    </xf>
    <xf numFmtId="164" fontId="22" fillId="0" borderId="15" xfId="0" applyNumberFormat="1" applyFont="1" applyFill="1" applyBorder="1" applyAlignment="1">
      <alignment vertical="center" wrapText="1"/>
    </xf>
    <xf numFmtId="164" fontId="22" fillId="0" borderId="16" xfId="0" applyNumberFormat="1" applyFont="1" applyFill="1" applyBorder="1" applyAlignment="1">
      <alignment vertical="center" wrapText="1"/>
    </xf>
    <xf numFmtId="0" fontId="35" fillId="0" borderId="0" xfId="45" applyFill="1"/>
    <xf numFmtId="172" fontId="20" fillId="0" borderId="10" xfId="45" applyNumberFormat="1" applyFont="1" applyFill="1" applyBorder="1" applyAlignment="1" applyProtection="1">
      <alignment horizontal="right" vertical="center" wrapText="1"/>
      <protection locked="0"/>
    </xf>
    <xf numFmtId="172" fontId="20" fillId="0" borderId="18" xfId="45" applyNumberFormat="1" applyFont="1" applyFill="1" applyBorder="1" applyAlignment="1" applyProtection="1">
      <alignment horizontal="right" vertical="center" wrapText="1"/>
      <protection locked="0"/>
    </xf>
    <xf numFmtId="172" fontId="44" fillId="0" borderId="10" xfId="45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45" applyFont="1" applyFill="1"/>
    <xf numFmtId="0" fontId="35" fillId="0" borderId="0" xfId="45" applyFont="1" applyFill="1"/>
    <xf numFmtId="3" fontId="35" fillId="0" borderId="0" xfId="45" applyNumberFormat="1" applyFont="1" applyFill="1" applyAlignment="1">
      <alignment horizontal="center"/>
    </xf>
    <xf numFmtId="0" fontId="11" fillId="0" borderId="0" xfId="44" applyFill="1" applyAlignment="1" applyProtection="1">
      <alignment vertical="center" wrapText="1"/>
    </xf>
    <xf numFmtId="0" fontId="11" fillId="0" borderId="0" xfId="44" applyFill="1" applyAlignment="1" applyProtection="1">
      <alignment horizontal="center" vertical="center"/>
    </xf>
    <xf numFmtId="49" fontId="14" fillId="0" borderId="42" xfId="44" applyNumberFormat="1" applyFont="1" applyFill="1" applyBorder="1" applyAlignment="1" applyProtection="1">
      <alignment horizontal="center" vertical="center" wrapText="1"/>
    </xf>
    <xf numFmtId="49" fontId="14" fillId="0" borderId="21" xfId="44" applyNumberFormat="1" applyFont="1" applyFill="1" applyBorder="1" applyAlignment="1" applyProtection="1">
      <alignment horizontal="center" vertical="center"/>
    </xf>
    <xf numFmtId="49" fontId="14" fillId="0" borderId="22" xfId="44" applyNumberFormat="1" applyFont="1" applyFill="1" applyBorder="1" applyAlignment="1" applyProtection="1">
      <alignment horizontal="center" vertical="center"/>
    </xf>
    <xf numFmtId="49" fontId="10" fillId="0" borderId="0" xfId="44" applyNumberFormat="1" applyFont="1" applyFill="1" applyAlignment="1" applyProtection="1">
      <alignment horizontal="center" vertical="center"/>
    </xf>
    <xf numFmtId="173" fontId="15" fillId="0" borderId="27" xfId="44" applyNumberFormat="1" applyFont="1" applyFill="1" applyBorder="1" applyAlignment="1" applyProtection="1">
      <alignment horizontal="center" vertical="center"/>
    </xf>
    <xf numFmtId="174" fontId="15" fillId="0" borderId="45" xfId="44" applyNumberFormat="1" applyFont="1" applyFill="1" applyBorder="1" applyAlignment="1" applyProtection="1">
      <alignment vertical="center"/>
      <protection locked="0"/>
    </xf>
    <xf numFmtId="173" fontId="15" fillId="0" borderId="10" xfId="44" applyNumberFormat="1" applyFont="1" applyFill="1" applyBorder="1" applyAlignment="1" applyProtection="1">
      <alignment horizontal="center" vertical="center"/>
    </xf>
    <xf numFmtId="174" fontId="15" fillId="0" borderId="18" xfId="44" applyNumberFormat="1" applyFont="1" applyFill="1" applyBorder="1" applyAlignment="1" applyProtection="1">
      <alignment vertical="center"/>
      <protection locked="0"/>
    </xf>
    <xf numFmtId="174" fontId="14" fillId="0" borderId="18" xfId="44" applyNumberFormat="1" applyFont="1" applyFill="1" applyBorder="1" applyAlignment="1" applyProtection="1">
      <alignment vertical="center"/>
    </xf>
    <xf numFmtId="0" fontId="14" fillId="0" borderId="42" xfId="44" applyFont="1" applyFill="1" applyBorder="1" applyAlignment="1" applyProtection="1">
      <alignment horizontal="left" vertical="center" wrapText="1"/>
    </xf>
    <xf numFmtId="173" fontId="15" fillId="0" borderId="21" xfId="44" applyNumberFormat="1" applyFont="1" applyFill="1" applyBorder="1" applyAlignment="1" applyProtection="1">
      <alignment horizontal="center" vertical="center"/>
    </xf>
    <xf numFmtId="174" fontId="14" fillId="0" borderId="22" xfId="44" applyNumberFormat="1" applyFont="1" applyFill="1" applyBorder="1" applyAlignment="1" applyProtection="1">
      <alignment vertical="center"/>
    </xf>
    <xf numFmtId="0" fontId="35" fillId="0" borderId="0" xfId="45" applyFont="1" applyFill="1" applyAlignment="1"/>
    <xf numFmtId="0" fontId="13" fillId="0" borderId="0" xfId="44" applyFont="1" applyFill="1" applyAlignment="1" applyProtection="1">
      <alignment horizontal="center" vertical="center"/>
    </xf>
    <xf numFmtId="0" fontId="19" fillId="0" borderId="17" xfId="45" applyFont="1" applyFill="1" applyBorder="1" applyAlignment="1">
      <alignment horizontal="center" vertical="center"/>
    </xf>
    <xf numFmtId="0" fontId="19" fillId="0" borderId="15" xfId="45" applyFont="1" applyFill="1" applyBorder="1" applyAlignment="1">
      <alignment horizontal="center" vertical="center" wrapText="1"/>
    </xf>
    <xf numFmtId="0" fontId="19" fillId="0" borderId="16" xfId="45" applyFont="1" applyFill="1" applyBorder="1" applyAlignment="1">
      <alignment horizontal="center" vertical="center" wrapText="1"/>
    </xf>
    <xf numFmtId="0" fontId="20" fillId="0" borderId="43" xfId="45" applyFont="1" applyFill="1" applyBorder="1" applyAlignment="1" applyProtection="1">
      <alignment horizontal="left" indent="1"/>
      <protection locked="0"/>
    </xf>
    <xf numFmtId="0" fontId="20" fillId="0" borderId="27" xfId="45" applyFont="1" applyFill="1" applyBorder="1" applyAlignment="1">
      <alignment horizontal="right" indent="1"/>
    </xf>
    <xf numFmtId="3" fontId="20" fillId="0" borderId="27" xfId="45" applyNumberFormat="1" applyFont="1" applyFill="1" applyBorder="1" applyProtection="1">
      <protection locked="0"/>
    </xf>
    <xf numFmtId="3" fontId="20" fillId="0" borderId="45" xfId="45" applyNumberFormat="1" applyFont="1" applyFill="1" applyBorder="1" applyProtection="1">
      <protection locked="0"/>
    </xf>
    <xf numFmtId="0" fontId="20" fillId="0" borderId="12" xfId="45" applyFont="1" applyFill="1" applyBorder="1" applyAlignment="1" applyProtection="1">
      <alignment horizontal="left" indent="1"/>
      <protection locked="0"/>
    </xf>
    <xf numFmtId="0" fontId="20" fillId="0" borderId="10" xfId="45" applyFont="1" applyFill="1" applyBorder="1" applyAlignment="1">
      <alignment horizontal="right" indent="1"/>
    </xf>
    <xf numFmtId="3" fontId="20" fillId="0" borderId="10" xfId="45" applyNumberFormat="1" applyFont="1" applyFill="1" applyBorder="1" applyProtection="1">
      <protection locked="0"/>
    </xf>
    <xf numFmtId="3" fontId="20" fillId="0" borderId="18" xfId="45" applyNumberFormat="1" applyFont="1" applyFill="1" applyBorder="1" applyProtection="1">
      <protection locked="0"/>
    </xf>
    <xf numFmtId="0" fontId="20" fillId="0" borderId="12" xfId="45" applyFont="1" applyFill="1" applyBorder="1" applyProtection="1">
      <protection locked="0"/>
    </xf>
    <xf numFmtId="0" fontId="20" fillId="0" borderId="14" xfId="45" applyFont="1" applyFill="1" applyBorder="1" applyProtection="1">
      <protection locked="0"/>
    </xf>
    <xf numFmtId="0" fontId="20" fillId="0" borderId="11" xfId="45" applyFont="1" applyFill="1" applyBorder="1" applyAlignment="1">
      <alignment horizontal="right" indent="1"/>
    </xf>
    <xf numFmtId="3" fontId="20" fillId="0" borderId="11" xfId="45" applyNumberFormat="1" applyFont="1" applyFill="1" applyBorder="1" applyProtection="1">
      <protection locked="0"/>
    </xf>
    <xf numFmtId="3" fontId="20" fillId="0" borderId="52" xfId="45" applyNumberFormat="1" applyFont="1" applyFill="1" applyBorder="1" applyProtection="1">
      <protection locked="0"/>
    </xf>
    <xf numFmtId="3" fontId="20" fillId="0" borderId="53" xfId="45" applyNumberFormat="1" applyFont="1" applyFill="1" applyBorder="1"/>
    <xf numFmtId="0" fontId="45" fillId="0" borderId="0" xfId="45" applyFont="1" applyFill="1"/>
    <xf numFmtId="0" fontId="46" fillId="0" borderId="17" xfId="45" applyFont="1" applyFill="1" applyBorder="1" applyAlignment="1">
      <alignment horizontal="center" vertical="center"/>
    </xf>
    <xf numFmtId="0" fontId="46" fillId="0" borderId="15" xfId="45" applyFont="1" applyFill="1" applyBorder="1" applyAlignment="1">
      <alignment horizontal="center" vertical="center" wrapText="1"/>
    </xf>
    <xf numFmtId="0" fontId="46" fillId="0" borderId="16" xfId="45" applyFont="1" applyFill="1" applyBorder="1" applyAlignment="1">
      <alignment horizontal="center" vertical="center" wrapText="1"/>
    </xf>
    <xf numFmtId="0" fontId="20" fillId="0" borderId="42" xfId="45" applyFont="1" applyFill="1" applyBorder="1" applyAlignment="1" applyProtection="1">
      <alignment horizontal="left" indent="1"/>
      <protection locked="0"/>
    </xf>
    <xf numFmtId="0" fontId="20" fillId="0" borderId="21" xfId="45" applyFont="1" applyFill="1" applyBorder="1" applyAlignment="1">
      <alignment horizontal="right" indent="1"/>
    </xf>
    <xf numFmtId="3" fontId="20" fillId="0" borderId="21" xfId="45" applyNumberFormat="1" applyFont="1" applyFill="1" applyBorder="1" applyProtection="1">
      <protection locked="0"/>
    </xf>
    <xf numFmtId="3" fontId="20" fillId="0" borderId="22" xfId="45" applyNumberFormat="1" applyFont="1" applyFill="1" applyBorder="1" applyProtection="1">
      <protection locked="0"/>
    </xf>
    <xf numFmtId="0" fontId="45" fillId="0" borderId="0" xfId="0" applyFont="1" applyFill="1"/>
    <xf numFmtId="0" fontId="47" fillId="0" borderId="0" xfId="0" applyFont="1" applyFill="1" applyAlignment="1">
      <alignment horizontal="right"/>
    </xf>
    <xf numFmtId="0" fontId="3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" fillId="0" borderId="17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3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5" fontId="24" fillId="0" borderId="45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48" fillId="0" borderId="10" xfId="0" applyFont="1" applyFill="1" applyBorder="1" applyAlignment="1">
      <alignment horizontal="left" vertical="center" indent="5"/>
    </xf>
    <xf numFmtId="175" fontId="30" fillId="0" borderId="18" xfId="0" applyNumberFormat="1" applyFont="1" applyFill="1" applyBorder="1" applyAlignment="1" applyProtection="1">
      <alignment horizontal="right" vertical="center"/>
      <protection locked="0"/>
    </xf>
    <xf numFmtId="0" fontId="11" fillId="0" borderId="10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indent="1"/>
    </xf>
    <xf numFmtId="175" fontId="30" fillId="0" borderId="52" xfId="0" applyNumberFormat="1" applyFont="1" applyFill="1" applyBorder="1" applyAlignment="1" applyProtection="1">
      <alignment horizontal="right" vertical="center"/>
      <protection locked="0"/>
    </xf>
    <xf numFmtId="0" fontId="0" fillId="0" borderId="35" xfId="0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175" fontId="24" fillId="0" borderId="51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48" fillId="0" borderId="21" xfId="0" applyFont="1" applyFill="1" applyBorder="1" applyAlignment="1">
      <alignment horizontal="left" vertical="center" indent="5"/>
    </xf>
    <xf numFmtId="175" fontId="30" fillId="0" borderId="22" xfId="0" applyNumberFormat="1" applyFont="1" applyFill="1" applyBorder="1" applyAlignment="1" applyProtection="1">
      <alignment horizontal="right" vertical="center"/>
      <protection locked="0"/>
    </xf>
    <xf numFmtId="0" fontId="22" fillId="0" borderId="17" xfId="0" applyFont="1" applyFill="1" applyBorder="1" applyAlignment="1">
      <alignment horizontal="right" vertical="center" wrapText="1" indent="1"/>
    </xf>
    <xf numFmtId="0" fontId="22" fillId="0" borderId="15" xfId="0" applyFont="1" applyFill="1" applyBorder="1" applyAlignment="1">
      <alignment vertical="center" wrapText="1"/>
    </xf>
    <xf numFmtId="164" fontId="22" fillId="0" borderId="15" xfId="0" applyNumberFormat="1" applyFont="1" applyFill="1" applyBorder="1" applyAlignment="1">
      <alignment horizontal="right" vertical="center" wrapText="1" indent="2"/>
    </xf>
    <xf numFmtId="164" fontId="22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49" fillId="0" borderId="0" xfId="0" applyFont="1" applyAlignment="1" applyProtection="1">
      <alignment horizontal="right"/>
    </xf>
    <xf numFmtId="0" fontId="50" fillId="0" borderId="0" xfId="0" applyFont="1" applyAlignment="1" applyProtection="1">
      <alignment horizontal="center"/>
    </xf>
    <xf numFmtId="0" fontId="51" fillId="0" borderId="17" xfId="0" applyFont="1" applyBorder="1" applyAlignment="1" applyProtection="1">
      <alignment horizontal="center" vertical="center" wrapText="1"/>
    </xf>
    <xf numFmtId="0" fontId="50" fillId="0" borderId="15" xfId="0" applyFont="1" applyBorder="1" applyAlignment="1" applyProtection="1">
      <alignment horizontal="center" vertical="center" wrapText="1"/>
    </xf>
    <xf numFmtId="0" fontId="50" fillId="0" borderId="16" xfId="0" applyFont="1" applyBorder="1" applyAlignment="1" applyProtection="1">
      <alignment horizontal="center" vertical="center" wrapText="1"/>
    </xf>
    <xf numFmtId="0" fontId="50" fillId="0" borderId="43" xfId="0" applyFont="1" applyBorder="1" applyAlignment="1" applyProtection="1">
      <alignment horizontal="center" vertical="top" wrapText="1"/>
    </xf>
    <xf numFmtId="0" fontId="50" fillId="0" borderId="12" xfId="0" applyFont="1" applyBorder="1" applyAlignment="1" applyProtection="1">
      <alignment horizontal="center" vertical="top" wrapText="1"/>
    </xf>
    <xf numFmtId="0" fontId="50" fillId="0" borderId="14" xfId="0" applyFont="1" applyBorder="1" applyAlignment="1" applyProtection="1">
      <alignment horizontal="center" vertical="top" wrapText="1"/>
    </xf>
    <xf numFmtId="0" fontId="50" fillId="19" borderId="15" xfId="0" applyFont="1" applyFill="1" applyBorder="1" applyAlignment="1" applyProtection="1">
      <alignment horizontal="center" vertical="top" wrapText="1"/>
    </xf>
    <xf numFmtId="0" fontId="52" fillId="0" borderId="27" xfId="0" applyFont="1" applyBorder="1" applyAlignment="1" applyProtection="1">
      <alignment horizontal="left" vertical="top" wrapText="1"/>
      <protection locked="0"/>
    </xf>
    <xf numFmtId="0" fontId="52" fillId="0" borderId="10" xfId="0" applyFont="1" applyBorder="1" applyAlignment="1" applyProtection="1">
      <alignment horizontal="left" vertical="top" wrapText="1"/>
      <protection locked="0"/>
    </xf>
    <xf numFmtId="0" fontId="52" fillId="0" borderId="11" xfId="0" applyFont="1" applyBorder="1" applyAlignment="1" applyProtection="1">
      <alignment horizontal="left" vertical="top" wrapText="1"/>
      <protection locked="0"/>
    </xf>
    <xf numFmtId="9" fontId="52" fillId="0" borderId="27" xfId="50" applyFont="1" applyBorder="1" applyAlignment="1" applyProtection="1">
      <alignment horizontal="center" vertical="center" wrapText="1"/>
      <protection locked="0"/>
    </xf>
    <xf numFmtId="9" fontId="52" fillId="0" borderId="10" xfId="50" applyFont="1" applyBorder="1" applyAlignment="1" applyProtection="1">
      <alignment horizontal="center" vertical="center" wrapText="1"/>
      <protection locked="0"/>
    </xf>
    <xf numFmtId="9" fontId="52" fillId="0" borderId="11" xfId="50" applyFont="1" applyBorder="1" applyAlignment="1" applyProtection="1">
      <alignment horizontal="center" vertical="center" wrapText="1"/>
      <protection locked="0"/>
    </xf>
    <xf numFmtId="166" fontId="52" fillId="0" borderId="27" xfId="32" applyNumberFormat="1" applyFont="1" applyBorder="1" applyAlignment="1" applyProtection="1">
      <alignment horizontal="center" vertical="center" wrapText="1"/>
      <protection locked="0"/>
    </xf>
    <xf numFmtId="166" fontId="52" fillId="0" borderId="10" xfId="32" applyNumberFormat="1" applyFont="1" applyBorder="1" applyAlignment="1" applyProtection="1">
      <alignment horizontal="center" vertical="center" wrapText="1"/>
      <protection locked="0"/>
    </xf>
    <xf numFmtId="166" fontId="52" fillId="0" borderId="11" xfId="32" applyNumberFormat="1" applyFont="1" applyBorder="1" applyAlignment="1" applyProtection="1">
      <alignment horizontal="center" vertical="center" wrapText="1"/>
      <protection locked="0"/>
    </xf>
    <xf numFmtId="166" fontId="52" fillId="0" borderId="15" xfId="32" applyNumberFormat="1" applyFont="1" applyBorder="1" applyAlignment="1" applyProtection="1">
      <alignment horizontal="center" vertical="center" wrapText="1"/>
    </xf>
    <xf numFmtId="166" fontId="52" fillId="0" borderId="45" xfId="32" applyNumberFormat="1" applyFont="1" applyBorder="1" applyAlignment="1" applyProtection="1">
      <alignment horizontal="center" vertical="top" wrapText="1"/>
      <protection locked="0"/>
    </xf>
    <xf numFmtId="166" fontId="52" fillId="0" borderId="18" xfId="32" applyNumberFormat="1" applyFont="1" applyBorder="1" applyAlignment="1" applyProtection="1">
      <alignment horizontal="center" vertical="top" wrapText="1"/>
      <protection locked="0"/>
    </xf>
    <xf numFmtId="166" fontId="52" fillId="0" borderId="52" xfId="32" applyNumberFormat="1" applyFont="1" applyBorder="1" applyAlignment="1" applyProtection="1">
      <alignment horizontal="center" vertical="top" wrapText="1"/>
      <protection locked="0"/>
    </xf>
    <xf numFmtId="166" fontId="52" fillId="0" borderId="16" xfId="32" applyNumberFormat="1" applyFont="1" applyBorder="1" applyAlignment="1" applyProtection="1">
      <alignment horizontal="center" vertical="top" wrapText="1"/>
    </xf>
    <xf numFmtId="1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48" xfId="44" applyFont="1" applyFill="1" applyBorder="1" applyAlignment="1" applyProtection="1">
      <alignment horizontal="center" vertical="center" textRotation="90"/>
    </xf>
    <xf numFmtId="0" fontId="19" fillId="0" borderId="0" xfId="0" applyFont="1" applyBorder="1" applyAlignment="1" applyProtection="1">
      <alignment horizontal="left" vertical="center" wrapText="1" indent="1"/>
    </xf>
    <xf numFmtId="164" fontId="24" fillId="0" borderId="0" xfId="43" applyNumberFormat="1" applyFont="1" applyFill="1" applyBorder="1" applyAlignment="1" applyProtection="1">
      <alignment horizontal="right" vertical="center" wrapText="1" indent="1"/>
    </xf>
    <xf numFmtId="0" fontId="21" fillId="0" borderId="15" xfId="0" applyFont="1" applyBorder="1" applyAlignment="1" applyProtection="1">
      <alignment vertical="center" wrapText="1"/>
    </xf>
    <xf numFmtId="164" fontId="15" fillId="0" borderId="54" xfId="43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0" applyFont="1" applyBorder="1" applyAlignment="1" applyProtection="1">
      <alignment vertical="center" wrapText="1"/>
    </xf>
    <xf numFmtId="0" fontId="21" fillId="0" borderId="55" xfId="0" applyFont="1" applyBorder="1" applyAlignment="1" applyProtection="1">
      <alignment vertical="center" wrapText="1"/>
    </xf>
    <xf numFmtId="164" fontId="19" fillId="0" borderId="15" xfId="0" quotePrefix="1" applyNumberFormat="1" applyFont="1" applyBorder="1" applyAlignment="1" applyProtection="1">
      <alignment horizontal="right" vertical="center" wrapText="1" indent="1"/>
    </xf>
    <xf numFmtId="164" fontId="19" fillId="0" borderId="28" xfId="0" quotePrefix="1" applyNumberFormat="1" applyFont="1" applyBorder="1" applyAlignment="1" applyProtection="1">
      <alignment horizontal="right" vertical="center" wrapText="1" indent="1"/>
    </xf>
    <xf numFmtId="164" fontId="21" fillId="0" borderId="28" xfId="0" applyNumberFormat="1" applyFont="1" applyBorder="1" applyAlignment="1" applyProtection="1">
      <alignment horizontal="right" vertical="center" wrapText="1" indent="1"/>
    </xf>
    <xf numFmtId="164" fontId="15" fillId="0" borderId="33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43" applyNumberFormat="1" applyFont="1" applyFill="1" applyBorder="1" applyAlignment="1" applyProtection="1">
      <alignment horizontal="right" vertical="center" wrapText="1" indent="1"/>
    </xf>
    <xf numFmtId="0" fontId="15" fillId="0" borderId="19" xfId="43" applyFont="1" applyFill="1" applyBorder="1" applyAlignment="1" applyProtection="1">
      <alignment horizontal="left" vertical="center" wrapText="1" indent="1"/>
    </xf>
    <xf numFmtId="0" fontId="15" fillId="0" borderId="10" xfId="43" applyFont="1" applyFill="1" applyBorder="1" applyAlignment="1" applyProtection="1">
      <alignment horizontal="left" vertical="center" wrapText="1" indent="1"/>
    </xf>
    <xf numFmtId="0" fontId="15" fillId="0" borderId="27" xfId="43" applyFont="1" applyFill="1" applyBorder="1" applyAlignment="1" applyProtection="1">
      <alignment horizontal="left" vertical="center" wrapText="1" indent="1"/>
    </xf>
    <xf numFmtId="0" fontId="15" fillId="0" borderId="26" xfId="43" applyFont="1" applyFill="1" applyBorder="1" applyAlignment="1" applyProtection="1">
      <alignment horizontal="left" vertical="center" wrapText="1" indent="1"/>
    </xf>
    <xf numFmtId="0" fontId="15" fillId="0" borderId="46" xfId="43" applyFont="1" applyFill="1" applyBorder="1" applyAlignment="1" applyProtection="1">
      <alignment horizontal="left" vertical="center" wrapText="1" indent="1"/>
    </xf>
    <xf numFmtId="0" fontId="15" fillId="0" borderId="11" xfId="43" applyFont="1" applyFill="1" applyBorder="1" applyAlignment="1" applyProtection="1">
      <alignment horizontal="left" vertical="center" wrapText="1" indent="1"/>
    </xf>
    <xf numFmtId="49" fontId="15" fillId="0" borderId="13" xfId="43" applyNumberFormat="1" applyFont="1" applyFill="1" applyBorder="1" applyAlignment="1" applyProtection="1">
      <alignment horizontal="left" vertical="center" wrapText="1" indent="1"/>
    </xf>
    <xf numFmtId="49" fontId="15" fillId="0" borderId="12" xfId="43" applyNumberFormat="1" applyFont="1" applyFill="1" applyBorder="1" applyAlignment="1" applyProtection="1">
      <alignment horizontal="left" vertical="center" wrapText="1" indent="1"/>
    </xf>
    <xf numFmtId="49" fontId="15" fillId="0" borderId="43" xfId="43" applyNumberFormat="1" applyFont="1" applyFill="1" applyBorder="1" applyAlignment="1" applyProtection="1">
      <alignment horizontal="left" vertical="center" wrapText="1" indent="1"/>
    </xf>
    <xf numFmtId="49" fontId="15" fillId="0" borderId="14" xfId="43" applyNumberFormat="1" applyFont="1" applyFill="1" applyBorder="1" applyAlignment="1" applyProtection="1">
      <alignment horizontal="left" vertical="center" wrapText="1" indent="1"/>
    </xf>
    <xf numFmtId="49" fontId="15" fillId="0" borderId="35" xfId="43" applyNumberFormat="1" applyFont="1" applyFill="1" applyBorder="1" applyAlignment="1" applyProtection="1">
      <alignment horizontal="left" vertical="center" wrapText="1" indent="1"/>
    </xf>
    <xf numFmtId="49" fontId="15" fillId="0" borderId="42" xfId="43" applyNumberFormat="1" applyFont="1" applyFill="1" applyBorder="1" applyAlignment="1" applyProtection="1">
      <alignment horizontal="left" vertical="center" wrapText="1" indent="1"/>
    </xf>
    <xf numFmtId="0" fontId="15" fillId="0" borderId="0" xfId="43" applyFont="1" applyFill="1" applyBorder="1" applyAlignment="1" applyProtection="1">
      <alignment horizontal="left" vertical="center" wrapText="1" indent="1"/>
    </xf>
    <xf numFmtId="0" fontId="14" fillId="0" borderId="17" xfId="43" applyFont="1" applyFill="1" applyBorder="1" applyAlignment="1" applyProtection="1">
      <alignment horizontal="left" vertical="center" wrapText="1" indent="1"/>
    </xf>
    <xf numFmtId="0" fontId="14" fillId="0" borderId="15" xfId="43" applyFont="1" applyFill="1" applyBorder="1" applyAlignment="1" applyProtection="1">
      <alignment horizontal="left" vertical="center" wrapText="1" indent="1"/>
    </xf>
    <xf numFmtId="0" fontId="14" fillId="0" borderId="47" xfId="43" applyFont="1" applyFill="1" applyBorder="1" applyAlignment="1" applyProtection="1">
      <alignment horizontal="left" vertical="center" wrapText="1" indent="1"/>
    </xf>
    <xf numFmtId="0" fontId="14" fillId="0" borderId="15" xfId="43" applyFont="1" applyFill="1" applyBorder="1" applyAlignment="1" applyProtection="1">
      <alignment vertical="center" wrapText="1"/>
    </xf>
    <xf numFmtId="0" fontId="14" fillId="0" borderId="48" xfId="43" applyFont="1" applyFill="1" applyBorder="1" applyAlignment="1" applyProtection="1">
      <alignment vertical="center" wrapText="1"/>
    </xf>
    <xf numFmtId="0" fontId="14" fillId="0" borderId="17" xfId="43" applyFont="1" applyFill="1" applyBorder="1" applyAlignment="1" applyProtection="1">
      <alignment horizontal="center" vertical="center" wrapText="1"/>
    </xf>
    <xf numFmtId="0" fontId="14" fillId="0" borderId="15" xfId="43" applyFont="1" applyFill="1" applyBorder="1" applyAlignment="1" applyProtection="1">
      <alignment horizontal="center" vertical="center" wrapText="1"/>
    </xf>
    <xf numFmtId="0" fontId="14" fillId="0" borderId="16" xfId="43" applyFont="1" applyFill="1" applyBorder="1" applyAlignment="1" applyProtection="1">
      <alignment horizontal="center" vertical="center" wrapText="1"/>
    </xf>
    <xf numFmtId="0" fontId="22" fillId="0" borderId="15" xfId="43" applyFont="1" applyFill="1" applyBorder="1" applyAlignment="1" applyProtection="1">
      <alignment horizontal="left" vertical="center" wrapText="1" indent="1"/>
    </xf>
    <xf numFmtId="0" fontId="3" fillId="0" borderId="20" xfId="0" applyFont="1" applyFill="1" applyBorder="1" applyAlignment="1" applyProtection="1">
      <alignment horizontal="right"/>
    </xf>
    <xf numFmtId="164" fontId="28" fillId="0" borderId="20" xfId="43" applyNumberFormat="1" applyFont="1" applyFill="1" applyBorder="1" applyAlignment="1" applyProtection="1">
      <alignment horizontal="left" vertical="center"/>
    </xf>
    <xf numFmtId="0" fontId="15" fillId="0" borderId="10" xfId="43" applyFont="1" applyFill="1" applyBorder="1" applyAlignment="1" applyProtection="1">
      <alignment horizontal="left" indent="6"/>
    </xf>
    <xf numFmtId="0" fontId="15" fillId="0" borderId="10" xfId="43" applyFont="1" applyFill="1" applyBorder="1" applyAlignment="1" applyProtection="1">
      <alignment horizontal="left" vertical="center" wrapText="1" indent="6"/>
    </xf>
    <xf numFmtId="0" fontId="15" fillId="0" borderId="11" xfId="43" applyFont="1" applyFill="1" applyBorder="1" applyAlignment="1" applyProtection="1">
      <alignment horizontal="left" vertical="center" wrapText="1" indent="6"/>
    </xf>
    <xf numFmtId="0" fontId="15" fillId="0" borderId="21" xfId="43" applyFont="1" applyFill="1" applyBorder="1" applyAlignment="1" applyProtection="1">
      <alignment horizontal="left" vertical="center" wrapText="1" indent="6"/>
    </xf>
    <xf numFmtId="164" fontId="14" fillId="0" borderId="28" xfId="43" applyNumberFormat="1" applyFont="1" applyFill="1" applyBorder="1" applyAlignment="1" applyProtection="1">
      <alignment horizontal="right" vertical="center" wrapText="1" indent="1"/>
    </xf>
    <xf numFmtId="164" fontId="15" fillId="0" borderId="29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9" xfId="4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8" xfId="4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7" xfId="43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5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20" fillId="0" borderId="11" xfId="0" applyFont="1" applyBorder="1" applyAlignment="1" applyProtection="1">
      <alignment horizontal="left" vertical="center" wrapText="1" indent="1"/>
    </xf>
    <xf numFmtId="0" fontId="21" fillId="0" borderId="59" xfId="0" applyFont="1" applyBorder="1" applyAlignment="1" applyProtection="1">
      <alignment horizontal="left" vertical="center" wrapText="1" indent="1"/>
    </xf>
    <xf numFmtId="164" fontId="14" fillId="0" borderId="16" xfId="43" applyNumberFormat="1" applyFont="1" applyFill="1" applyBorder="1" applyAlignment="1" applyProtection="1">
      <alignment horizontal="right" vertical="center" wrapText="1" indent="1"/>
    </xf>
    <xf numFmtId="0" fontId="3" fillId="0" borderId="20" xfId="0" applyFont="1" applyFill="1" applyBorder="1" applyAlignment="1" applyProtection="1">
      <alignment horizontal="right" vertical="center"/>
    </xf>
    <xf numFmtId="0" fontId="19" fillId="0" borderId="55" xfId="0" applyFont="1" applyBorder="1" applyAlignment="1" applyProtection="1">
      <alignment horizontal="left" vertical="center" wrapText="1" indent="1"/>
    </xf>
    <xf numFmtId="0" fontId="7" fillId="0" borderId="0" xfId="43" applyFont="1" applyFill="1" applyProtection="1"/>
    <xf numFmtId="0" fontId="7" fillId="0" borderId="0" xfId="43" applyFont="1" applyFill="1" applyAlignment="1" applyProtection="1">
      <alignment horizontal="right" vertical="center" indent="1"/>
    </xf>
    <xf numFmtId="164" fontId="14" fillId="0" borderId="48" xfId="43" applyNumberFormat="1" applyFont="1" applyFill="1" applyBorder="1" applyAlignment="1" applyProtection="1">
      <alignment horizontal="right" vertical="center" wrapText="1" indent="1"/>
    </xf>
    <xf numFmtId="164" fontId="14" fillId="0" borderId="15" xfId="43" applyNumberFormat="1" applyFont="1" applyFill="1" applyBorder="1" applyAlignment="1" applyProtection="1">
      <alignment horizontal="right" vertical="center" wrapText="1" indent="1"/>
    </xf>
    <xf numFmtId="164" fontId="15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43" applyNumberFormat="1" applyFont="1" applyFill="1" applyBorder="1" applyAlignment="1" applyProtection="1">
      <alignment horizontal="right" vertical="center" wrapText="1" indent="1"/>
    </xf>
    <xf numFmtId="0" fontId="15" fillId="0" borderId="27" xfId="43" applyFont="1" applyFill="1" applyBorder="1" applyAlignment="1" applyProtection="1">
      <alignment horizontal="left" vertical="center" wrapText="1" indent="6"/>
    </xf>
    <xf numFmtId="0" fontId="7" fillId="0" borderId="0" xfId="43" applyFill="1" applyProtection="1"/>
    <xf numFmtId="0" fontId="15" fillId="0" borderId="0" xfId="43" applyFont="1" applyFill="1" applyProtection="1"/>
    <xf numFmtId="0" fontId="10" fillId="0" borderId="0" xfId="43" applyFont="1" applyFill="1" applyProtection="1"/>
    <xf numFmtId="0" fontId="20" fillId="0" borderId="27" xfId="0" applyFont="1" applyBorder="1" applyAlignment="1" applyProtection="1">
      <alignment horizontal="left" wrapText="1" indent="1"/>
    </xf>
    <xf numFmtId="0" fontId="20" fillId="0" borderId="10" xfId="0" applyFont="1" applyBorder="1" applyAlignment="1" applyProtection="1">
      <alignment horizontal="left" wrapText="1" indent="1"/>
    </xf>
    <xf numFmtId="0" fontId="20" fillId="0" borderId="11" xfId="0" applyFont="1" applyBorder="1" applyAlignment="1" applyProtection="1">
      <alignment horizontal="left" wrapText="1" indent="1"/>
    </xf>
    <xf numFmtId="0" fontId="20" fillId="0" borderId="43" xfId="0" applyFont="1" applyBorder="1" applyAlignment="1" applyProtection="1">
      <alignment wrapText="1"/>
    </xf>
    <xf numFmtId="0" fontId="20" fillId="0" borderId="12" xfId="0" applyFont="1" applyBorder="1" applyAlignment="1" applyProtection="1">
      <alignment wrapText="1"/>
    </xf>
    <xf numFmtId="0" fontId="7" fillId="0" borderId="0" xfId="43" applyFill="1" applyAlignment="1" applyProtection="1"/>
    <xf numFmtId="0" fontId="17" fillId="0" borderId="0" xfId="43" applyFont="1" applyFill="1" applyProtection="1"/>
    <xf numFmtId="164" fontId="22" fillId="0" borderId="28" xfId="43" applyNumberFormat="1" applyFont="1" applyFill="1" applyBorder="1" applyAlignment="1" applyProtection="1">
      <alignment horizontal="right" vertical="center" wrapText="1" indent="1"/>
    </xf>
    <xf numFmtId="164" fontId="15" fillId="0" borderId="57" xfId="43" applyNumberFormat="1" applyFont="1" applyFill="1" applyBorder="1" applyAlignment="1" applyProtection="1">
      <alignment horizontal="right" vertical="center" wrapText="1" indent="1"/>
    </xf>
    <xf numFmtId="164" fontId="15" fillId="0" borderId="27" xfId="43" applyNumberFormat="1" applyFont="1" applyFill="1" applyBorder="1" applyAlignment="1" applyProtection="1">
      <alignment horizontal="right" vertical="center" wrapText="1" indent="1"/>
    </xf>
    <xf numFmtId="0" fontId="14" fillId="0" borderId="28" xfId="43" applyFont="1" applyFill="1" applyBorder="1" applyAlignment="1" applyProtection="1">
      <alignment horizontal="center" vertical="center" wrapText="1"/>
    </xf>
    <xf numFmtId="164" fontId="23" fillId="0" borderId="27" xfId="43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7" xfId="0" applyFont="1" applyBorder="1" applyAlignment="1" applyProtection="1">
      <alignment vertical="center" wrapText="1"/>
    </xf>
    <xf numFmtId="0" fontId="20" fillId="0" borderId="14" xfId="0" applyFont="1" applyBorder="1" applyAlignment="1" applyProtection="1">
      <alignment vertical="center" wrapText="1"/>
    </xf>
    <xf numFmtId="0" fontId="21" fillId="0" borderId="59" xfId="0" applyFont="1" applyBorder="1" applyAlignment="1" applyProtection="1">
      <alignment vertical="center" wrapText="1"/>
    </xf>
    <xf numFmtId="164" fontId="14" fillId="0" borderId="15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4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43" applyFill="1" applyAlignment="1" applyProtection="1">
      <alignment horizontal="left" vertical="center" inden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5" fillId="0" borderId="43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left" vertical="center" wrapText="1" indent="1"/>
    </xf>
    <xf numFmtId="164" fontId="15" fillId="0" borderId="61" xfId="0" applyNumberFormat="1" applyFont="1" applyFill="1" applyBorder="1" applyAlignment="1" applyProtection="1">
      <alignment horizontal="left" vertical="center" wrapText="1" indent="1"/>
    </xf>
    <xf numFmtId="164" fontId="25" fillId="0" borderId="30" xfId="0" applyNumberFormat="1" applyFont="1" applyFill="1" applyBorder="1" applyAlignment="1" applyProtection="1">
      <alignment horizontal="left" vertical="center" wrapText="1" indent="1"/>
    </xf>
    <xf numFmtId="164" fontId="11" fillId="0" borderId="62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7" xfId="0" applyNumberFormat="1" applyFont="1" applyFill="1" applyBorder="1" applyAlignment="1" applyProtection="1">
      <alignment horizontal="lef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left" vertical="center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14" fillId="0" borderId="59" xfId="0" applyNumberFormat="1" applyFont="1" applyFill="1" applyBorder="1" applyAlignment="1" applyProtection="1">
      <alignment horizontal="center" vertical="center" wrapText="1"/>
    </xf>
    <xf numFmtId="164" fontId="14" fillId="0" borderId="55" xfId="0" applyNumberFormat="1" applyFont="1" applyFill="1" applyBorder="1" applyAlignment="1" applyProtection="1">
      <alignment horizontal="center" vertical="center" wrapText="1"/>
    </xf>
    <xf numFmtId="164" fontId="14" fillId="0" borderId="6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7" fillId="0" borderId="0" xfId="0" applyFont="1" applyFill="1" applyProtection="1"/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5" fillId="0" borderId="17" xfId="0" applyNumberFormat="1" applyFont="1" applyFill="1" applyBorder="1" applyAlignment="1" applyProtection="1">
      <alignment horizontal="centerContinuous" vertical="center" wrapText="1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22" fillId="0" borderId="30" xfId="0" applyNumberFormat="1" applyFont="1" applyFill="1" applyBorder="1" applyAlignment="1" applyProtection="1">
      <alignment horizontal="center" vertical="center" wrapText="1"/>
    </xf>
    <xf numFmtId="164" fontId="22" fillId="0" borderId="17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horizontal="center" vertical="center" wrapText="1"/>
    </xf>
    <xf numFmtId="164" fontId="23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10" xfId="0" applyNumberFormat="1" applyFont="1" applyFill="1" applyBorder="1" applyAlignment="1" applyProtection="1">
      <alignment horizontal="left" vertical="center" wrapText="1" indent="1"/>
    </xf>
    <xf numFmtId="164" fontId="23" fillId="0" borderId="43" xfId="0" applyNumberFormat="1" applyFont="1" applyFill="1" applyBorder="1" applyAlignment="1" applyProtection="1">
      <alignment horizontal="left" vertical="center" wrapText="1" indent="1"/>
    </xf>
    <xf numFmtId="164" fontId="15" fillId="0" borderId="43" xfId="0" applyNumberFormat="1" applyFont="1" applyFill="1" applyBorder="1" applyAlignment="1" applyProtection="1">
      <alignment horizontal="left" vertical="center" wrapText="1" indent="2"/>
    </xf>
    <xf numFmtId="164" fontId="15" fillId="0" borderId="14" xfId="0" applyNumberFormat="1" applyFont="1" applyFill="1" applyBorder="1" applyAlignment="1" applyProtection="1">
      <alignment horizontal="left" vertical="center" wrapText="1" indent="2"/>
    </xf>
    <xf numFmtId="164" fontId="26" fillId="0" borderId="27" xfId="0" applyNumberFormat="1" applyFont="1" applyFill="1" applyBorder="1" applyAlignment="1" applyProtection="1">
      <alignment horizontal="right" vertical="center" wrapText="1" indent="1"/>
    </xf>
    <xf numFmtId="164" fontId="0" fillId="0" borderId="62" xfId="0" applyNumberFormat="1" applyFill="1" applyBorder="1" applyAlignment="1" applyProtection="1">
      <alignment horizontal="left" vertical="center" wrapText="1" indent="1"/>
    </xf>
    <xf numFmtId="164" fontId="15" fillId="0" borderId="13" xfId="0" applyNumberFormat="1" applyFont="1" applyFill="1" applyBorder="1" applyAlignment="1" applyProtection="1">
      <alignment horizontal="left" vertical="center" wrapText="1" indent="1"/>
    </xf>
    <xf numFmtId="164" fontId="1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3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29" fillId="0" borderId="0" xfId="0" applyFont="1" applyProtection="1"/>
    <xf numFmtId="0" fontId="30" fillId="0" borderId="0" xfId="0" applyFont="1" applyFill="1" applyProtection="1"/>
    <xf numFmtId="0" fontId="31" fillId="0" borderId="0" xfId="0" applyFont="1" applyFill="1" applyProtection="1"/>
    <xf numFmtId="0" fontId="32" fillId="0" borderId="0" xfId="0" applyFont="1" applyProtection="1"/>
    <xf numFmtId="0" fontId="27" fillId="0" borderId="0" xfId="0" applyFont="1" applyProtection="1"/>
    <xf numFmtId="0" fontId="17" fillId="0" borderId="0" xfId="0" applyFont="1" applyProtection="1"/>
    <xf numFmtId="0" fontId="18" fillId="0" borderId="0" xfId="0" applyFont="1" applyAlignment="1" applyProtection="1">
      <alignment horizontal="center"/>
    </xf>
    <xf numFmtId="3" fontId="30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Alignment="1" applyProtection="1">
      <alignment horizontal="right" indent="1"/>
    </xf>
    <xf numFmtId="3" fontId="24" fillId="0" borderId="0" xfId="0" applyNumberFormat="1" applyFont="1" applyFill="1" applyAlignment="1" applyProtection="1">
      <alignment horizontal="right" indent="1"/>
    </xf>
    <xf numFmtId="0" fontId="27" fillId="0" borderId="0" xfId="0" applyFont="1" applyFill="1" applyProtection="1"/>
    <xf numFmtId="0" fontId="14" fillId="0" borderId="17" xfId="0" applyFont="1" applyFill="1" applyBorder="1" applyAlignment="1">
      <alignment horizontal="center" vertical="center" wrapText="1"/>
    </xf>
    <xf numFmtId="0" fontId="22" fillId="0" borderId="15" xfId="43" applyFont="1" applyFill="1" applyBorder="1" applyAlignment="1" applyProtection="1">
      <alignment horizontal="left" vertical="center" wrapText="1"/>
    </xf>
    <xf numFmtId="164" fontId="14" fillId="0" borderId="40" xfId="0" applyNumberFormat="1" applyFont="1" applyFill="1" applyBorder="1" applyAlignment="1" applyProtection="1">
      <alignment horizontal="center" vertical="center" wrapText="1"/>
    </xf>
    <xf numFmtId="164" fontId="14" fillId="0" borderId="39" xfId="0" applyNumberFormat="1" applyFont="1" applyFill="1" applyBorder="1" applyAlignment="1" applyProtection="1">
      <alignment horizontal="center" vertical="center" wrapText="1"/>
    </xf>
    <xf numFmtId="164" fontId="14" fillId="0" borderId="62" xfId="0" applyNumberFormat="1" applyFont="1" applyFill="1" applyBorder="1" applyAlignment="1" applyProtection="1">
      <alignment horizontal="center" vertical="center" wrapText="1"/>
    </xf>
    <xf numFmtId="0" fontId="20" fillId="0" borderId="43" xfId="0" applyFont="1" applyBorder="1" applyAlignment="1" applyProtection="1">
      <alignment vertical="center" wrapText="1"/>
    </xf>
    <xf numFmtId="0" fontId="20" fillId="0" borderId="12" xfId="0" applyFont="1" applyBorder="1" applyAlignment="1" applyProtection="1">
      <alignment vertical="center" wrapText="1"/>
    </xf>
    <xf numFmtId="164" fontId="15" fillId="2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20" borderId="11" xfId="4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5" xfId="43" applyFont="1" applyFill="1" applyBorder="1" applyAlignment="1" applyProtection="1">
      <alignment horizontal="left" vertical="center" wrapText="1"/>
    </xf>
    <xf numFmtId="0" fontId="20" fillId="0" borderId="27" xfId="0" applyFont="1" applyBorder="1" applyAlignment="1" applyProtection="1">
      <alignment horizontal="left" vertical="center" wrapText="1"/>
    </xf>
    <xf numFmtId="0" fontId="20" fillId="0" borderId="10" xfId="0" applyFont="1" applyBorder="1" applyAlignment="1" applyProtection="1">
      <alignment horizontal="left" vertical="center" wrapText="1"/>
    </xf>
    <xf numFmtId="0" fontId="20" fillId="0" borderId="11" xfId="0" applyFont="1" applyBorder="1" applyAlignment="1" applyProtection="1">
      <alignment horizontal="left" vertical="center" wrapText="1"/>
    </xf>
    <xf numFmtId="0" fontId="21" fillId="0" borderId="15" xfId="0" applyFont="1" applyBorder="1" applyAlignment="1" applyProtection="1">
      <alignment horizontal="left" vertical="center" wrapText="1"/>
    </xf>
    <xf numFmtId="0" fontId="15" fillId="0" borderId="26" xfId="43" applyFont="1" applyFill="1" applyBorder="1" applyAlignment="1" applyProtection="1">
      <alignment horizontal="left" vertical="center" wrapText="1"/>
    </xf>
    <xf numFmtId="0" fontId="15" fillId="0" borderId="10" xfId="43" applyFont="1" applyFill="1" applyBorder="1" applyAlignment="1" applyProtection="1">
      <alignment horizontal="left" vertical="center" wrapText="1"/>
    </xf>
    <xf numFmtId="0" fontId="15" fillId="0" borderId="46" xfId="43" applyFont="1" applyFill="1" applyBorder="1" applyAlignment="1" applyProtection="1">
      <alignment horizontal="left" vertical="center" wrapText="1"/>
    </xf>
    <xf numFmtId="0" fontId="15" fillId="0" borderId="0" xfId="43" applyFont="1" applyFill="1" applyBorder="1" applyAlignment="1" applyProtection="1">
      <alignment horizontal="left" vertical="center" wrapText="1"/>
    </xf>
    <xf numFmtId="0" fontId="15" fillId="0" borderId="10" xfId="43" applyFont="1" applyFill="1" applyBorder="1" applyAlignment="1" applyProtection="1">
      <alignment horizontal="left" vertical="center"/>
    </xf>
    <xf numFmtId="0" fontId="15" fillId="0" borderId="11" xfId="43" applyFont="1" applyFill="1" applyBorder="1" applyAlignment="1" applyProtection="1">
      <alignment horizontal="left" vertical="center" wrapText="1"/>
    </xf>
    <xf numFmtId="0" fontId="15" fillId="0" borderId="21" xfId="43" applyFont="1" applyFill="1" applyBorder="1" applyAlignment="1" applyProtection="1">
      <alignment horizontal="left" vertical="center" wrapText="1"/>
    </xf>
    <xf numFmtId="0" fontId="15" fillId="0" borderId="27" xfId="43" applyFont="1" applyFill="1" applyBorder="1" applyAlignment="1" applyProtection="1">
      <alignment horizontal="left" vertical="center" wrapText="1"/>
    </xf>
    <xf numFmtId="0" fontId="15" fillId="0" borderId="19" xfId="43" applyFont="1" applyFill="1" applyBorder="1" applyAlignment="1" applyProtection="1">
      <alignment horizontal="left" vertical="center" wrapText="1"/>
    </xf>
    <xf numFmtId="0" fontId="19" fillId="0" borderId="55" xfId="0" applyFont="1" applyBorder="1" applyAlignment="1" applyProtection="1">
      <alignment horizontal="left" vertical="center" wrapText="1"/>
    </xf>
    <xf numFmtId="0" fontId="35" fillId="0" borderId="0" xfId="45" applyFill="1" applyProtection="1"/>
    <xf numFmtId="0" fontId="54" fillId="0" borderId="0" xfId="45" applyFont="1" applyFill="1" applyProtection="1"/>
    <xf numFmtId="0" fontId="34" fillId="0" borderId="42" xfId="45" applyFont="1" applyFill="1" applyBorder="1" applyAlignment="1" applyProtection="1">
      <alignment horizontal="center" vertical="center" wrapText="1"/>
    </xf>
    <xf numFmtId="0" fontId="34" fillId="0" borderId="21" xfId="45" applyFont="1" applyFill="1" applyBorder="1" applyAlignment="1" applyProtection="1">
      <alignment horizontal="center" vertical="center" wrapText="1"/>
    </xf>
    <xf numFmtId="0" fontId="34" fillId="0" borderId="22" xfId="45" applyFont="1" applyFill="1" applyBorder="1" applyAlignment="1" applyProtection="1">
      <alignment horizontal="center" vertical="center" wrapText="1"/>
    </xf>
    <xf numFmtId="0" fontId="35" fillId="0" borderId="0" xfId="45" applyFill="1" applyAlignment="1" applyProtection="1">
      <alignment horizontal="center" vertical="center"/>
    </xf>
    <xf numFmtId="0" fontId="21" fillId="0" borderId="35" xfId="45" applyFont="1" applyFill="1" applyBorder="1" applyAlignment="1" applyProtection="1">
      <alignment vertical="center" wrapText="1"/>
    </xf>
    <xf numFmtId="173" fontId="15" fillId="0" borderId="26" xfId="44" applyNumberFormat="1" applyFont="1" applyFill="1" applyBorder="1" applyAlignment="1" applyProtection="1">
      <alignment horizontal="center" vertical="center"/>
    </xf>
    <xf numFmtId="172" fontId="43" fillId="0" borderId="26" xfId="45" applyNumberFormat="1" applyFont="1" applyFill="1" applyBorder="1" applyAlignment="1" applyProtection="1">
      <alignment horizontal="right" vertical="center" wrapText="1"/>
      <protection locked="0"/>
    </xf>
    <xf numFmtId="172" fontId="43" fillId="0" borderId="51" xfId="45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45" applyFill="1" applyAlignment="1" applyProtection="1">
      <alignment vertical="center"/>
    </xf>
    <xf numFmtId="0" fontId="21" fillId="0" borderId="12" xfId="45" applyFont="1" applyFill="1" applyBorder="1" applyAlignment="1" applyProtection="1">
      <alignment vertical="center" wrapText="1"/>
    </xf>
    <xf numFmtId="172" fontId="43" fillId="0" borderId="10" xfId="45" applyNumberFormat="1" applyFont="1" applyFill="1" applyBorder="1" applyAlignment="1" applyProtection="1">
      <alignment horizontal="right" vertical="center" wrapText="1"/>
    </xf>
    <xf numFmtId="172" fontId="43" fillId="0" borderId="18" xfId="45" applyNumberFormat="1" applyFont="1" applyFill="1" applyBorder="1" applyAlignment="1" applyProtection="1">
      <alignment horizontal="right" vertical="center" wrapText="1"/>
    </xf>
    <xf numFmtId="0" fontId="33" fillId="0" borderId="12" xfId="45" applyFont="1" applyFill="1" applyBorder="1" applyAlignment="1" applyProtection="1">
      <alignment horizontal="left" vertical="center" wrapText="1" indent="1"/>
    </xf>
    <xf numFmtId="172" fontId="44" fillId="0" borderId="18" xfId="45" applyNumberFormat="1" applyFont="1" applyFill="1" applyBorder="1" applyAlignment="1" applyProtection="1">
      <alignment horizontal="right" vertical="center" wrapText="1"/>
      <protection locked="0"/>
    </xf>
    <xf numFmtId="172" fontId="20" fillId="0" borderId="10" xfId="45" applyNumberFormat="1" applyFont="1" applyFill="1" applyBorder="1" applyAlignment="1" applyProtection="1">
      <alignment horizontal="right" vertical="center" wrapText="1"/>
    </xf>
    <xf numFmtId="172" fontId="20" fillId="0" borderId="18" xfId="45" applyNumberFormat="1" applyFont="1" applyFill="1" applyBorder="1" applyAlignment="1" applyProtection="1">
      <alignment horizontal="right" vertical="center" wrapText="1"/>
    </xf>
    <xf numFmtId="0" fontId="21" fillId="0" borderId="42" xfId="45" applyFont="1" applyFill="1" applyBorder="1" applyAlignment="1" applyProtection="1">
      <alignment vertical="center" wrapText="1"/>
    </xf>
    <xf numFmtId="172" fontId="43" fillId="0" borderId="21" xfId="45" applyNumberFormat="1" applyFont="1" applyFill="1" applyBorder="1" applyAlignment="1" applyProtection="1">
      <alignment horizontal="right" vertical="center" wrapText="1"/>
    </xf>
    <xf numFmtId="172" fontId="43" fillId="0" borderId="22" xfId="45" applyNumberFormat="1" applyFont="1" applyFill="1" applyBorder="1" applyAlignment="1" applyProtection="1">
      <alignment horizontal="right" vertical="center" wrapText="1"/>
    </xf>
    <xf numFmtId="0" fontId="20" fillId="0" borderId="0" xfId="45" applyFont="1" applyFill="1" applyProtection="1"/>
    <xf numFmtId="3" fontId="35" fillId="0" borderId="0" xfId="45" applyNumberFormat="1" applyFont="1" applyFill="1" applyProtection="1"/>
    <xf numFmtId="3" fontId="35" fillId="0" borderId="0" xfId="45" applyNumberFormat="1" applyFont="1" applyFill="1" applyAlignment="1" applyProtection="1">
      <alignment horizontal="center"/>
    </xf>
    <xf numFmtId="0" fontId="35" fillId="0" borderId="0" xfId="45" applyFont="1" applyFill="1" applyProtection="1"/>
    <xf numFmtId="0" fontId="35" fillId="0" borderId="0" xfId="45" applyFill="1" applyAlignment="1" applyProtection="1">
      <alignment horizontal="center"/>
    </xf>
    <xf numFmtId="0" fontId="11" fillId="0" borderId="0" xfId="44" applyFill="1" applyAlignment="1" applyProtection="1">
      <alignment vertical="center"/>
    </xf>
    <xf numFmtId="174" fontId="14" fillId="0" borderId="18" xfId="44" applyNumberFormat="1" applyFont="1" applyFill="1" applyBorder="1" applyAlignment="1" applyProtection="1">
      <alignment vertical="center"/>
      <protection locked="0"/>
    </xf>
    <xf numFmtId="0" fontId="10" fillId="0" borderId="0" xfId="44" applyFont="1" applyFill="1" applyAlignment="1" applyProtection="1">
      <alignment vertical="center"/>
    </xf>
    <xf numFmtId="0" fontId="35" fillId="0" borderId="0" xfId="45" applyFont="1" applyFill="1" applyAlignment="1" applyProtection="1"/>
    <xf numFmtId="0" fontId="12" fillId="0" borderId="0" xfId="0" applyNumberFormat="1" applyFont="1" applyFill="1" applyAlignment="1" applyProtection="1">
      <alignment textRotation="180" wrapText="1"/>
      <protection locked="0"/>
    </xf>
    <xf numFmtId="0" fontId="19" fillId="0" borderId="47" xfId="45" applyFont="1" applyFill="1" applyBorder="1" applyAlignment="1">
      <alignment horizontal="center" vertical="center"/>
    </xf>
    <xf numFmtId="0" fontId="19" fillId="0" borderId="48" xfId="45" applyFont="1" applyFill="1" applyBorder="1" applyAlignment="1">
      <alignment horizontal="center" vertical="center" wrapText="1"/>
    </xf>
    <xf numFmtId="0" fontId="19" fillId="0" borderId="50" xfId="45" applyFont="1" applyFill="1" applyBorder="1" applyAlignment="1">
      <alignment horizontal="center" vertical="center" wrapText="1"/>
    </xf>
    <xf numFmtId="0" fontId="20" fillId="0" borderId="43" xfId="45" applyFont="1" applyFill="1" applyBorder="1" applyProtection="1">
      <protection locked="0"/>
    </xf>
    <xf numFmtId="0" fontId="21" fillId="0" borderId="17" xfId="45" applyFont="1" applyFill="1" applyBorder="1" applyProtection="1">
      <protection locked="0"/>
    </xf>
    <xf numFmtId="0" fontId="20" fillId="0" borderId="15" xfId="45" applyFont="1" applyFill="1" applyBorder="1" applyAlignment="1">
      <alignment horizontal="right" indent="1"/>
    </xf>
    <xf numFmtId="3" fontId="20" fillId="0" borderId="15" xfId="45" applyNumberFormat="1" applyFont="1" applyFill="1" applyBorder="1" applyProtection="1">
      <protection locked="0"/>
    </xf>
    <xf numFmtId="174" fontId="14" fillId="0" borderId="16" xfId="44" applyNumberFormat="1" applyFont="1" applyFill="1" applyBorder="1" applyAlignment="1" applyProtection="1">
      <alignment vertical="center"/>
    </xf>
    <xf numFmtId="0" fontId="55" fillId="0" borderId="0" xfId="45" applyFont="1" applyFill="1"/>
    <xf numFmtId="0" fontId="46" fillId="0" borderId="47" xfId="45" applyFont="1" applyFill="1" applyBorder="1" applyAlignment="1">
      <alignment horizontal="center" vertical="center"/>
    </xf>
    <xf numFmtId="0" fontId="46" fillId="0" borderId="48" xfId="45" applyFont="1" applyFill="1" applyBorder="1" applyAlignment="1">
      <alignment horizontal="center" vertical="center" wrapText="1"/>
    </xf>
    <xf numFmtId="0" fontId="46" fillId="0" borderId="50" xfId="45" applyFont="1" applyFill="1" applyBorder="1" applyAlignment="1">
      <alignment horizontal="center" vertical="center" wrapText="1"/>
    </xf>
    <xf numFmtId="0" fontId="20" fillId="0" borderId="14" xfId="45" applyFont="1" applyFill="1" applyBorder="1" applyAlignment="1" applyProtection="1">
      <alignment horizontal="left" indent="1"/>
      <protection locked="0"/>
    </xf>
    <xf numFmtId="0" fontId="21" fillId="0" borderId="39" xfId="45" applyNumberFormat="1" applyFont="1" applyFill="1" applyBorder="1"/>
    <xf numFmtId="49" fontId="7" fillId="0" borderId="0" xfId="43" applyNumberFormat="1" applyFill="1" applyProtection="1"/>
    <xf numFmtId="49" fontId="15" fillId="0" borderId="0" xfId="43" applyNumberFormat="1" applyFont="1" applyFill="1" applyProtection="1"/>
    <xf numFmtId="49" fontId="10" fillId="0" borderId="0" xfId="43" applyNumberFormat="1" applyFont="1" applyFill="1" applyProtection="1"/>
    <xf numFmtId="49" fontId="7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2" fillId="0" borderId="0" xfId="0" applyNumberFormat="1" applyFont="1" applyFill="1" applyAlignment="1" applyProtection="1">
      <alignment horizontal="center" vertical="center" wrapText="1"/>
    </xf>
    <xf numFmtId="164" fontId="4" fillId="0" borderId="0" xfId="43" applyNumberFormat="1" applyFont="1" applyFill="1" applyBorder="1" applyAlignment="1" applyProtection="1">
      <alignment horizontal="center" vertical="center"/>
    </xf>
    <xf numFmtId="164" fontId="24" fillId="0" borderId="26" xfId="43" applyNumberFormat="1" applyFont="1" applyFill="1" applyBorder="1" applyAlignment="1" applyProtection="1">
      <alignment horizontal="center" vertical="center"/>
    </xf>
    <xf numFmtId="164" fontId="24" fillId="0" borderId="51" xfId="43" applyNumberFormat="1" applyFont="1" applyFill="1" applyBorder="1" applyAlignment="1" applyProtection="1">
      <alignment horizontal="center" vertical="center"/>
    </xf>
    <xf numFmtId="0" fontId="5" fillId="0" borderId="26" xfId="43" applyFont="1" applyFill="1" applyBorder="1" applyAlignment="1" applyProtection="1">
      <alignment horizontal="center" vertical="center" wrapText="1"/>
    </xf>
    <xf numFmtId="0" fontId="5" fillId="0" borderId="21" xfId="43" applyFont="1" applyFill="1" applyBorder="1" applyAlignment="1" applyProtection="1">
      <alignment horizontal="center" vertical="center" wrapText="1"/>
    </xf>
    <xf numFmtId="0" fontId="17" fillId="0" borderId="0" xfId="43" applyFont="1" applyFill="1" applyAlignment="1" applyProtection="1">
      <alignment horizontal="center"/>
    </xf>
    <xf numFmtId="0" fontId="5" fillId="0" borderId="35" xfId="43" applyFont="1" applyFill="1" applyBorder="1" applyAlignment="1" applyProtection="1">
      <alignment horizontal="center" vertical="center" wrapText="1"/>
    </xf>
    <xf numFmtId="0" fontId="5" fillId="0" borderId="42" xfId="43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4" fillId="0" borderId="64" xfId="0" applyNumberFormat="1" applyFont="1" applyFill="1" applyBorder="1" applyAlignment="1" applyProtection="1">
      <alignment horizontal="center" vertical="center" wrapText="1"/>
    </xf>
    <xf numFmtId="164" fontId="24" fillId="0" borderId="65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  <protection locked="0"/>
    </xf>
    <xf numFmtId="164" fontId="24" fillId="0" borderId="36" xfId="0" applyNumberFormat="1" applyFont="1" applyFill="1" applyBorder="1" applyAlignment="1" applyProtection="1">
      <alignment horizontal="center" vertical="center" wrapText="1"/>
    </xf>
    <xf numFmtId="164" fontId="24" fillId="0" borderId="66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" textRotation="180" wrapText="1"/>
      <protection locked="0"/>
    </xf>
    <xf numFmtId="164" fontId="17" fillId="0" borderId="0" xfId="0" applyNumberFormat="1" applyFont="1" applyFill="1" applyAlignment="1">
      <alignment horizontal="center" vertical="center" wrapText="1"/>
    </xf>
    <xf numFmtId="164" fontId="3" fillId="0" borderId="20" xfId="0" applyNumberFormat="1" applyFont="1" applyFill="1" applyBorder="1" applyAlignment="1" applyProtection="1">
      <alignment horizontal="right" wrapText="1"/>
    </xf>
    <xf numFmtId="164" fontId="12" fillId="0" borderId="0" xfId="0" applyNumberFormat="1" applyFont="1" applyFill="1" applyAlignment="1">
      <alignment horizontal="center" textRotation="180" wrapText="1"/>
    </xf>
    <xf numFmtId="0" fontId="5" fillId="0" borderId="48" xfId="43" applyFont="1" applyFill="1" applyBorder="1" applyAlignment="1" applyProtection="1">
      <alignment horizontal="center" vertical="center" wrapText="1"/>
    </xf>
    <xf numFmtId="0" fontId="5" fillId="0" borderId="55" xfId="43" applyFont="1" applyFill="1" applyBorder="1" applyAlignment="1" applyProtection="1">
      <alignment horizontal="center" vertical="center" wrapText="1"/>
    </xf>
    <xf numFmtId="164" fontId="5" fillId="0" borderId="48" xfId="0" applyNumberFormat="1" applyFont="1" applyFill="1" applyBorder="1" applyAlignment="1" applyProtection="1">
      <alignment horizontal="center" vertical="center" wrapText="1"/>
    </xf>
    <xf numFmtId="164" fontId="5" fillId="0" borderId="55" xfId="0" applyNumberFormat="1" applyFont="1" applyFill="1" applyBorder="1" applyAlignment="1" applyProtection="1">
      <alignment horizontal="center" vertical="center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164" fontId="5" fillId="0" borderId="59" xfId="0" applyNumberFormat="1" applyFont="1" applyFill="1" applyBorder="1" applyAlignment="1" applyProtection="1">
      <alignment horizontal="center" vertical="center" wrapText="1"/>
    </xf>
    <xf numFmtId="164" fontId="5" fillId="0" borderId="64" xfId="0" applyNumberFormat="1" applyFont="1" applyFill="1" applyBorder="1" applyAlignment="1" applyProtection="1">
      <alignment horizontal="center" vertical="center" wrapText="1"/>
    </xf>
    <xf numFmtId="164" fontId="5" fillId="0" borderId="65" xfId="0" applyNumberFormat="1" applyFont="1" applyFill="1" applyBorder="1" applyAlignment="1" applyProtection="1">
      <alignment horizontal="center" vertical="center" wrapText="1"/>
    </xf>
    <xf numFmtId="164" fontId="5" fillId="0" borderId="55" xfId="0" applyNumberFormat="1" applyFont="1" applyFill="1" applyBorder="1" applyAlignment="1" applyProtection="1">
      <alignment horizontal="center" vertical="center" wrapText="1"/>
    </xf>
    <xf numFmtId="164" fontId="5" fillId="0" borderId="64" xfId="0" applyNumberFormat="1" applyFont="1" applyFill="1" applyBorder="1" applyAlignment="1">
      <alignment horizontal="center" vertical="center" wrapText="1"/>
    </xf>
    <xf numFmtId="164" fontId="5" fillId="0" borderId="65" xfId="0" applyNumberFormat="1" applyFont="1" applyFill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164" fontId="5" fillId="0" borderId="67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textRotation="180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5" fillId="0" borderId="68" xfId="0" applyNumberFormat="1" applyFont="1" applyFill="1" applyBorder="1" applyAlignment="1">
      <alignment horizontal="center" vertical="center" wrapText="1"/>
    </xf>
    <xf numFmtId="164" fontId="5" fillId="0" borderId="69" xfId="0" applyNumberFormat="1" applyFont="1" applyFill="1" applyBorder="1" applyAlignment="1">
      <alignment horizontal="center" vertical="center" wrapText="1"/>
    </xf>
    <xf numFmtId="164" fontId="5" fillId="0" borderId="70" xfId="0" applyNumberFormat="1" applyFont="1" applyFill="1" applyBorder="1" applyAlignment="1">
      <alignment horizontal="center" vertical="center" wrapText="1"/>
    </xf>
    <xf numFmtId="164" fontId="5" fillId="0" borderId="65" xfId="0" applyNumberFormat="1" applyFont="1" applyFill="1" applyBorder="1" applyAlignment="1">
      <alignment horizontal="center" vertical="center"/>
    </xf>
    <xf numFmtId="164" fontId="5" fillId="0" borderId="64" xfId="0" applyNumberFormat="1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/>
    </xf>
    <xf numFmtId="0" fontId="24" fillId="0" borderId="72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left" vertical="center" wrapText="1"/>
    </xf>
    <xf numFmtId="0" fontId="22" fillId="0" borderId="40" xfId="0" applyFont="1" applyFill="1" applyBorder="1" applyAlignment="1" applyProtection="1">
      <alignment horizontal="left" vertical="center"/>
    </xf>
    <xf numFmtId="0" fontId="22" fillId="0" borderId="41" xfId="0" applyFont="1" applyFill="1" applyBorder="1" applyAlignment="1" applyProtection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5" fillId="0" borderId="69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right"/>
    </xf>
    <xf numFmtId="0" fontId="5" fillId="0" borderId="69" xfId="0" applyFont="1" applyFill="1" applyBorder="1" applyAlignment="1" applyProtection="1">
      <alignment horizontal="left" vertical="center" wrapText="1"/>
    </xf>
    <xf numFmtId="0" fontId="5" fillId="0" borderId="71" xfId="0" applyFont="1" applyFill="1" applyBorder="1" applyAlignment="1" applyProtection="1">
      <alignment horizontal="left" vertical="center" wrapText="1"/>
    </xf>
    <xf numFmtId="0" fontId="5" fillId="0" borderId="56" xfId="0" applyFont="1" applyFill="1" applyBorder="1" applyAlignment="1" applyProtection="1">
      <alignment horizontal="left" vertical="center" wrapText="1"/>
    </xf>
    <xf numFmtId="0" fontId="25" fillId="0" borderId="40" xfId="0" applyFont="1" applyFill="1" applyBorder="1" applyAlignment="1" applyProtection="1">
      <alignment horizontal="left" vertical="center"/>
    </xf>
    <xf numFmtId="0" fontId="25" fillId="0" borderId="41" xfId="0" applyFont="1" applyFill="1" applyBorder="1" applyAlignment="1" applyProtection="1">
      <alignment horizontal="left" vertical="center"/>
    </xf>
    <xf numFmtId="0" fontId="5" fillId="0" borderId="50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23" fillId="0" borderId="71" xfId="0" applyFont="1" applyFill="1" applyBorder="1" applyAlignment="1">
      <alignment horizontal="justify" vertical="center" wrapText="1"/>
    </xf>
    <xf numFmtId="0" fontId="24" fillId="0" borderId="40" xfId="0" applyFont="1" applyFill="1" applyBorder="1" applyAlignment="1">
      <alignment horizontal="left" vertical="center" indent="2"/>
    </xf>
    <xf numFmtId="0" fontId="24" fillId="0" borderId="41" xfId="0" applyFont="1" applyFill="1" applyBorder="1" applyAlignment="1">
      <alignment horizontal="left" vertical="center" indent="2"/>
    </xf>
    <xf numFmtId="0" fontId="39" fillId="0" borderId="0" xfId="45" applyFont="1" applyFill="1" applyAlignment="1" applyProtection="1">
      <alignment horizontal="center" vertical="center" wrapText="1"/>
    </xf>
    <xf numFmtId="0" fontId="39" fillId="0" borderId="0" xfId="45" applyFont="1" applyFill="1" applyAlignment="1" applyProtection="1">
      <alignment horizontal="center" vertical="center"/>
    </xf>
    <xf numFmtId="0" fontId="40" fillId="0" borderId="10" xfId="45" applyFont="1" applyFill="1" applyBorder="1" applyAlignment="1" applyProtection="1">
      <alignment horizontal="center" wrapText="1"/>
    </xf>
    <xf numFmtId="0" fontId="40" fillId="0" borderId="18" xfId="45" applyFont="1" applyFill="1" applyBorder="1" applyAlignment="1" applyProtection="1">
      <alignment horizontal="center" wrapText="1"/>
    </xf>
    <xf numFmtId="0" fontId="35" fillId="0" borderId="0" xfId="45" applyFont="1" applyFill="1" applyAlignment="1" applyProtection="1">
      <alignment horizontal="left"/>
    </xf>
    <xf numFmtId="0" fontId="40" fillId="0" borderId="0" xfId="45" applyFont="1" applyFill="1" applyBorder="1" applyAlignment="1" applyProtection="1">
      <alignment horizontal="right"/>
    </xf>
    <xf numFmtId="0" fontId="41" fillId="0" borderId="47" xfId="45" applyFont="1" applyFill="1" applyBorder="1" applyAlignment="1" applyProtection="1">
      <alignment horizontal="center" vertical="center" wrapText="1"/>
    </xf>
    <xf numFmtId="0" fontId="41" fillId="0" borderId="13" xfId="45" applyFont="1" applyFill="1" applyBorder="1" applyAlignment="1" applyProtection="1">
      <alignment horizontal="center" vertical="center" wrapText="1"/>
    </xf>
    <xf numFmtId="0" fontId="41" fillId="0" borderId="43" xfId="45" applyFont="1" applyFill="1" applyBorder="1" applyAlignment="1" applyProtection="1">
      <alignment horizontal="center" vertical="center" wrapText="1"/>
    </xf>
    <xf numFmtId="0" fontId="40" fillId="0" borderId="26" xfId="45" applyFont="1" applyFill="1" applyBorder="1" applyAlignment="1" applyProtection="1">
      <alignment horizontal="center" vertical="center" wrapText="1"/>
    </xf>
    <xf numFmtId="0" fontId="40" fillId="0" borderId="10" xfId="45" applyFont="1" applyFill="1" applyBorder="1" applyAlignment="1" applyProtection="1">
      <alignment horizontal="center" vertical="center" wrapText="1"/>
    </xf>
    <xf numFmtId="0" fontId="42" fillId="0" borderId="48" xfId="44" applyFont="1" applyFill="1" applyBorder="1" applyAlignment="1" applyProtection="1">
      <alignment horizontal="center" vertical="center" textRotation="90"/>
    </xf>
    <xf numFmtId="0" fontId="42" fillId="0" borderId="19" xfId="44" applyFont="1" applyFill="1" applyBorder="1" applyAlignment="1" applyProtection="1">
      <alignment horizontal="center" vertical="center" textRotation="90"/>
    </xf>
    <xf numFmtId="0" fontId="42" fillId="0" borderId="27" xfId="44" applyFont="1" applyFill="1" applyBorder="1" applyAlignment="1" applyProtection="1">
      <alignment horizontal="center" vertical="center" textRotation="90"/>
    </xf>
    <xf numFmtId="0" fontId="40" fillId="0" borderId="50" xfId="45" applyFont="1" applyFill="1" applyBorder="1" applyAlignment="1" applyProtection="1">
      <alignment horizontal="center" vertical="center" wrapText="1"/>
    </xf>
    <xf numFmtId="0" fontId="40" fillId="0" borderId="45" xfId="45" applyFont="1" applyFill="1" applyBorder="1" applyAlignment="1" applyProtection="1">
      <alignment horizontal="center" vertical="center" wrapText="1"/>
    </xf>
    <xf numFmtId="0" fontId="25" fillId="0" borderId="0" xfId="44" applyFont="1" applyFill="1" applyAlignment="1" applyProtection="1">
      <alignment horizontal="center" vertical="center" wrapText="1"/>
    </xf>
    <xf numFmtId="0" fontId="17" fillId="0" borderId="35" xfId="44" applyFont="1" applyFill="1" applyBorder="1" applyAlignment="1" applyProtection="1">
      <alignment horizontal="center" vertical="center" wrapText="1"/>
    </xf>
    <xf numFmtId="0" fontId="17" fillId="0" borderId="12" xfId="44" applyFont="1" applyFill="1" applyBorder="1" applyAlignment="1" applyProtection="1">
      <alignment horizontal="center" vertical="center" wrapText="1"/>
    </xf>
    <xf numFmtId="0" fontId="35" fillId="0" borderId="0" xfId="45" applyFont="1" applyFill="1" applyAlignment="1" applyProtection="1">
      <alignment horizontal="center"/>
    </xf>
    <xf numFmtId="0" fontId="3" fillId="0" borderId="51" xfId="44" applyFont="1" applyFill="1" applyBorder="1" applyAlignment="1" applyProtection="1">
      <alignment horizontal="center" vertical="center" wrapText="1"/>
    </xf>
    <xf numFmtId="0" fontId="3" fillId="0" borderId="18" xfId="44" applyFont="1" applyFill="1" applyBorder="1" applyAlignment="1" applyProtection="1">
      <alignment horizontal="center" vertical="center"/>
    </xf>
    <xf numFmtId="0" fontId="42" fillId="0" borderId="26" xfId="44" applyFont="1" applyFill="1" applyBorder="1" applyAlignment="1" applyProtection="1">
      <alignment horizontal="center" vertical="center" textRotation="90"/>
    </xf>
    <xf numFmtId="0" fontId="42" fillId="0" borderId="10" xfId="44" applyFont="1" applyFill="1" applyBorder="1" applyAlignment="1" applyProtection="1">
      <alignment horizontal="center" vertical="center" textRotation="90"/>
    </xf>
    <xf numFmtId="0" fontId="28" fillId="0" borderId="0" xfId="44" applyFont="1" applyFill="1" applyBorder="1" applyAlignment="1" applyProtection="1">
      <alignment horizontal="right" vertical="center"/>
    </xf>
    <xf numFmtId="0" fontId="17" fillId="0" borderId="0" xfId="44" applyFont="1" applyFill="1" applyAlignment="1" applyProtection="1">
      <alignment horizontal="center" vertical="center" wrapText="1"/>
    </xf>
    <xf numFmtId="3" fontId="35" fillId="0" borderId="0" xfId="45" applyNumberFormat="1" applyFont="1" applyFill="1" applyAlignment="1">
      <alignment horizontal="center"/>
    </xf>
    <xf numFmtId="0" fontId="39" fillId="0" borderId="0" xfId="45" applyFont="1" applyFill="1" applyAlignment="1">
      <alignment horizontal="center" vertical="center" wrapText="1"/>
    </xf>
    <xf numFmtId="0" fontId="39" fillId="0" borderId="0" xfId="45" applyFont="1" applyFill="1" applyAlignment="1">
      <alignment horizontal="center" vertical="center"/>
    </xf>
    <xf numFmtId="0" fontId="19" fillId="0" borderId="40" xfId="45" applyFont="1" applyFill="1" applyBorder="1" applyAlignment="1">
      <alignment horizontal="left"/>
    </xf>
    <xf numFmtId="0" fontId="19" fillId="0" borderId="41" xfId="45" applyFont="1" applyFill="1" applyBorder="1" applyAlignment="1">
      <alignment horizontal="left"/>
    </xf>
    <xf numFmtId="0" fontId="39" fillId="0" borderId="0" xfId="45" applyFont="1" applyFill="1" applyAlignment="1">
      <alignment horizontal="center" wrapText="1"/>
    </xf>
    <xf numFmtId="0" fontId="39" fillId="0" borderId="0" xfId="45" applyFont="1" applyFill="1" applyAlignment="1">
      <alignment horizontal="center"/>
    </xf>
    <xf numFmtId="0" fontId="19" fillId="0" borderId="40" xfId="45" applyFont="1" applyFill="1" applyBorder="1" applyAlignment="1">
      <alignment horizontal="left" indent="1"/>
    </xf>
    <xf numFmtId="0" fontId="19" fillId="0" borderId="41" xfId="45" applyFont="1" applyFill="1" applyBorder="1" applyAlignment="1">
      <alignment horizontal="left" indent="1"/>
    </xf>
    <xf numFmtId="0" fontId="53" fillId="0" borderId="0" xfId="0" applyFont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wrapText="1"/>
    </xf>
    <xf numFmtId="0" fontId="50" fillId="0" borderId="15" xfId="0" applyFont="1" applyBorder="1" applyAlignment="1" applyProtection="1">
      <alignment wrapText="1"/>
    </xf>
    <xf numFmtId="0" fontId="12" fillId="0" borderId="0" xfId="0" applyFont="1" applyAlignment="1" applyProtection="1">
      <alignment horizontal="center" textRotation="180"/>
    </xf>
    <xf numFmtId="0" fontId="36" fillId="0" borderId="0" xfId="0" applyFont="1" applyFill="1" applyAlignment="1" applyProtection="1">
      <alignment horizontal="center" vertical="top" wrapText="1"/>
      <protection locked="0"/>
    </xf>
  </cellXfs>
  <cellStyles count="51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" xfId="32" builtinId="3"/>
    <cellStyle name="Ezres 2" xfId="33"/>
    <cellStyle name="Ezres 3" xfId="34"/>
    <cellStyle name="Figyelmeztetés" xfId="35" builtinId="11" customBuiltin="1"/>
    <cellStyle name="Hiperhivatkozás" xfId="36"/>
    <cellStyle name="Hivatkozott cella" xfId="37" builtinId="24" customBuiltin="1"/>
    <cellStyle name="Jegyzet" xfId="38" builtinId="10" customBuiltin="1"/>
    <cellStyle name="Jó" xfId="39" builtinId="26" customBuiltin="1"/>
    <cellStyle name="Kimenet" xfId="40" builtinId="21" customBuiltin="1"/>
    <cellStyle name="Magyarázó szöveg" xfId="41" builtinId="53" customBuiltin="1"/>
    <cellStyle name="Már látott hiperhivatkozás" xfId="42"/>
    <cellStyle name="Normál" xfId="0" builtinId="0"/>
    <cellStyle name="Normál_KVRENMUNKA" xfId="43"/>
    <cellStyle name="Normál_VAGYONK" xfId="44"/>
    <cellStyle name="Normál_VAGYONKIM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  <cellStyle name="Százalék" xfId="50" builtinId="5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B38"/>
  <sheetViews>
    <sheetView zoomScaleNormal="100" workbookViewId="0">
      <selection activeCell="C47" sqref="C47"/>
    </sheetView>
  </sheetViews>
  <sheetFormatPr defaultRowHeight="12.75"/>
  <cols>
    <col min="1" max="1" width="46.33203125" style="256" customWidth="1"/>
    <col min="2" max="2" width="66.1640625" style="256" customWidth="1"/>
    <col min="3" max="16384" width="9.33203125" style="256"/>
  </cols>
  <sheetData>
    <row r="1" spans="1:2" ht="18.75">
      <c r="A1" s="431" t="s">
        <v>86</v>
      </c>
    </row>
    <row r="3" spans="1:2">
      <c r="A3" s="432"/>
      <c r="B3" s="432"/>
    </row>
    <row r="4" spans="1:2" ht="15.75">
      <c r="A4" s="406" t="s">
        <v>484</v>
      </c>
      <c r="B4" s="433"/>
    </row>
    <row r="5" spans="1:2" s="434" customFormat="1">
      <c r="A5" s="432"/>
      <c r="B5" s="432"/>
    </row>
    <row r="6" spans="1:2">
      <c r="A6" s="432" t="s">
        <v>488</v>
      </c>
      <c r="B6" s="432" t="s">
        <v>489</v>
      </c>
    </row>
    <row r="7" spans="1:2">
      <c r="A7" s="432" t="s">
        <v>490</v>
      </c>
      <c r="B7" s="432" t="s">
        <v>491</v>
      </c>
    </row>
    <row r="8" spans="1:2">
      <c r="A8" s="432" t="s">
        <v>492</v>
      </c>
      <c r="B8" s="432" t="s">
        <v>493</v>
      </c>
    </row>
    <row r="9" spans="1:2">
      <c r="A9" s="432"/>
      <c r="B9" s="432"/>
    </row>
    <row r="10" spans="1:2" ht="15.75">
      <c r="A10" s="406" t="str">
        <f>+CONCATENATE(LEFT(A4,4),". évi módosított előirányzat BEVÉTELEK")</f>
        <v>2014. évi módosított előirányzat BEVÉTELEK</v>
      </c>
      <c r="B10" s="433"/>
    </row>
    <row r="11" spans="1:2">
      <c r="A11" s="432"/>
      <c r="B11" s="432"/>
    </row>
    <row r="12" spans="1:2" s="434" customFormat="1">
      <c r="A12" s="432" t="s">
        <v>494</v>
      </c>
      <c r="B12" s="432" t="s">
        <v>500</v>
      </c>
    </row>
    <row r="13" spans="1:2">
      <c r="A13" s="432" t="s">
        <v>495</v>
      </c>
      <c r="B13" s="432" t="s">
        <v>501</v>
      </c>
    </row>
    <row r="14" spans="1:2">
      <c r="A14" s="432" t="s">
        <v>496</v>
      </c>
      <c r="B14" s="432" t="s">
        <v>502</v>
      </c>
    </row>
    <row r="15" spans="1:2">
      <c r="A15" s="432"/>
      <c r="B15" s="432"/>
    </row>
    <row r="16" spans="1:2" ht="14.25">
      <c r="A16" s="435" t="str">
        <f>+CONCATENATE(LEFT(A4,4),". évi teljesítés BEVÉTELEK")</f>
        <v>2014. évi teljesítés BEVÉTELEK</v>
      </c>
      <c r="B16" s="433"/>
    </row>
    <row r="17" spans="1:2">
      <c r="A17" s="432"/>
      <c r="B17" s="432"/>
    </row>
    <row r="18" spans="1:2">
      <c r="A18" s="432" t="s">
        <v>497</v>
      </c>
      <c r="B18" s="432" t="s">
        <v>503</v>
      </c>
    </row>
    <row r="19" spans="1:2">
      <c r="A19" s="432" t="s">
        <v>498</v>
      </c>
      <c r="B19" s="432" t="s">
        <v>504</v>
      </c>
    </row>
    <row r="20" spans="1:2">
      <c r="A20" s="432" t="s">
        <v>499</v>
      </c>
      <c r="B20" s="432" t="s">
        <v>505</v>
      </c>
    </row>
    <row r="21" spans="1:2">
      <c r="A21" s="432"/>
      <c r="B21" s="432"/>
    </row>
    <row r="22" spans="1:2" ht="15.75">
      <c r="A22" s="406" t="str">
        <f>+CONCATENATE(LEFT(A4,4),". évi eredeti előirányzat KIADÁSOK")</f>
        <v>2014. évi eredeti előirányzat KIADÁSOK</v>
      </c>
      <c r="B22" s="433"/>
    </row>
    <row r="23" spans="1:2">
      <c r="A23" s="432"/>
      <c r="B23" s="432"/>
    </row>
    <row r="24" spans="1:2">
      <c r="A24" s="432" t="s">
        <v>506</v>
      </c>
      <c r="B24" s="432" t="s">
        <v>512</v>
      </c>
    </row>
    <row r="25" spans="1:2">
      <c r="A25" s="432" t="s">
        <v>485</v>
      </c>
      <c r="B25" s="432" t="s">
        <v>513</v>
      </c>
    </row>
    <row r="26" spans="1:2">
      <c r="A26" s="432" t="s">
        <v>507</v>
      </c>
      <c r="B26" s="432" t="s">
        <v>514</v>
      </c>
    </row>
    <row r="27" spans="1:2">
      <c r="A27" s="432"/>
      <c r="B27" s="432"/>
    </row>
    <row r="28" spans="1:2" ht="15.75">
      <c r="A28" s="406" t="str">
        <f>+CONCATENATE(LEFT(A4,4),". évi módosított előirányzat KIADÁSOK")</f>
        <v>2014. évi módosított előirányzat KIADÁSOK</v>
      </c>
      <c r="B28" s="433"/>
    </row>
    <row r="29" spans="1:2">
      <c r="A29" s="432"/>
      <c r="B29" s="432"/>
    </row>
    <row r="30" spans="1:2">
      <c r="A30" s="432" t="s">
        <v>508</v>
      </c>
      <c r="B30" s="432" t="s">
        <v>519</v>
      </c>
    </row>
    <row r="31" spans="1:2">
      <c r="A31" s="432" t="s">
        <v>486</v>
      </c>
      <c r="B31" s="432" t="s">
        <v>516</v>
      </c>
    </row>
    <row r="32" spans="1:2">
      <c r="A32" s="432" t="s">
        <v>509</v>
      </c>
      <c r="B32" s="432" t="s">
        <v>515</v>
      </c>
    </row>
    <row r="33" spans="1:2">
      <c r="A33" s="432"/>
      <c r="B33" s="432"/>
    </row>
    <row r="34" spans="1:2" ht="15.75">
      <c r="A34" s="436" t="str">
        <f>+CONCATENATE(LEFT(A4,4),". évi teljesítés KIADÁSOK")</f>
        <v>2014. évi teljesítés KIADÁSOK</v>
      </c>
      <c r="B34" s="433"/>
    </row>
    <row r="35" spans="1:2">
      <c r="A35" s="432"/>
      <c r="B35" s="432"/>
    </row>
    <row r="36" spans="1:2">
      <c r="A36" s="432" t="s">
        <v>510</v>
      </c>
      <c r="B36" s="432" t="s">
        <v>520</v>
      </c>
    </row>
    <row r="37" spans="1:2">
      <c r="A37" s="432" t="s">
        <v>487</v>
      </c>
      <c r="B37" s="432" t="s">
        <v>518</v>
      </c>
    </row>
    <row r="38" spans="1:2">
      <c r="A38" s="432" t="s">
        <v>511</v>
      </c>
      <c r="B38" s="432" t="s">
        <v>517</v>
      </c>
    </row>
  </sheetData>
  <phoneticPr fontId="0" type="noConversion"/>
  <pageMargins left="1.0629921259842521" right="1.0236220472440944" top="0.78740157480314965" bottom="0.78740157480314965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0"/>
  </sheetPr>
  <dimension ref="A1:I20"/>
  <sheetViews>
    <sheetView zoomScaleNormal="100" workbookViewId="0">
      <selection activeCell="I1" sqref="I1:I19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9" customFormat="1" ht="15.75" thickBot="1">
      <c r="A1" s="101"/>
      <c r="H1" s="102" t="s">
        <v>42</v>
      </c>
      <c r="I1" s="549" t="str">
        <f>+CONCATENATE("3. tájékoztató tábla a ......../",LEFT(ÖSSZEFÜGGÉSEK!A4,4)+1,". (........) önkormányzati rendelethez")</f>
        <v>3. tájékoztató tábla a ......../2015. (........) önkormányzati rendelethez</v>
      </c>
    </row>
    <row r="2" spans="1:9" s="64" customFormat="1" ht="26.25" customHeight="1">
      <c r="A2" s="545" t="s">
        <v>50</v>
      </c>
      <c r="B2" s="555" t="s">
        <v>167</v>
      </c>
      <c r="C2" s="545" t="s">
        <v>168</v>
      </c>
      <c r="D2" s="545" t="s">
        <v>169</v>
      </c>
      <c r="E2" s="552" t="str">
        <f>+CONCATENATE("Hitel, kölcsön állomány ",LEFT(ÖSSZEFÜGGÉSEK!A4,4),". dec. 31-én")</f>
        <v>Hitel, kölcsön állomány 2014. dec. 31-én</v>
      </c>
      <c r="F2" s="550" t="s">
        <v>170</v>
      </c>
      <c r="G2" s="551"/>
      <c r="H2" s="547" t="str">
        <f>+CONCATENATE(LEFT(ÖSSZEFÜGGÉSEK!A4,4)+2,". után")</f>
        <v>2016. után</v>
      </c>
      <c r="I2" s="549"/>
    </row>
    <row r="3" spans="1:9" s="68" customFormat="1" ht="40.5" customHeight="1" thickBot="1">
      <c r="A3" s="546"/>
      <c r="B3" s="554"/>
      <c r="C3" s="554"/>
      <c r="D3" s="546"/>
      <c r="E3" s="553"/>
      <c r="F3" s="103" t="str">
        <f>+CONCATENATE(LEFT(ÖSSZEFÜGGÉSEK!A4,4)+1,".")</f>
        <v>2015.</v>
      </c>
      <c r="G3" s="104" t="str">
        <f>+CONCATENATE(LEFT(ÖSSZEFÜGGÉSEK!A4,4)+2,".")</f>
        <v>2016.</v>
      </c>
      <c r="H3" s="548"/>
      <c r="I3" s="549"/>
    </row>
    <row r="4" spans="1:9" s="108" customFormat="1" ht="12.95" customHeight="1" thickBot="1">
      <c r="A4" s="105" t="s">
        <v>393</v>
      </c>
      <c r="B4" s="57" t="s">
        <v>394</v>
      </c>
      <c r="C4" s="57" t="s">
        <v>395</v>
      </c>
      <c r="D4" s="106" t="s">
        <v>396</v>
      </c>
      <c r="E4" s="105" t="s">
        <v>397</v>
      </c>
      <c r="F4" s="106" t="s">
        <v>474</v>
      </c>
      <c r="G4" s="106" t="s">
        <v>475</v>
      </c>
      <c r="H4" s="107" t="s">
        <v>476</v>
      </c>
      <c r="I4" s="549"/>
    </row>
    <row r="5" spans="1:9" ht="22.5" customHeight="1" thickBot="1">
      <c r="A5" s="109" t="s">
        <v>5</v>
      </c>
      <c r="B5" s="110" t="s">
        <v>171</v>
      </c>
      <c r="C5" s="111"/>
      <c r="D5" s="112"/>
      <c r="E5" s="113">
        <f>SUM(E6:E11)</f>
        <v>0</v>
      </c>
      <c r="F5" s="114">
        <f>SUM(F6:F11)</f>
        <v>0</v>
      </c>
      <c r="G5" s="114">
        <f>SUM(G6:G11)</f>
        <v>0</v>
      </c>
      <c r="H5" s="115">
        <f>SUM(H6:H11)</f>
        <v>0</v>
      </c>
      <c r="I5" s="549"/>
    </row>
    <row r="6" spans="1:9" ht="22.5" customHeight="1">
      <c r="A6" s="116" t="s">
        <v>6</v>
      </c>
      <c r="B6" s="117" t="s">
        <v>161</v>
      </c>
      <c r="C6" s="118"/>
      <c r="D6" s="119"/>
      <c r="E6" s="120"/>
      <c r="F6" s="2"/>
      <c r="G6" s="2"/>
      <c r="H6" s="121"/>
      <c r="I6" s="549"/>
    </row>
    <row r="7" spans="1:9" ht="22.5" customHeight="1">
      <c r="A7" s="116" t="s">
        <v>7</v>
      </c>
      <c r="B7" s="117" t="s">
        <v>161</v>
      </c>
      <c r="C7" s="118"/>
      <c r="D7" s="119"/>
      <c r="E7" s="120"/>
      <c r="F7" s="2"/>
      <c r="G7" s="2"/>
      <c r="H7" s="121"/>
      <c r="I7" s="549"/>
    </row>
    <row r="8" spans="1:9" ht="22.5" customHeight="1">
      <c r="A8" s="116" t="s">
        <v>8</v>
      </c>
      <c r="B8" s="117" t="s">
        <v>161</v>
      </c>
      <c r="C8" s="118"/>
      <c r="D8" s="119"/>
      <c r="E8" s="120"/>
      <c r="F8" s="2"/>
      <c r="G8" s="2"/>
      <c r="H8" s="121"/>
      <c r="I8" s="549"/>
    </row>
    <row r="9" spans="1:9" ht="22.5" customHeight="1">
      <c r="A9" s="116" t="s">
        <v>9</v>
      </c>
      <c r="B9" s="117" t="s">
        <v>161</v>
      </c>
      <c r="C9" s="118"/>
      <c r="D9" s="119"/>
      <c r="E9" s="120"/>
      <c r="F9" s="2"/>
      <c r="G9" s="2"/>
      <c r="H9" s="121"/>
      <c r="I9" s="549"/>
    </row>
    <row r="10" spans="1:9" ht="22.5" customHeight="1">
      <c r="A10" s="116" t="s">
        <v>10</v>
      </c>
      <c r="B10" s="117" t="s">
        <v>161</v>
      </c>
      <c r="C10" s="118"/>
      <c r="D10" s="119"/>
      <c r="E10" s="120"/>
      <c r="F10" s="2"/>
      <c r="G10" s="2"/>
      <c r="H10" s="121"/>
      <c r="I10" s="549"/>
    </row>
    <row r="11" spans="1:9" ht="22.5" customHeight="1" thickBot="1">
      <c r="A11" s="116" t="s">
        <v>11</v>
      </c>
      <c r="B11" s="117" t="s">
        <v>161</v>
      </c>
      <c r="C11" s="118"/>
      <c r="D11" s="119"/>
      <c r="E11" s="120"/>
      <c r="F11" s="2"/>
      <c r="G11" s="2"/>
      <c r="H11" s="121"/>
      <c r="I11" s="549"/>
    </row>
    <row r="12" spans="1:9" ht="22.5" customHeight="1" thickBot="1">
      <c r="A12" s="109" t="s">
        <v>12</v>
      </c>
      <c r="B12" s="110" t="s">
        <v>172</v>
      </c>
      <c r="C12" s="122"/>
      <c r="D12" s="123"/>
      <c r="E12" s="113">
        <f>SUM(E13:E18)</f>
        <v>0</v>
      </c>
      <c r="F12" s="114">
        <f>SUM(F13:F18)</f>
        <v>0</v>
      </c>
      <c r="G12" s="114">
        <f>SUM(G13:G18)</f>
        <v>0</v>
      </c>
      <c r="H12" s="115">
        <f>SUM(H13:H18)</f>
        <v>0</v>
      </c>
      <c r="I12" s="549"/>
    </row>
    <row r="13" spans="1:9" ht="22.5" customHeight="1">
      <c r="A13" s="116" t="s">
        <v>13</v>
      </c>
      <c r="B13" s="117" t="s">
        <v>161</v>
      </c>
      <c r="C13" s="118"/>
      <c r="D13" s="119"/>
      <c r="E13" s="120"/>
      <c r="F13" s="2"/>
      <c r="G13" s="2"/>
      <c r="H13" s="121"/>
      <c r="I13" s="549"/>
    </row>
    <row r="14" spans="1:9" ht="22.5" customHeight="1">
      <c r="A14" s="116" t="s">
        <v>14</v>
      </c>
      <c r="B14" s="117" t="s">
        <v>161</v>
      </c>
      <c r="C14" s="118"/>
      <c r="D14" s="119"/>
      <c r="E14" s="120"/>
      <c r="F14" s="2"/>
      <c r="G14" s="2"/>
      <c r="H14" s="121"/>
      <c r="I14" s="549"/>
    </row>
    <row r="15" spans="1:9" ht="22.5" customHeight="1">
      <c r="A15" s="116" t="s">
        <v>15</v>
      </c>
      <c r="B15" s="117" t="s">
        <v>161</v>
      </c>
      <c r="C15" s="118"/>
      <c r="D15" s="119"/>
      <c r="E15" s="120"/>
      <c r="F15" s="2"/>
      <c r="G15" s="2"/>
      <c r="H15" s="121"/>
      <c r="I15" s="549"/>
    </row>
    <row r="16" spans="1:9" ht="22.5" customHeight="1">
      <c r="A16" s="116" t="s">
        <v>16</v>
      </c>
      <c r="B16" s="117" t="s">
        <v>161</v>
      </c>
      <c r="C16" s="118"/>
      <c r="D16" s="119"/>
      <c r="E16" s="120"/>
      <c r="F16" s="2"/>
      <c r="G16" s="2"/>
      <c r="H16" s="121"/>
      <c r="I16" s="549"/>
    </row>
    <row r="17" spans="1:9" ht="22.5" customHeight="1">
      <c r="A17" s="116" t="s">
        <v>17</v>
      </c>
      <c r="B17" s="117" t="s">
        <v>161</v>
      </c>
      <c r="C17" s="118"/>
      <c r="D17" s="119"/>
      <c r="E17" s="120"/>
      <c r="F17" s="2"/>
      <c r="G17" s="2"/>
      <c r="H17" s="121"/>
      <c r="I17" s="549"/>
    </row>
    <row r="18" spans="1:9" ht="22.5" customHeight="1" thickBot="1">
      <c r="A18" s="116" t="s">
        <v>18</v>
      </c>
      <c r="B18" s="117" t="s">
        <v>161</v>
      </c>
      <c r="C18" s="118"/>
      <c r="D18" s="119"/>
      <c r="E18" s="120"/>
      <c r="F18" s="2"/>
      <c r="G18" s="2"/>
      <c r="H18" s="121"/>
      <c r="I18" s="549"/>
    </row>
    <row r="19" spans="1:9" ht="22.5" customHeight="1" thickBot="1">
      <c r="A19" s="109" t="s">
        <v>19</v>
      </c>
      <c r="B19" s="110" t="s">
        <v>617</v>
      </c>
      <c r="C19" s="111"/>
      <c r="D19" s="112"/>
      <c r="E19" s="113">
        <f>E5+E12</f>
        <v>0</v>
      </c>
      <c r="F19" s="114">
        <f>F5+F12</f>
        <v>0</v>
      </c>
      <c r="G19" s="114">
        <f>G5+G12</f>
        <v>0</v>
      </c>
      <c r="H19" s="115">
        <f>H5+H12</f>
        <v>0</v>
      </c>
      <c r="I19" s="549"/>
    </row>
    <row r="20" spans="1:9" ht="20.100000000000001" customHeight="1"/>
  </sheetData>
  <sheetProtection sheet="1" objects="1" scenarios="1"/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verticalDpi="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50"/>
  </sheetPr>
  <dimension ref="A1:J19"/>
  <sheetViews>
    <sheetView zoomScaleNormal="100" workbookViewId="0">
      <selection activeCell="D31" sqref="D31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567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2014. december 31-én</v>
      </c>
      <c r="B1" s="568"/>
      <c r="C1" s="568"/>
      <c r="D1" s="568"/>
      <c r="E1" s="568"/>
      <c r="F1" s="568"/>
      <c r="G1" s="568"/>
      <c r="H1" s="568"/>
      <c r="I1" s="568"/>
      <c r="J1" s="549" t="str">
        <f>+CONCATENATE("4. tájékoztató tábla a ......../",LEFT(ÖSSZEFÜGGÉSEK!A4,4)+1,". (........) önkormányzati rendelethez")</f>
        <v>4. tájékoztató tábla a ......../2015. (........) önkormányzati rendelethez</v>
      </c>
    </row>
    <row r="2" spans="1:10" ht="14.25" thickBot="1">
      <c r="H2" s="571" t="s">
        <v>173</v>
      </c>
      <c r="I2" s="571"/>
      <c r="J2" s="549"/>
    </row>
    <row r="3" spans="1:10" ht="13.5" thickBot="1">
      <c r="A3" s="569" t="s">
        <v>3</v>
      </c>
      <c r="B3" s="560" t="s">
        <v>174</v>
      </c>
      <c r="C3" s="558" t="s">
        <v>175</v>
      </c>
      <c r="D3" s="556" t="s">
        <v>176</v>
      </c>
      <c r="E3" s="557"/>
      <c r="F3" s="557"/>
      <c r="G3" s="557"/>
      <c r="H3" s="557"/>
      <c r="I3" s="577" t="s">
        <v>177</v>
      </c>
      <c r="J3" s="549"/>
    </row>
    <row r="4" spans="1:10" s="20" customFormat="1" ht="42" customHeight="1" thickBot="1">
      <c r="A4" s="570"/>
      <c r="B4" s="561"/>
      <c r="C4" s="559"/>
      <c r="D4" s="124" t="s">
        <v>178</v>
      </c>
      <c r="E4" s="124" t="s">
        <v>179</v>
      </c>
      <c r="F4" s="124" t="s">
        <v>180</v>
      </c>
      <c r="G4" s="125" t="s">
        <v>181</v>
      </c>
      <c r="H4" s="125" t="s">
        <v>182</v>
      </c>
      <c r="I4" s="578"/>
      <c r="J4" s="549"/>
    </row>
    <row r="5" spans="1:10" s="20" customFormat="1" ht="12" customHeight="1" thickBot="1">
      <c r="A5" s="442" t="s">
        <v>393</v>
      </c>
      <c r="B5" s="126" t="s">
        <v>394</v>
      </c>
      <c r="C5" s="126" t="s">
        <v>395</v>
      </c>
      <c r="D5" s="126" t="s">
        <v>396</v>
      </c>
      <c r="E5" s="126" t="s">
        <v>397</v>
      </c>
      <c r="F5" s="126" t="s">
        <v>474</v>
      </c>
      <c r="G5" s="126" t="s">
        <v>475</v>
      </c>
      <c r="H5" s="126" t="s">
        <v>536</v>
      </c>
      <c r="I5" s="127" t="s">
        <v>537</v>
      </c>
      <c r="J5" s="549"/>
    </row>
    <row r="6" spans="1:10" s="20" customFormat="1" ht="18" customHeight="1">
      <c r="A6" s="562" t="s">
        <v>183</v>
      </c>
      <c r="B6" s="563"/>
      <c r="C6" s="563"/>
      <c r="D6" s="563"/>
      <c r="E6" s="563"/>
      <c r="F6" s="563"/>
      <c r="G6" s="563"/>
      <c r="H6" s="563"/>
      <c r="I6" s="564"/>
      <c r="J6" s="549"/>
    </row>
    <row r="7" spans="1:10" ht="15.95" customHeight="1">
      <c r="A7" s="31" t="s">
        <v>5</v>
      </c>
      <c r="B7" s="30" t="s">
        <v>184</v>
      </c>
      <c r="C7" s="23"/>
      <c r="D7" s="23"/>
      <c r="E7" s="23"/>
      <c r="F7" s="23"/>
      <c r="G7" s="129"/>
      <c r="H7" s="130">
        <f t="shared" ref="H7:H13" si="0">SUM(D7:G7)</f>
        <v>0</v>
      </c>
      <c r="I7" s="32">
        <f t="shared" ref="I7:I13" si="1">C7+H7</f>
        <v>0</v>
      </c>
      <c r="J7" s="549"/>
    </row>
    <row r="8" spans="1:10" ht="22.5">
      <c r="A8" s="31" t="s">
        <v>6</v>
      </c>
      <c r="B8" s="30" t="s">
        <v>122</v>
      </c>
      <c r="C8" s="23"/>
      <c r="D8" s="23"/>
      <c r="E8" s="23"/>
      <c r="F8" s="23"/>
      <c r="G8" s="129"/>
      <c r="H8" s="130">
        <f t="shared" si="0"/>
        <v>0</v>
      </c>
      <c r="I8" s="32">
        <f t="shared" si="1"/>
        <v>0</v>
      </c>
      <c r="J8" s="549"/>
    </row>
    <row r="9" spans="1:10" ht="22.5">
      <c r="A9" s="31" t="s">
        <v>7</v>
      </c>
      <c r="B9" s="30" t="s">
        <v>123</v>
      </c>
      <c r="C9" s="23"/>
      <c r="D9" s="23"/>
      <c r="E9" s="23"/>
      <c r="F9" s="23"/>
      <c r="G9" s="129"/>
      <c r="H9" s="130">
        <f t="shared" si="0"/>
        <v>0</v>
      </c>
      <c r="I9" s="32">
        <f t="shared" si="1"/>
        <v>0</v>
      </c>
      <c r="J9" s="549"/>
    </row>
    <row r="10" spans="1:10" ht="15.95" customHeight="1">
      <c r="A10" s="31" t="s">
        <v>8</v>
      </c>
      <c r="B10" s="30" t="s">
        <v>124</v>
      </c>
      <c r="C10" s="23"/>
      <c r="D10" s="23"/>
      <c r="E10" s="23"/>
      <c r="F10" s="23"/>
      <c r="G10" s="129"/>
      <c r="H10" s="130">
        <f t="shared" si="0"/>
        <v>0</v>
      </c>
      <c r="I10" s="32">
        <f t="shared" si="1"/>
        <v>0</v>
      </c>
      <c r="J10" s="549"/>
    </row>
    <row r="11" spans="1:10" ht="22.5">
      <c r="A11" s="31" t="s">
        <v>9</v>
      </c>
      <c r="B11" s="30" t="s">
        <v>125</v>
      </c>
      <c r="C11" s="23"/>
      <c r="D11" s="23"/>
      <c r="E11" s="23"/>
      <c r="F11" s="23"/>
      <c r="G11" s="129"/>
      <c r="H11" s="130">
        <f t="shared" si="0"/>
        <v>0</v>
      </c>
      <c r="I11" s="32">
        <f t="shared" si="1"/>
        <v>0</v>
      </c>
      <c r="J11" s="549"/>
    </row>
    <row r="12" spans="1:10" ht="15.95" customHeight="1">
      <c r="A12" s="33" t="s">
        <v>10</v>
      </c>
      <c r="B12" s="34" t="s">
        <v>185</v>
      </c>
      <c r="C12" s="24"/>
      <c r="D12" s="24"/>
      <c r="E12" s="24"/>
      <c r="F12" s="24"/>
      <c r="G12" s="131"/>
      <c r="H12" s="130">
        <f t="shared" si="0"/>
        <v>0</v>
      </c>
      <c r="I12" s="32">
        <f t="shared" si="1"/>
        <v>0</v>
      </c>
      <c r="J12" s="549"/>
    </row>
    <row r="13" spans="1:10" ht="15.95" customHeight="1" thickBot="1">
      <c r="A13" s="132" t="s">
        <v>11</v>
      </c>
      <c r="B13" s="133" t="s">
        <v>186</v>
      </c>
      <c r="C13" s="135"/>
      <c r="D13" s="135"/>
      <c r="E13" s="135"/>
      <c r="F13" s="135"/>
      <c r="G13" s="136"/>
      <c r="H13" s="130">
        <f t="shared" si="0"/>
        <v>0</v>
      </c>
      <c r="I13" s="32">
        <f t="shared" si="1"/>
        <v>0</v>
      </c>
      <c r="J13" s="549"/>
    </row>
    <row r="14" spans="1:10" s="25" customFormat="1" ht="18" customHeight="1" thickBot="1">
      <c r="A14" s="565" t="s">
        <v>187</v>
      </c>
      <c r="B14" s="566"/>
      <c r="C14" s="35">
        <f t="shared" ref="C14:I14" si="2">SUM(C7:C13)</f>
        <v>0</v>
      </c>
      <c r="D14" s="35">
        <f t="shared" si="2"/>
        <v>0</v>
      </c>
      <c r="E14" s="35">
        <f t="shared" si="2"/>
        <v>0</v>
      </c>
      <c r="F14" s="35">
        <f t="shared" si="2"/>
        <v>0</v>
      </c>
      <c r="G14" s="137">
        <f t="shared" si="2"/>
        <v>0</v>
      </c>
      <c r="H14" s="137">
        <f t="shared" si="2"/>
        <v>0</v>
      </c>
      <c r="I14" s="36">
        <f t="shared" si="2"/>
        <v>0</v>
      </c>
      <c r="J14" s="549"/>
    </row>
    <row r="15" spans="1:10" s="22" customFormat="1" ht="18" customHeight="1">
      <c r="A15" s="572" t="s">
        <v>188</v>
      </c>
      <c r="B15" s="573"/>
      <c r="C15" s="573"/>
      <c r="D15" s="573"/>
      <c r="E15" s="573"/>
      <c r="F15" s="573"/>
      <c r="G15" s="573"/>
      <c r="H15" s="573"/>
      <c r="I15" s="574"/>
      <c r="J15" s="549"/>
    </row>
    <row r="16" spans="1:10" s="22" customFormat="1">
      <c r="A16" s="31" t="s">
        <v>5</v>
      </c>
      <c r="B16" s="30" t="s">
        <v>189</v>
      </c>
      <c r="C16" s="23"/>
      <c r="D16" s="23"/>
      <c r="E16" s="23"/>
      <c r="F16" s="23"/>
      <c r="G16" s="129"/>
      <c r="H16" s="130">
        <f>SUM(D16:G16)</f>
        <v>0</v>
      </c>
      <c r="I16" s="32">
        <f>C16+H16</f>
        <v>0</v>
      </c>
      <c r="J16" s="549"/>
    </row>
    <row r="17" spans="1:10" ht="13.5" thickBot="1">
      <c r="A17" s="132" t="s">
        <v>6</v>
      </c>
      <c r="B17" s="133" t="s">
        <v>186</v>
      </c>
      <c r="C17" s="135"/>
      <c r="D17" s="135"/>
      <c r="E17" s="135"/>
      <c r="F17" s="135"/>
      <c r="G17" s="136"/>
      <c r="H17" s="130">
        <f>SUM(D17:G17)</f>
        <v>0</v>
      </c>
      <c r="I17" s="138">
        <f>C17+H17</f>
        <v>0</v>
      </c>
      <c r="J17" s="549"/>
    </row>
    <row r="18" spans="1:10" ht="15.95" customHeight="1" thickBot="1">
      <c r="A18" s="565" t="s">
        <v>190</v>
      </c>
      <c r="B18" s="566"/>
      <c r="C18" s="35">
        <f t="shared" ref="C18:I18" si="3">SUM(C16:C17)</f>
        <v>0</v>
      </c>
      <c r="D18" s="35">
        <f t="shared" si="3"/>
        <v>0</v>
      </c>
      <c r="E18" s="35">
        <f t="shared" si="3"/>
        <v>0</v>
      </c>
      <c r="F18" s="35">
        <f t="shared" si="3"/>
        <v>0</v>
      </c>
      <c r="G18" s="137">
        <f t="shared" si="3"/>
        <v>0</v>
      </c>
      <c r="H18" s="137">
        <f t="shared" si="3"/>
        <v>0</v>
      </c>
      <c r="I18" s="36">
        <f t="shared" si="3"/>
        <v>0</v>
      </c>
      <c r="J18" s="549"/>
    </row>
    <row r="19" spans="1:10" ht="18" customHeight="1" thickBot="1">
      <c r="A19" s="575" t="s">
        <v>191</v>
      </c>
      <c r="B19" s="576"/>
      <c r="C19" s="139">
        <f t="shared" ref="C19:I19" si="4">C14+C18</f>
        <v>0</v>
      </c>
      <c r="D19" s="139">
        <f t="shared" si="4"/>
        <v>0</v>
      </c>
      <c r="E19" s="139">
        <f t="shared" si="4"/>
        <v>0</v>
      </c>
      <c r="F19" s="139">
        <f t="shared" si="4"/>
        <v>0</v>
      </c>
      <c r="G19" s="139">
        <f t="shared" si="4"/>
        <v>0</v>
      </c>
      <c r="H19" s="139">
        <f t="shared" si="4"/>
        <v>0</v>
      </c>
      <c r="I19" s="36">
        <f t="shared" si="4"/>
        <v>0</v>
      </c>
      <c r="J19" s="549"/>
    </row>
  </sheetData>
  <sheetProtection sheet="1" objects="1" scenarios="1"/>
  <mergeCells count="13">
    <mergeCell ref="A15:I15"/>
    <mergeCell ref="A19:B19"/>
    <mergeCell ref="I3:I4"/>
    <mergeCell ref="D3:H3"/>
    <mergeCell ref="C3:C4"/>
    <mergeCell ref="B3:B4"/>
    <mergeCell ref="J1:J19"/>
    <mergeCell ref="A6:I6"/>
    <mergeCell ref="A14:B14"/>
    <mergeCell ref="A18:B18"/>
    <mergeCell ref="A1:I1"/>
    <mergeCell ref="A3:A4"/>
    <mergeCell ref="H2:I2"/>
  </mergeCells>
  <phoneticPr fontId="0" type="noConversion"/>
  <printOptions horizontalCentered="1"/>
  <pageMargins left="0.78740157480314965" right="0.78740157480314965" top="1.18" bottom="0.98425196850393704" header="0.5" footer="0.5"/>
  <pageSetup paperSize="9" orientation="portrait" verticalDpi="0" r:id="rId1"/>
  <headerFooter alignWithMargins="0">
    <oddHeader xml:space="preserve">&amp;C&amp;"Times New Roman CE,Félkövér dőlt"&amp;12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50"/>
  </sheetPr>
  <dimension ref="A1:D30"/>
  <sheetViews>
    <sheetView zoomScaleNormal="100" workbookViewId="0">
      <selection activeCell="J23" sqref="J23"/>
    </sheetView>
  </sheetViews>
  <sheetFormatPr defaultRowHeight="12.75"/>
  <cols>
    <col min="1" max="1" width="5.83203125" style="159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9" customFormat="1" ht="15.75" thickBot="1">
      <c r="A1" s="101"/>
      <c r="D1" s="102" t="s">
        <v>42</v>
      </c>
    </row>
    <row r="2" spans="1:4" s="20" customFormat="1" ht="48" customHeight="1" thickBot="1">
      <c r="A2" s="140" t="s">
        <v>3</v>
      </c>
      <c r="B2" s="124" t="s">
        <v>4</v>
      </c>
      <c r="C2" s="124" t="s">
        <v>192</v>
      </c>
      <c r="D2" s="141" t="s">
        <v>193</v>
      </c>
    </row>
    <row r="3" spans="1:4" s="20" customFormat="1" ht="14.1" customHeight="1" thickBot="1">
      <c r="A3" s="142" t="s">
        <v>393</v>
      </c>
      <c r="B3" s="143" t="s">
        <v>394</v>
      </c>
      <c r="C3" s="143" t="s">
        <v>395</v>
      </c>
      <c r="D3" s="144" t="s">
        <v>396</v>
      </c>
    </row>
    <row r="4" spans="1:4" ht="18" customHeight="1">
      <c r="A4" s="145" t="s">
        <v>5</v>
      </c>
      <c r="B4" s="146" t="s">
        <v>194</v>
      </c>
      <c r="C4" s="147"/>
      <c r="D4" s="148"/>
    </row>
    <row r="5" spans="1:4" ht="18" customHeight="1">
      <c r="A5" s="149" t="s">
        <v>6</v>
      </c>
      <c r="B5" s="150" t="s">
        <v>195</v>
      </c>
      <c r="C5" s="151"/>
      <c r="D5" s="152"/>
    </row>
    <row r="6" spans="1:4" ht="18" customHeight="1">
      <c r="A6" s="149" t="s">
        <v>7</v>
      </c>
      <c r="B6" s="150" t="s">
        <v>196</v>
      </c>
      <c r="C6" s="151"/>
      <c r="D6" s="152"/>
    </row>
    <row r="7" spans="1:4" ht="18" customHeight="1">
      <c r="A7" s="149" t="s">
        <v>8</v>
      </c>
      <c r="B7" s="150" t="s">
        <v>197</v>
      </c>
      <c r="C7" s="151"/>
      <c r="D7" s="152"/>
    </row>
    <row r="8" spans="1:4" ht="18" customHeight="1">
      <c r="A8" s="153" t="s">
        <v>9</v>
      </c>
      <c r="B8" s="150" t="s">
        <v>198</v>
      </c>
      <c r="C8" s="151"/>
      <c r="D8" s="152"/>
    </row>
    <row r="9" spans="1:4" ht="18" customHeight="1">
      <c r="A9" s="149" t="s">
        <v>10</v>
      </c>
      <c r="B9" s="150" t="s">
        <v>199</v>
      </c>
      <c r="C9" s="151"/>
      <c r="D9" s="152"/>
    </row>
    <row r="10" spans="1:4" ht="18" customHeight="1">
      <c r="A10" s="153" t="s">
        <v>11</v>
      </c>
      <c r="B10" s="154" t="s">
        <v>200</v>
      </c>
      <c r="C10" s="151"/>
      <c r="D10" s="152"/>
    </row>
    <row r="11" spans="1:4" ht="18" customHeight="1">
      <c r="A11" s="153" t="s">
        <v>12</v>
      </c>
      <c r="B11" s="154" t="s">
        <v>201</v>
      </c>
      <c r="C11" s="151"/>
      <c r="D11" s="152"/>
    </row>
    <row r="12" spans="1:4" ht="18" customHeight="1">
      <c r="A12" s="149" t="s">
        <v>13</v>
      </c>
      <c r="B12" s="154" t="s">
        <v>202</v>
      </c>
      <c r="C12" s="151"/>
      <c r="D12" s="152"/>
    </row>
    <row r="13" spans="1:4" ht="18" customHeight="1">
      <c r="A13" s="153" t="s">
        <v>14</v>
      </c>
      <c r="B13" s="154" t="s">
        <v>203</v>
      </c>
      <c r="C13" s="151"/>
      <c r="D13" s="152"/>
    </row>
    <row r="14" spans="1:4" ht="22.5">
      <c r="A14" s="149" t="s">
        <v>15</v>
      </c>
      <c r="B14" s="154" t="s">
        <v>204</v>
      </c>
      <c r="C14" s="151"/>
      <c r="D14" s="152"/>
    </row>
    <row r="15" spans="1:4" ht="18" customHeight="1">
      <c r="A15" s="153" t="s">
        <v>16</v>
      </c>
      <c r="B15" s="150" t="s">
        <v>205</v>
      </c>
      <c r="C15" s="151"/>
      <c r="D15" s="152"/>
    </row>
    <row r="16" spans="1:4" ht="18" customHeight="1">
      <c r="A16" s="149" t="s">
        <v>17</v>
      </c>
      <c r="B16" s="150" t="s">
        <v>206</v>
      </c>
      <c r="C16" s="151"/>
      <c r="D16" s="152"/>
    </row>
    <row r="17" spans="1:4" ht="18" customHeight="1">
      <c r="A17" s="153" t="s">
        <v>18</v>
      </c>
      <c r="B17" s="150" t="s">
        <v>207</v>
      </c>
      <c r="C17" s="151"/>
      <c r="D17" s="152"/>
    </row>
    <row r="18" spans="1:4" ht="18" customHeight="1">
      <c r="A18" s="149" t="s">
        <v>19</v>
      </c>
      <c r="B18" s="150" t="s">
        <v>208</v>
      </c>
      <c r="C18" s="151"/>
      <c r="D18" s="152"/>
    </row>
    <row r="19" spans="1:4" ht="18" customHeight="1">
      <c r="A19" s="153" t="s">
        <v>20</v>
      </c>
      <c r="B19" s="150" t="s">
        <v>209</v>
      </c>
      <c r="C19" s="151"/>
      <c r="D19" s="152"/>
    </row>
    <row r="20" spans="1:4" ht="18" customHeight="1">
      <c r="A20" s="149" t="s">
        <v>21</v>
      </c>
      <c r="B20" s="128"/>
      <c r="C20" s="151"/>
      <c r="D20" s="152"/>
    </row>
    <row r="21" spans="1:4" ht="18" customHeight="1">
      <c r="A21" s="153" t="s">
        <v>22</v>
      </c>
      <c r="B21" s="128"/>
      <c r="C21" s="151"/>
      <c r="D21" s="152"/>
    </row>
    <row r="22" spans="1:4" ht="18" customHeight="1">
      <c r="A22" s="149" t="s">
        <v>23</v>
      </c>
      <c r="B22" s="128"/>
      <c r="C22" s="151"/>
      <c r="D22" s="152"/>
    </row>
    <row r="23" spans="1:4" ht="18" customHeight="1">
      <c r="A23" s="153" t="s">
        <v>24</v>
      </c>
      <c r="B23" s="128"/>
      <c r="C23" s="151"/>
      <c r="D23" s="152"/>
    </row>
    <row r="24" spans="1:4" ht="18" customHeight="1">
      <c r="A24" s="149" t="s">
        <v>25</v>
      </c>
      <c r="B24" s="128"/>
      <c r="C24" s="151"/>
      <c r="D24" s="152"/>
    </row>
    <row r="25" spans="1:4" ht="18" customHeight="1">
      <c r="A25" s="153" t="s">
        <v>26</v>
      </c>
      <c r="B25" s="128"/>
      <c r="C25" s="151"/>
      <c r="D25" s="152"/>
    </row>
    <row r="26" spans="1:4" ht="18" customHeight="1">
      <c r="A26" s="149" t="s">
        <v>27</v>
      </c>
      <c r="B26" s="128"/>
      <c r="C26" s="151"/>
      <c r="D26" s="152"/>
    </row>
    <row r="27" spans="1:4" ht="18" customHeight="1">
      <c r="A27" s="153" t="s">
        <v>28</v>
      </c>
      <c r="B27" s="128"/>
      <c r="C27" s="151"/>
      <c r="D27" s="152"/>
    </row>
    <row r="28" spans="1:4" ht="18" customHeight="1" thickBot="1">
      <c r="A28" s="155" t="s">
        <v>29</v>
      </c>
      <c r="B28" s="134"/>
      <c r="C28" s="156"/>
      <c r="D28" s="157"/>
    </row>
    <row r="29" spans="1:4" ht="18" customHeight="1" thickBot="1">
      <c r="A29" s="252" t="s">
        <v>30</v>
      </c>
      <c r="B29" s="253" t="s">
        <v>37</v>
      </c>
      <c r="C29" s="254">
        <f>+C4+C5+C6+C7+C8+C15+C16+C17+C18+C19+C20+C21+C22+C23+C24+C25+C26+C27+C28</f>
        <v>0</v>
      </c>
      <c r="D29" s="255">
        <f>+D4+D5+D6+D7+D8+D15+D16+D17+D18+D19+D20+D21+D22+D23+D24+D25+D26+D27+D28</f>
        <v>0</v>
      </c>
    </row>
    <row r="30" spans="1:4" ht="25.5" customHeight="1">
      <c r="A30" s="158"/>
      <c r="B30" s="579" t="s">
        <v>210</v>
      </c>
      <c r="C30" s="579"/>
      <c r="D30" s="579"/>
    </row>
  </sheetData>
  <sheetProtection sheet="1" objects="1" scenarios="1"/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" footer="0.5"/>
  <pageSetup paperSize="9" orientation="portrait" verticalDpi="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......../2015. (........)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50"/>
  </sheetPr>
  <dimension ref="A1:E36"/>
  <sheetViews>
    <sheetView zoomScaleNormal="100" workbookViewId="0">
      <selection activeCell="C7" sqref="C7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160"/>
      <c r="D1" s="160"/>
      <c r="E1" s="160" t="s">
        <v>173</v>
      </c>
    </row>
    <row r="2" spans="1:5" ht="42.75" customHeight="1" thickBot="1">
      <c r="A2" s="161" t="s">
        <v>50</v>
      </c>
      <c r="B2" s="162" t="s">
        <v>211</v>
      </c>
      <c r="C2" s="162" t="s">
        <v>212</v>
      </c>
      <c r="D2" s="163" t="s">
        <v>213</v>
      </c>
      <c r="E2" s="164" t="s">
        <v>214</v>
      </c>
    </row>
    <row r="3" spans="1:5" ht="15.95" customHeight="1">
      <c r="A3" s="165" t="s">
        <v>5</v>
      </c>
      <c r="B3" s="166"/>
      <c r="C3" s="166"/>
      <c r="D3" s="167"/>
      <c r="E3" s="168"/>
    </row>
    <row r="4" spans="1:5" ht="15.95" customHeight="1">
      <c r="A4" s="169" t="s">
        <v>6</v>
      </c>
      <c r="B4" s="170"/>
      <c r="C4" s="170"/>
      <c r="D4" s="171"/>
      <c r="E4" s="172"/>
    </row>
    <row r="5" spans="1:5" ht="15.95" customHeight="1">
      <c r="A5" s="169" t="s">
        <v>7</v>
      </c>
      <c r="B5" s="170"/>
      <c r="C5" s="170"/>
      <c r="D5" s="171"/>
      <c r="E5" s="172"/>
    </row>
    <row r="6" spans="1:5" ht="15.95" customHeight="1">
      <c r="A6" s="169" t="s">
        <v>8</v>
      </c>
      <c r="B6" s="170"/>
      <c r="C6" s="170"/>
      <c r="D6" s="171"/>
      <c r="E6" s="172"/>
    </row>
    <row r="7" spans="1:5" ht="15.95" customHeight="1">
      <c r="A7" s="169" t="s">
        <v>9</v>
      </c>
      <c r="B7" s="170"/>
      <c r="C7" s="170"/>
      <c r="D7" s="171"/>
      <c r="E7" s="172"/>
    </row>
    <row r="8" spans="1:5" ht="15.95" customHeight="1">
      <c r="A8" s="169" t="s">
        <v>10</v>
      </c>
      <c r="B8" s="170"/>
      <c r="C8" s="170"/>
      <c r="D8" s="171"/>
      <c r="E8" s="172"/>
    </row>
    <row r="9" spans="1:5" ht="15.95" customHeight="1">
      <c r="A9" s="169" t="s">
        <v>11</v>
      </c>
      <c r="B9" s="170"/>
      <c r="C9" s="170"/>
      <c r="D9" s="171"/>
      <c r="E9" s="172"/>
    </row>
    <row r="10" spans="1:5" ht="15.95" customHeight="1">
      <c r="A10" s="169" t="s">
        <v>12</v>
      </c>
      <c r="B10" s="170"/>
      <c r="C10" s="170"/>
      <c r="D10" s="171"/>
      <c r="E10" s="172"/>
    </row>
    <row r="11" spans="1:5" ht="15.95" customHeight="1">
      <c r="A11" s="169" t="s">
        <v>13</v>
      </c>
      <c r="B11" s="170"/>
      <c r="C11" s="170"/>
      <c r="D11" s="171"/>
      <c r="E11" s="172"/>
    </row>
    <row r="12" spans="1:5" ht="15.95" customHeight="1">
      <c r="A12" s="169" t="s">
        <v>14</v>
      </c>
      <c r="B12" s="170"/>
      <c r="C12" s="170"/>
      <c r="D12" s="171"/>
      <c r="E12" s="172"/>
    </row>
    <row r="13" spans="1:5" ht="15.95" customHeight="1">
      <c r="A13" s="169" t="s">
        <v>15</v>
      </c>
      <c r="B13" s="170"/>
      <c r="C13" s="170"/>
      <c r="D13" s="171"/>
      <c r="E13" s="172"/>
    </row>
    <row r="14" spans="1:5" ht="15.95" customHeight="1">
      <c r="A14" s="169" t="s">
        <v>16</v>
      </c>
      <c r="B14" s="170"/>
      <c r="C14" s="170"/>
      <c r="D14" s="171"/>
      <c r="E14" s="172"/>
    </row>
    <row r="15" spans="1:5" ht="15.95" customHeight="1">
      <c r="A15" s="169" t="s">
        <v>17</v>
      </c>
      <c r="B15" s="170"/>
      <c r="C15" s="170"/>
      <c r="D15" s="171"/>
      <c r="E15" s="172"/>
    </row>
    <row r="16" spans="1:5" ht="15.95" customHeight="1">
      <c r="A16" s="169" t="s">
        <v>18</v>
      </c>
      <c r="B16" s="170"/>
      <c r="C16" s="170"/>
      <c r="D16" s="171"/>
      <c r="E16" s="172"/>
    </row>
    <row r="17" spans="1:5" ht="15.95" customHeight="1">
      <c r="A17" s="169" t="s">
        <v>19</v>
      </c>
      <c r="B17" s="170"/>
      <c r="C17" s="170"/>
      <c r="D17" s="171"/>
      <c r="E17" s="172"/>
    </row>
    <row r="18" spans="1:5" ht="15.95" customHeight="1">
      <c r="A18" s="169" t="s">
        <v>20</v>
      </c>
      <c r="B18" s="170"/>
      <c r="C18" s="170"/>
      <c r="D18" s="171"/>
      <c r="E18" s="172"/>
    </row>
    <row r="19" spans="1:5" ht="15.95" customHeight="1">
      <c r="A19" s="169" t="s">
        <v>21</v>
      </c>
      <c r="B19" s="170"/>
      <c r="C19" s="170"/>
      <c r="D19" s="171"/>
      <c r="E19" s="172"/>
    </row>
    <row r="20" spans="1:5" ht="15.95" customHeight="1">
      <c r="A20" s="169" t="s">
        <v>22</v>
      </c>
      <c r="B20" s="170"/>
      <c r="C20" s="170"/>
      <c r="D20" s="171"/>
      <c r="E20" s="172"/>
    </row>
    <row r="21" spans="1:5" ht="15.95" customHeight="1">
      <c r="A21" s="169" t="s">
        <v>23</v>
      </c>
      <c r="B21" s="170"/>
      <c r="C21" s="170"/>
      <c r="D21" s="171"/>
      <c r="E21" s="172"/>
    </row>
    <row r="22" spans="1:5" ht="15.95" customHeight="1">
      <c r="A22" s="169" t="s">
        <v>24</v>
      </c>
      <c r="B22" s="170"/>
      <c r="C22" s="170"/>
      <c r="D22" s="171"/>
      <c r="E22" s="172"/>
    </row>
    <row r="23" spans="1:5" ht="15.95" customHeight="1">
      <c r="A23" s="169" t="s">
        <v>25</v>
      </c>
      <c r="B23" s="170"/>
      <c r="C23" s="170"/>
      <c r="D23" s="171"/>
      <c r="E23" s="172"/>
    </row>
    <row r="24" spans="1:5" ht="15.95" customHeight="1">
      <c r="A24" s="169" t="s">
        <v>26</v>
      </c>
      <c r="B24" s="170"/>
      <c r="C24" s="170"/>
      <c r="D24" s="171"/>
      <c r="E24" s="172"/>
    </row>
    <row r="25" spans="1:5" ht="15.95" customHeight="1">
      <c r="A25" s="169" t="s">
        <v>27</v>
      </c>
      <c r="B25" s="170"/>
      <c r="C25" s="170"/>
      <c r="D25" s="171"/>
      <c r="E25" s="172"/>
    </row>
    <row r="26" spans="1:5" ht="15.95" customHeight="1">
      <c r="A26" s="169" t="s">
        <v>28</v>
      </c>
      <c r="B26" s="170"/>
      <c r="C26" s="170"/>
      <c r="D26" s="171"/>
      <c r="E26" s="172"/>
    </row>
    <row r="27" spans="1:5" ht="15.95" customHeight="1">
      <c r="A27" s="169" t="s">
        <v>29</v>
      </c>
      <c r="B27" s="170"/>
      <c r="C27" s="170"/>
      <c r="D27" s="171"/>
      <c r="E27" s="172"/>
    </row>
    <row r="28" spans="1:5" ht="15.95" customHeight="1">
      <c r="A28" s="169" t="s">
        <v>30</v>
      </c>
      <c r="B28" s="170"/>
      <c r="C28" s="170"/>
      <c r="D28" s="171"/>
      <c r="E28" s="172"/>
    </row>
    <row r="29" spans="1:5" ht="15.95" customHeight="1">
      <c r="A29" s="169" t="s">
        <v>31</v>
      </c>
      <c r="B29" s="170"/>
      <c r="C29" s="170"/>
      <c r="D29" s="171"/>
      <c r="E29" s="172"/>
    </row>
    <row r="30" spans="1:5" ht="15.95" customHeight="1">
      <c r="A30" s="169" t="s">
        <v>32</v>
      </c>
      <c r="B30" s="170"/>
      <c r="C30" s="170"/>
      <c r="D30" s="171"/>
      <c r="E30" s="172"/>
    </row>
    <row r="31" spans="1:5" ht="15.95" customHeight="1">
      <c r="A31" s="169" t="s">
        <v>33</v>
      </c>
      <c r="B31" s="170"/>
      <c r="C31" s="170"/>
      <c r="D31" s="171"/>
      <c r="E31" s="172"/>
    </row>
    <row r="32" spans="1:5" ht="15.95" customHeight="1">
      <c r="A32" s="169" t="s">
        <v>81</v>
      </c>
      <c r="B32" s="170"/>
      <c r="C32" s="170"/>
      <c r="D32" s="171"/>
      <c r="E32" s="172"/>
    </row>
    <row r="33" spans="1:5" ht="15.95" customHeight="1">
      <c r="A33" s="169" t="s">
        <v>154</v>
      </c>
      <c r="B33" s="170"/>
      <c r="C33" s="170"/>
      <c r="D33" s="171"/>
      <c r="E33" s="172"/>
    </row>
    <row r="34" spans="1:5" ht="15.95" customHeight="1">
      <c r="A34" s="169" t="s">
        <v>215</v>
      </c>
      <c r="B34" s="170"/>
      <c r="C34" s="170"/>
      <c r="D34" s="171"/>
      <c r="E34" s="172"/>
    </row>
    <row r="35" spans="1:5" ht="15.95" customHeight="1" thickBot="1">
      <c r="A35" s="173" t="s">
        <v>216</v>
      </c>
      <c r="B35" s="174"/>
      <c r="C35" s="174"/>
      <c r="D35" s="175"/>
      <c r="E35" s="176"/>
    </row>
    <row r="36" spans="1:5" ht="15.95" customHeight="1" thickBot="1">
      <c r="A36" s="580" t="s">
        <v>37</v>
      </c>
      <c r="B36" s="581"/>
      <c r="C36" s="177"/>
      <c r="D36" s="178">
        <f>SUM(D3:D35)</f>
        <v>0</v>
      </c>
      <c r="E36" s="179">
        <f>SUM(E3:E35)</f>
        <v>0</v>
      </c>
    </row>
  </sheetData>
  <sheetProtection sheet="1" objects="1" scenarios="1"/>
  <mergeCells count="1">
    <mergeCell ref="A36:B36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verticalDpi="0" r:id="rId1"/>
  <headerFooter alignWithMargins="0">
    <oddHeader>&amp;C&amp;"Times New Roman CE,Félkövér"&amp;12
K I M U T A T Á S
a 2014. évi céljelleggel juttatott támogatások felhasználásáról&amp;R&amp;"Times New Roman CE,Félkövér dőlt"&amp;11 6. tájékoztató tábla a ......../2015. (........)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topLeftCell="A52" zoomScaleNormal="100" zoomScaleSheetLayoutView="120" workbookViewId="0">
      <selection activeCell="I18" sqref="I18"/>
    </sheetView>
  </sheetViews>
  <sheetFormatPr defaultColWidth="12" defaultRowHeight="15.75"/>
  <cols>
    <col min="1" max="1" width="67.1640625" style="466" customWidth="1"/>
    <col min="2" max="2" width="6.1640625" style="467" customWidth="1"/>
    <col min="3" max="4" width="12.1640625" style="466" customWidth="1"/>
    <col min="5" max="5" width="12.1640625" style="491" customWidth="1"/>
    <col min="6" max="16384" width="12" style="466"/>
  </cols>
  <sheetData>
    <row r="1" spans="1:5" ht="49.5" customHeight="1">
      <c r="A1" s="582" t="str">
        <f>+CONCATENATE("VAGYONKIMUTATÁS",CHAR(10),"a könyvviteli mérlegben értékkel szereplő eszközökről",CHAR(10),LEFT(ÖSSZEFÜGGÉSEK!A4,4),".")</f>
        <v>VAGYONKIMUTATÁS
a könyvviteli mérlegben értékkel szereplő eszközökről
2014.</v>
      </c>
      <c r="B1" s="583"/>
      <c r="C1" s="583"/>
      <c r="D1" s="583"/>
      <c r="E1" s="583"/>
    </row>
    <row r="2" spans="1:5" ht="16.5" thickBot="1">
      <c r="C2" s="587" t="s">
        <v>217</v>
      </c>
      <c r="D2" s="587"/>
      <c r="E2" s="587"/>
    </row>
    <row r="3" spans="1:5" ht="15.75" customHeight="1">
      <c r="A3" s="588" t="s">
        <v>218</v>
      </c>
      <c r="B3" s="593" t="s">
        <v>219</v>
      </c>
      <c r="C3" s="591" t="s">
        <v>220</v>
      </c>
      <c r="D3" s="591" t="s">
        <v>221</v>
      </c>
      <c r="E3" s="596" t="s">
        <v>222</v>
      </c>
    </row>
    <row r="4" spans="1:5" ht="11.25" customHeight="1">
      <c r="A4" s="589"/>
      <c r="B4" s="594"/>
      <c r="C4" s="592"/>
      <c r="D4" s="592"/>
      <c r="E4" s="597"/>
    </row>
    <row r="5" spans="1:5">
      <c r="A5" s="590"/>
      <c r="B5" s="595"/>
      <c r="C5" s="584" t="s">
        <v>223</v>
      </c>
      <c r="D5" s="584"/>
      <c r="E5" s="585"/>
    </row>
    <row r="6" spans="1:5" s="471" customFormat="1" ht="16.5" thickBot="1">
      <c r="A6" s="468" t="s">
        <v>600</v>
      </c>
      <c r="B6" s="469" t="s">
        <v>394</v>
      </c>
      <c r="C6" s="469" t="s">
        <v>395</v>
      </c>
      <c r="D6" s="469" t="s">
        <v>396</v>
      </c>
      <c r="E6" s="470" t="s">
        <v>397</v>
      </c>
    </row>
    <row r="7" spans="1:5" s="476" customFormat="1">
      <c r="A7" s="472" t="s">
        <v>538</v>
      </c>
      <c r="B7" s="473" t="s">
        <v>224</v>
      </c>
      <c r="C7" s="474"/>
      <c r="D7" s="474"/>
      <c r="E7" s="475"/>
    </row>
    <row r="8" spans="1:5" s="476" customFormat="1">
      <c r="A8" s="477" t="s">
        <v>539</v>
      </c>
      <c r="B8" s="195" t="s">
        <v>225</v>
      </c>
      <c r="C8" s="478">
        <f>+C9+C14+C19+C24+C29</f>
        <v>0</v>
      </c>
      <c r="D8" s="478">
        <f>+D9+D14+D19+D24+D29</f>
        <v>0</v>
      </c>
      <c r="E8" s="479">
        <f>+E9+E14+E19+E24+E29</f>
        <v>0</v>
      </c>
    </row>
    <row r="9" spans="1:5" s="476" customFormat="1">
      <c r="A9" s="477" t="s">
        <v>540</v>
      </c>
      <c r="B9" s="195" t="s">
        <v>226</v>
      </c>
      <c r="C9" s="478">
        <f>+C10+C11+C12+C13</f>
        <v>0</v>
      </c>
      <c r="D9" s="478">
        <f>+D10+D11+D12+D13</f>
        <v>0</v>
      </c>
      <c r="E9" s="479">
        <f>+E10+E11+E12+E13</f>
        <v>0</v>
      </c>
    </row>
    <row r="10" spans="1:5" s="476" customFormat="1">
      <c r="A10" s="480" t="s">
        <v>541</v>
      </c>
      <c r="B10" s="195" t="s">
        <v>227</v>
      </c>
      <c r="C10" s="183"/>
      <c r="D10" s="183"/>
      <c r="E10" s="481"/>
    </row>
    <row r="11" spans="1:5" s="476" customFormat="1" ht="26.25" customHeight="1">
      <c r="A11" s="480" t="s">
        <v>542</v>
      </c>
      <c r="B11" s="195" t="s">
        <v>228</v>
      </c>
      <c r="C11" s="181"/>
      <c r="D11" s="181"/>
      <c r="E11" s="182"/>
    </row>
    <row r="12" spans="1:5" s="476" customFormat="1" ht="22.5">
      <c r="A12" s="480" t="s">
        <v>543</v>
      </c>
      <c r="B12" s="195" t="s">
        <v>229</v>
      </c>
      <c r="C12" s="181"/>
      <c r="D12" s="181"/>
      <c r="E12" s="182"/>
    </row>
    <row r="13" spans="1:5" s="476" customFormat="1">
      <c r="A13" s="480" t="s">
        <v>544</v>
      </c>
      <c r="B13" s="195" t="s">
        <v>230</v>
      </c>
      <c r="C13" s="181"/>
      <c r="D13" s="181"/>
      <c r="E13" s="182"/>
    </row>
    <row r="14" spans="1:5" s="476" customFormat="1">
      <c r="A14" s="477" t="s">
        <v>545</v>
      </c>
      <c r="B14" s="195" t="s">
        <v>231</v>
      </c>
      <c r="C14" s="482">
        <f>+C15+C16+C17+C18</f>
        <v>0</v>
      </c>
      <c r="D14" s="482">
        <f>+D15+D16+D17+D18</f>
        <v>0</v>
      </c>
      <c r="E14" s="483">
        <f>+E15+E16+E17+E18</f>
        <v>0</v>
      </c>
    </row>
    <row r="15" spans="1:5" s="476" customFormat="1">
      <c r="A15" s="480" t="s">
        <v>546</v>
      </c>
      <c r="B15" s="195" t="s">
        <v>232</v>
      </c>
      <c r="C15" s="181"/>
      <c r="D15" s="181"/>
      <c r="E15" s="182"/>
    </row>
    <row r="16" spans="1:5" s="476" customFormat="1" ht="22.5">
      <c r="A16" s="480" t="s">
        <v>547</v>
      </c>
      <c r="B16" s="195" t="s">
        <v>14</v>
      </c>
      <c r="C16" s="181"/>
      <c r="D16" s="181"/>
      <c r="E16" s="182"/>
    </row>
    <row r="17" spans="1:5" s="476" customFormat="1">
      <c r="A17" s="480" t="s">
        <v>548</v>
      </c>
      <c r="B17" s="195" t="s">
        <v>15</v>
      </c>
      <c r="C17" s="181"/>
      <c r="D17" s="181"/>
      <c r="E17" s="182"/>
    </row>
    <row r="18" spans="1:5" s="476" customFormat="1">
      <c r="A18" s="480" t="s">
        <v>549</v>
      </c>
      <c r="B18" s="195" t="s">
        <v>16</v>
      </c>
      <c r="C18" s="181"/>
      <c r="D18" s="181"/>
      <c r="E18" s="182"/>
    </row>
    <row r="19" spans="1:5" s="476" customFormat="1">
      <c r="A19" s="477" t="s">
        <v>550</v>
      </c>
      <c r="B19" s="195" t="s">
        <v>17</v>
      </c>
      <c r="C19" s="482">
        <f>+C20+C21+C22+C23</f>
        <v>0</v>
      </c>
      <c r="D19" s="482">
        <f>+D20+D21+D22+D23</f>
        <v>0</v>
      </c>
      <c r="E19" s="483">
        <f>+E20+E21+E22+E23</f>
        <v>0</v>
      </c>
    </row>
    <row r="20" spans="1:5" s="476" customFormat="1">
      <c r="A20" s="480" t="s">
        <v>551</v>
      </c>
      <c r="B20" s="195" t="s">
        <v>18</v>
      </c>
      <c r="C20" s="181"/>
      <c r="D20" s="181"/>
      <c r="E20" s="182"/>
    </row>
    <row r="21" spans="1:5" s="476" customFormat="1">
      <c r="A21" s="480" t="s">
        <v>552</v>
      </c>
      <c r="B21" s="195" t="s">
        <v>19</v>
      </c>
      <c r="C21" s="181"/>
      <c r="D21" s="181"/>
      <c r="E21" s="182"/>
    </row>
    <row r="22" spans="1:5" s="476" customFormat="1">
      <c r="A22" s="480" t="s">
        <v>553</v>
      </c>
      <c r="B22" s="195" t="s">
        <v>20</v>
      </c>
      <c r="C22" s="181"/>
      <c r="D22" s="181"/>
      <c r="E22" s="182"/>
    </row>
    <row r="23" spans="1:5" s="476" customFormat="1">
      <c r="A23" s="480" t="s">
        <v>554</v>
      </c>
      <c r="B23" s="195" t="s">
        <v>21</v>
      </c>
      <c r="C23" s="181"/>
      <c r="D23" s="181"/>
      <c r="E23" s="182"/>
    </row>
    <row r="24" spans="1:5" s="476" customFormat="1">
      <c r="A24" s="477" t="s">
        <v>555</v>
      </c>
      <c r="B24" s="195" t="s">
        <v>22</v>
      </c>
      <c r="C24" s="482">
        <f>+C25+C26+C27+C28</f>
        <v>0</v>
      </c>
      <c r="D24" s="482">
        <f>+D25+D26+D27+D28</f>
        <v>0</v>
      </c>
      <c r="E24" s="483">
        <f>+E25+E26+E27+E28</f>
        <v>0</v>
      </c>
    </row>
    <row r="25" spans="1:5" s="476" customFormat="1">
      <c r="A25" s="480" t="s">
        <v>556</v>
      </c>
      <c r="B25" s="195" t="s">
        <v>23</v>
      </c>
      <c r="C25" s="181"/>
      <c r="D25" s="181"/>
      <c r="E25" s="182"/>
    </row>
    <row r="26" spans="1:5" s="476" customFormat="1">
      <c r="A26" s="480" t="s">
        <v>557</v>
      </c>
      <c r="B26" s="195" t="s">
        <v>24</v>
      </c>
      <c r="C26" s="181"/>
      <c r="D26" s="181"/>
      <c r="E26" s="182"/>
    </row>
    <row r="27" spans="1:5" s="476" customFormat="1">
      <c r="A27" s="480" t="s">
        <v>558</v>
      </c>
      <c r="B27" s="195" t="s">
        <v>25</v>
      </c>
      <c r="C27" s="181"/>
      <c r="D27" s="181"/>
      <c r="E27" s="182"/>
    </row>
    <row r="28" spans="1:5" s="476" customFormat="1">
      <c r="A28" s="480" t="s">
        <v>559</v>
      </c>
      <c r="B28" s="195" t="s">
        <v>26</v>
      </c>
      <c r="C28" s="181"/>
      <c r="D28" s="181"/>
      <c r="E28" s="182"/>
    </row>
    <row r="29" spans="1:5" s="476" customFormat="1">
      <c r="A29" s="477" t="s">
        <v>560</v>
      </c>
      <c r="B29" s="195" t="s">
        <v>27</v>
      </c>
      <c r="C29" s="482">
        <f>+C30+C31+C32+C33</f>
        <v>0</v>
      </c>
      <c r="D29" s="482">
        <f>+D30+D31+D32+D33</f>
        <v>0</v>
      </c>
      <c r="E29" s="483">
        <f>+E30+E31+E32+E33</f>
        <v>0</v>
      </c>
    </row>
    <row r="30" spans="1:5" s="476" customFormat="1">
      <c r="A30" s="480" t="s">
        <v>561</v>
      </c>
      <c r="B30" s="195" t="s">
        <v>28</v>
      </c>
      <c r="C30" s="181"/>
      <c r="D30" s="181"/>
      <c r="E30" s="182"/>
    </row>
    <row r="31" spans="1:5" s="476" customFormat="1" ht="22.5">
      <c r="A31" s="480" t="s">
        <v>562</v>
      </c>
      <c r="B31" s="195" t="s">
        <v>29</v>
      </c>
      <c r="C31" s="181"/>
      <c r="D31" s="181"/>
      <c r="E31" s="182"/>
    </row>
    <row r="32" spans="1:5" s="476" customFormat="1">
      <c r="A32" s="480" t="s">
        <v>563</v>
      </c>
      <c r="B32" s="195" t="s">
        <v>30</v>
      </c>
      <c r="C32" s="181"/>
      <c r="D32" s="181"/>
      <c r="E32" s="182"/>
    </row>
    <row r="33" spans="1:5" s="476" customFormat="1">
      <c r="A33" s="480" t="s">
        <v>564</v>
      </c>
      <c r="B33" s="195" t="s">
        <v>31</v>
      </c>
      <c r="C33" s="181"/>
      <c r="D33" s="181"/>
      <c r="E33" s="182"/>
    </row>
    <row r="34" spans="1:5" s="476" customFormat="1">
      <c r="A34" s="477" t="s">
        <v>565</v>
      </c>
      <c r="B34" s="195" t="s">
        <v>32</v>
      </c>
      <c r="C34" s="482">
        <f>+C35+C40+C45</f>
        <v>0</v>
      </c>
      <c r="D34" s="482">
        <f>+D35+D40+D45</f>
        <v>0</v>
      </c>
      <c r="E34" s="483">
        <f>+E35+E40+E45</f>
        <v>0</v>
      </c>
    </row>
    <row r="35" spans="1:5" s="476" customFormat="1">
      <c r="A35" s="477" t="s">
        <v>566</v>
      </c>
      <c r="B35" s="195" t="s">
        <v>33</v>
      </c>
      <c r="C35" s="482">
        <f>+C36+C37+C38+C39</f>
        <v>0</v>
      </c>
      <c r="D35" s="482">
        <f>+D36+D37+D38+D39</f>
        <v>0</v>
      </c>
      <c r="E35" s="483">
        <f>+E36+E37+E38+E39</f>
        <v>0</v>
      </c>
    </row>
    <row r="36" spans="1:5" s="476" customFormat="1">
      <c r="A36" s="480" t="s">
        <v>567</v>
      </c>
      <c r="B36" s="195" t="s">
        <v>81</v>
      </c>
      <c r="C36" s="181"/>
      <c r="D36" s="181"/>
      <c r="E36" s="182"/>
    </row>
    <row r="37" spans="1:5" s="476" customFormat="1">
      <c r="A37" s="480" t="s">
        <v>568</v>
      </c>
      <c r="B37" s="195" t="s">
        <v>154</v>
      </c>
      <c r="C37" s="181"/>
      <c r="D37" s="181"/>
      <c r="E37" s="182"/>
    </row>
    <row r="38" spans="1:5" s="476" customFormat="1">
      <c r="A38" s="480" t="s">
        <v>569</v>
      </c>
      <c r="B38" s="195" t="s">
        <v>215</v>
      </c>
      <c r="C38" s="181"/>
      <c r="D38" s="181"/>
      <c r="E38" s="182"/>
    </row>
    <row r="39" spans="1:5" s="476" customFormat="1">
      <c r="A39" s="480" t="s">
        <v>570</v>
      </c>
      <c r="B39" s="195" t="s">
        <v>216</v>
      </c>
      <c r="C39" s="181"/>
      <c r="D39" s="181"/>
      <c r="E39" s="182"/>
    </row>
    <row r="40" spans="1:5" s="476" customFormat="1">
      <c r="A40" s="477" t="s">
        <v>571</v>
      </c>
      <c r="B40" s="195" t="s">
        <v>233</v>
      </c>
      <c r="C40" s="482">
        <f>+C41+C42+C43+C44</f>
        <v>0</v>
      </c>
      <c r="D40" s="482">
        <f>+D41+D42+D43+D44</f>
        <v>0</v>
      </c>
      <c r="E40" s="483">
        <f>+E41+E42+E43+E44</f>
        <v>0</v>
      </c>
    </row>
    <row r="41" spans="1:5" s="476" customFormat="1">
      <c r="A41" s="480" t="s">
        <v>572</v>
      </c>
      <c r="B41" s="195" t="s">
        <v>234</v>
      </c>
      <c r="C41" s="181"/>
      <c r="D41" s="181"/>
      <c r="E41" s="182"/>
    </row>
    <row r="42" spans="1:5" s="476" customFormat="1" ht="22.5">
      <c r="A42" s="480" t="s">
        <v>573</v>
      </c>
      <c r="B42" s="195" t="s">
        <v>235</v>
      </c>
      <c r="C42" s="181"/>
      <c r="D42" s="181"/>
      <c r="E42" s="182"/>
    </row>
    <row r="43" spans="1:5" s="476" customFormat="1">
      <c r="A43" s="480" t="s">
        <v>574</v>
      </c>
      <c r="B43" s="195" t="s">
        <v>236</v>
      </c>
      <c r="C43" s="181"/>
      <c r="D43" s="181"/>
      <c r="E43" s="182"/>
    </row>
    <row r="44" spans="1:5" s="476" customFormat="1">
      <c r="A44" s="480" t="s">
        <v>575</v>
      </c>
      <c r="B44" s="195" t="s">
        <v>237</v>
      </c>
      <c r="C44" s="181"/>
      <c r="D44" s="181"/>
      <c r="E44" s="182"/>
    </row>
    <row r="45" spans="1:5" s="476" customFormat="1">
      <c r="A45" s="477" t="s">
        <v>576</v>
      </c>
      <c r="B45" s="195" t="s">
        <v>238</v>
      </c>
      <c r="C45" s="482">
        <f>+C46+C47+C48+C49</f>
        <v>0</v>
      </c>
      <c r="D45" s="482">
        <f>+D46+D47+D48+D49</f>
        <v>0</v>
      </c>
      <c r="E45" s="483">
        <f>+E46+E47+E48+E49</f>
        <v>0</v>
      </c>
    </row>
    <row r="46" spans="1:5" s="476" customFormat="1">
      <c r="A46" s="480" t="s">
        <v>577</v>
      </c>
      <c r="B46" s="195" t="s">
        <v>239</v>
      </c>
      <c r="C46" s="181"/>
      <c r="D46" s="181"/>
      <c r="E46" s="182"/>
    </row>
    <row r="47" spans="1:5" s="476" customFormat="1" ht="22.5">
      <c r="A47" s="480" t="s">
        <v>578</v>
      </c>
      <c r="B47" s="195" t="s">
        <v>240</v>
      </c>
      <c r="C47" s="181"/>
      <c r="D47" s="181"/>
      <c r="E47" s="182"/>
    </row>
    <row r="48" spans="1:5" s="476" customFormat="1">
      <c r="A48" s="480" t="s">
        <v>579</v>
      </c>
      <c r="B48" s="195" t="s">
        <v>241</v>
      </c>
      <c r="C48" s="181"/>
      <c r="D48" s="181"/>
      <c r="E48" s="182"/>
    </row>
    <row r="49" spans="1:5" s="476" customFormat="1">
      <c r="A49" s="480" t="s">
        <v>580</v>
      </c>
      <c r="B49" s="195" t="s">
        <v>242</v>
      </c>
      <c r="C49" s="181"/>
      <c r="D49" s="181"/>
      <c r="E49" s="182"/>
    </row>
    <row r="50" spans="1:5" s="476" customFormat="1">
      <c r="A50" s="477" t="s">
        <v>581</v>
      </c>
      <c r="B50" s="195" t="s">
        <v>243</v>
      </c>
      <c r="C50" s="181"/>
      <c r="D50" s="181"/>
      <c r="E50" s="182"/>
    </row>
    <row r="51" spans="1:5" s="476" customFormat="1" ht="21">
      <c r="A51" s="477" t="s">
        <v>582</v>
      </c>
      <c r="B51" s="195" t="s">
        <v>244</v>
      </c>
      <c r="C51" s="482">
        <f>+C7+C8+C34+C50</f>
        <v>0</v>
      </c>
      <c r="D51" s="482">
        <f>+D7+D8+D34+D50</f>
        <v>0</v>
      </c>
      <c r="E51" s="483">
        <f>+E7+E8+E34+E50</f>
        <v>0</v>
      </c>
    </row>
    <row r="52" spans="1:5" s="476" customFormat="1">
      <c r="A52" s="477" t="s">
        <v>583</v>
      </c>
      <c r="B52" s="195" t="s">
        <v>245</v>
      </c>
      <c r="C52" s="181"/>
      <c r="D52" s="181"/>
      <c r="E52" s="182"/>
    </row>
    <row r="53" spans="1:5" s="476" customFormat="1">
      <c r="A53" s="477" t="s">
        <v>584</v>
      </c>
      <c r="B53" s="195" t="s">
        <v>246</v>
      </c>
      <c r="C53" s="181"/>
      <c r="D53" s="181"/>
      <c r="E53" s="182"/>
    </row>
    <row r="54" spans="1:5" s="476" customFormat="1">
      <c r="A54" s="477" t="s">
        <v>585</v>
      </c>
      <c r="B54" s="195" t="s">
        <v>247</v>
      </c>
      <c r="C54" s="482">
        <f>+C52+C53</f>
        <v>0</v>
      </c>
      <c r="D54" s="482">
        <f>+D52+D53</f>
        <v>0</v>
      </c>
      <c r="E54" s="483">
        <f>+E52+E53</f>
        <v>0</v>
      </c>
    </row>
    <row r="55" spans="1:5" s="476" customFormat="1">
      <c r="A55" s="477" t="s">
        <v>586</v>
      </c>
      <c r="B55" s="195" t="s">
        <v>248</v>
      </c>
      <c r="C55" s="181"/>
      <c r="D55" s="181"/>
      <c r="E55" s="182"/>
    </row>
    <row r="56" spans="1:5" s="476" customFormat="1">
      <c r="A56" s="477" t="s">
        <v>587</v>
      </c>
      <c r="B56" s="195" t="s">
        <v>249</v>
      </c>
      <c r="C56" s="181"/>
      <c r="D56" s="181"/>
      <c r="E56" s="182"/>
    </row>
    <row r="57" spans="1:5" s="476" customFormat="1">
      <c r="A57" s="477" t="s">
        <v>588</v>
      </c>
      <c r="B57" s="195" t="s">
        <v>250</v>
      </c>
      <c r="C57" s="181"/>
      <c r="D57" s="181"/>
      <c r="E57" s="182"/>
    </row>
    <row r="58" spans="1:5" s="476" customFormat="1">
      <c r="A58" s="477" t="s">
        <v>589</v>
      </c>
      <c r="B58" s="195" t="s">
        <v>251</v>
      </c>
      <c r="C58" s="181"/>
      <c r="D58" s="181"/>
      <c r="E58" s="182"/>
    </row>
    <row r="59" spans="1:5" s="476" customFormat="1">
      <c r="A59" s="477" t="s">
        <v>590</v>
      </c>
      <c r="B59" s="195" t="s">
        <v>252</v>
      </c>
      <c r="C59" s="482">
        <f>+C55+C56+C57+C58</f>
        <v>0</v>
      </c>
      <c r="D59" s="482">
        <f>+D55+D56+D57+D58</f>
        <v>0</v>
      </c>
      <c r="E59" s="483">
        <f>+E55+E56+E57+E58</f>
        <v>0</v>
      </c>
    </row>
    <row r="60" spans="1:5" s="476" customFormat="1">
      <c r="A60" s="477" t="s">
        <v>591</v>
      </c>
      <c r="B60" s="195" t="s">
        <v>253</v>
      </c>
      <c r="C60" s="181"/>
      <c r="D60" s="181"/>
      <c r="E60" s="182"/>
    </row>
    <row r="61" spans="1:5" s="476" customFormat="1">
      <c r="A61" s="477" t="s">
        <v>592</v>
      </c>
      <c r="B61" s="195" t="s">
        <v>254</v>
      </c>
      <c r="C61" s="181"/>
      <c r="D61" s="181"/>
      <c r="E61" s="182"/>
    </row>
    <row r="62" spans="1:5" s="476" customFormat="1">
      <c r="A62" s="477" t="s">
        <v>593</v>
      </c>
      <c r="B62" s="195" t="s">
        <v>255</v>
      </c>
      <c r="C62" s="181"/>
      <c r="D62" s="181"/>
      <c r="E62" s="182"/>
    </row>
    <row r="63" spans="1:5" s="476" customFormat="1">
      <c r="A63" s="477" t="s">
        <v>594</v>
      </c>
      <c r="B63" s="195" t="s">
        <v>256</v>
      </c>
      <c r="C63" s="482">
        <f>+C60+C61+C62</f>
        <v>0</v>
      </c>
      <c r="D63" s="482">
        <f>+D60+D61+D62</f>
        <v>0</v>
      </c>
      <c r="E63" s="483">
        <f>+E60+E61+E62</f>
        <v>0</v>
      </c>
    </row>
    <row r="64" spans="1:5" s="476" customFormat="1">
      <c r="A64" s="477" t="s">
        <v>595</v>
      </c>
      <c r="B64" s="195" t="s">
        <v>257</v>
      </c>
      <c r="C64" s="181"/>
      <c r="D64" s="181"/>
      <c r="E64" s="182"/>
    </row>
    <row r="65" spans="1:5" s="476" customFormat="1" ht="21">
      <c r="A65" s="477" t="s">
        <v>596</v>
      </c>
      <c r="B65" s="195" t="s">
        <v>258</v>
      </c>
      <c r="C65" s="181"/>
      <c r="D65" s="181"/>
      <c r="E65" s="182"/>
    </row>
    <row r="66" spans="1:5" s="476" customFormat="1">
      <c r="A66" s="477" t="s">
        <v>597</v>
      </c>
      <c r="B66" s="195" t="s">
        <v>259</v>
      </c>
      <c r="C66" s="482">
        <f>+C64+C65</f>
        <v>0</v>
      </c>
      <c r="D66" s="482">
        <f>+D64+D65</f>
        <v>0</v>
      </c>
      <c r="E66" s="483">
        <f>+E64+E65</f>
        <v>0</v>
      </c>
    </row>
    <row r="67" spans="1:5" s="476" customFormat="1">
      <c r="A67" s="477" t="s">
        <v>598</v>
      </c>
      <c r="B67" s="195" t="s">
        <v>260</v>
      </c>
      <c r="C67" s="181"/>
      <c r="D67" s="181"/>
      <c r="E67" s="182"/>
    </row>
    <row r="68" spans="1:5" s="476" customFormat="1" ht="16.5" thickBot="1">
      <c r="A68" s="484" t="s">
        <v>599</v>
      </c>
      <c r="B68" s="199" t="s">
        <v>261</v>
      </c>
      <c r="C68" s="485">
        <f>+C51+C54+C59+C63+C66+C67</f>
        <v>0</v>
      </c>
      <c r="D68" s="485">
        <f>+D51+D54+D59+D63+D66+D67</f>
        <v>0</v>
      </c>
      <c r="E68" s="486">
        <f>+E51+E54+E59+E63+E66+E67</f>
        <v>0</v>
      </c>
    </row>
    <row r="69" spans="1:5">
      <c r="A69" s="487"/>
      <c r="C69" s="488"/>
      <c r="D69" s="488"/>
      <c r="E69" s="489"/>
    </row>
    <row r="70" spans="1:5">
      <c r="A70" s="487"/>
      <c r="C70" s="488"/>
      <c r="D70" s="488"/>
      <c r="E70" s="489"/>
    </row>
    <row r="71" spans="1:5">
      <c r="A71" s="490"/>
      <c r="C71" s="488"/>
      <c r="D71" s="488"/>
      <c r="E71" s="489"/>
    </row>
    <row r="72" spans="1:5">
      <c r="A72" s="586"/>
      <c r="B72" s="586"/>
      <c r="C72" s="586"/>
      <c r="D72" s="586"/>
      <c r="E72" s="586"/>
    </row>
    <row r="73" spans="1:5">
      <c r="A73" s="586"/>
      <c r="B73" s="586"/>
      <c r="C73" s="586"/>
      <c r="D73" s="586"/>
      <c r="E73" s="586"/>
    </row>
  </sheetData>
  <sheetProtection sheet="1" objects="1" scenarios="1"/>
  <mergeCells count="10">
    <mergeCell ref="A1:E1"/>
    <mergeCell ref="C5:E5"/>
    <mergeCell ref="A73:E73"/>
    <mergeCell ref="C2:E2"/>
    <mergeCell ref="A3:A5"/>
    <mergeCell ref="C3:C4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Roman,Félkövér dőlt"7.1.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zoomScaleNormal="100" workbookViewId="0">
      <selection activeCell="A30" sqref="A30"/>
    </sheetView>
  </sheetViews>
  <sheetFormatPr defaultRowHeight="12.75"/>
  <cols>
    <col min="1" max="1" width="71.1640625" style="187" customWidth="1"/>
    <col min="2" max="2" width="6.1640625" style="202" customWidth="1"/>
    <col min="3" max="3" width="18" style="492" customWidth="1"/>
    <col min="4" max="16384" width="9.33203125" style="492"/>
  </cols>
  <sheetData>
    <row r="1" spans="1:3" ht="32.25" customHeight="1">
      <c r="A1" s="598" t="s">
        <v>262</v>
      </c>
      <c r="B1" s="598"/>
      <c r="C1" s="598"/>
    </row>
    <row r="2" spans="1:3" ht="15.75">
      <c r="A2" s="607" t="str">
        <f>+CONCATENATE(LEFT(ÖSSZEFÜGGÉSEK!A4,4),". év")</f>
        <v>2014. év</v>
      </c>
      <c r="B2" s="607"/>
      <c r="C2" s="607"/>
    </row>
    <row r="4" spans="1:3" ht="13.5" thickBot="1">
      <c r="B4" s="606" t="s">
        <v>217</v>
      </c>
      <c r="C4" s="606"/>
    </row>
    <row r="5" spans="1:3" s="188" customFormat="1" ht="31.5" customHeight="1">
      <c r="A5" s="599" t="s">
        <v>263</v>
      </c>
      <c r="B5" s="604" t="s">
        <v>219</v>
      </c>
      <c r="C5" s="602" t="s">
        <v>264</v>
      </c>
    </row>
    <row r="6" spans="1:3" s="188" customFormat="1">
      <c r="A6" s="600"/>
      <c r="B6" s="605"/>
      <c r="C6" s="603"/>
    </row>
    <row r="7" spans="1:3" s="192" customFormat="1" ht="13.5" thickBot="1">
      <c r="A7" s="189" t="s">
        <v>393</v>
      </c>
      <c r="B7" s="190" t="s">
        <v>394</v>
      </c>
      <c r="C7" s="191" t="s">
        <v>395</v>
      </c>
    </row>
    <row r="8" spans="1:3" ht="15.75" customHeight="1">
      <c r="A8" s="477" t="s">
        <v>601</v>
      </c>
      <c r="B8" s="193" t="s">
        <v>224</v>
      </c>
      <c r="C8" s="194"/>
    </row>
    <row r="9" spans="1:3" ht="15.75" customHeight="1">
      <c r="A9" s="477" t="s">
        <v>602</v>
      </c>
      <c r="B9" s="195" t="s">
        <v>225</v>
      </c>
      <c r="C9" s="194"/>
    </row>
    <row r="10" spans="1:3" ht="15.75" customHeight="1">
      <c r="A10" s="477" t="s">
        <v>603</v>
      </c>
      <c r="B10" s="195" t="s">
        <v>226</v>
      </c>
      <c r="C10" s="194"/>
    </row>
    <row r="11" spans="1:3" ht="15.75" customHeight="1">
      <c r="A11" s="477" t="s">
        <v>604</v>
      </c>
      <c r="B11" s="195" t="s">
        <v>227</v>
      </c>
      <c r="C11" s="196"/>
    </row>
    <row r="12" spans="1:3" ht="15.75" customHeight="1">
      <c r="A12" s="477" t="s">
        <v>605</v>
      </c>
      <c r="B12" s="195" t="s">
        <v>228</v>
      </c>
      <c r="C12" s="196"/>
    </row>
    <row r="13" spans="1:3" ht="15.75" customHeight="1">
      <c r="A13" s="477" t="s">
        <v>606</v>
      </c>
      <c r="B13" s="195" t="s">
        <v>229</v>
      </c>
      <c r="C13" s="196"/>
    </row>
    <row r="14" spans="1:3" ht="15.75" customHeight="1">
      <c r="A14" s="477" t="s">
        <v>607</v>
      </c>
      <c r="B14" s="195" t="s">
        <v>230</v>
      </c>
      <c r="C14" s="197">
        <f>+C8+C9+C10+C11+C12+C13</f>
        <v>0</v>
      </c>
    </row>
    <row r="15" spans="1:3" ht="15.75" customHeight="1">
      <c r="A15" s="477" t="s">
        <v>650</v>
      </c>
      <c r="B15" s="195" t="s">
        <v>231</v>
      </c>
      <c r="C15" s="493"/>
    </row>
    <row r="16" spans="1:3" ht="15.75" customHeight="1">
      <c r="A16" s="477" t="s">
        <v>608</v>
      </c>
      <c r="B16" s="195" t="s">
        <v>232</v>
      </c>
      <c r="C16" s="196"/>
    </row>
    <row r="17" spans="1:5" ht="15.75" customHeight="1">
      <c r="A17" s="477" t="s">
        <v>609</v>
      </c>
      <c r="B17" s="195" t="s">
        <v>14</v>
      </c>
      <c r="C17" s="196"/>
    </row>
    <row r="18" spans="1:5" ht="15.75" customHeight="1">
      <c r="A18" s="477" t="s">
        <v>610</v>
      </c>
      <c r="B18" s="195" t="s">
        <v>15</v>
      </c>
      <c r="C18" s="197">
        <f>+C15+C16+C17</f>
        <v>0</v>
      </c>
    </row>
    <row r="19" spans="1:5" s="494" customFormat="1" ht="15.75" customHeight="1">
      <c r="A19" s="477" t="s">
        <v>611</v>
      </c>
      <c r="B19" s="195" t="s">
        <v>16</v>
      </c>
      <c r="C19" s="196"/>
    </row>
    <row r="20" spans="1:5" ht="15.75" customHeight="1">
      <c r="A20" s="477" t="s">
        <v>612</v>
      </c>
      <c r="B20" s="195" t="s">
        <v>17</v>
      </c>
      <c r="C20" s="196"/>
    </row>
    <row r="21" spans="1:5" ht="15.75" customHeight="1" thickBot="1">
      <c r="A21" s="198" t="s">
        <v>613</v>
      </c>
      <c r="B21" s="199" t="s">
        <v>18</v>
      </c>
      <c r="C21" s="200">
        <f>+C14+C18+C19+C20</f>
        <v>0</v>
      </c>
    </row>
    <row r="22" spans="1:5" ht="15.75">
      <c r="A22" s="487"/>
      <c r="B22" s="490"/>
      <c r="C22" s="488"/>
      <c r="D22" s="488"/>
      <c r="E22" s="488"/>
    </row>
    <row r="23" spans="1:5" ht="15.75">
      <c r="A23" s="487"/>
      <c r="B23" s="490"/>
      <c r="C23" s="488"/>
      <c r="D23" s="488"/>
      <c r="E23" s="488"/>
    </row>
    <row r="24" spans="1:5" ht="15.75">
      <c r="A24" s="490"/>
      <c r="B24" s="490"/>
      <c r="C24" s="488"/>
      <c r="D24" s="488"/>
      <c r="E24" s="488"/>
    </row>
    <row r="25" spans="1:5" ht="15.75">
      <c r="A25" s="601"/>
      <c r="B25" s="601"/>
      <c r="C25" s="601"/>
      <c r="D25" s="495"/>
      <c r="E25" s="495"/>
    </row>
    <row r="26" spans="1:5" ht="15.75">
      <c r="A26" s="601"/>
      <c r="B26" s="601"/>
      <c r="C26" s="601"/>
      <c r="D26" s="495"/>
      <c r="E26" s="495"/>
    </row>
  </sheetData>
  <sheetProtection sheet="1" objects="1" scenarios="1"/>
  <mergeCells count="8">
    <mergeCell ref="A1:C1"/>
    <mergeCell ref="A5:A6"/>
    <mergeCell ref="A26:C26"/>
    <mergeCell ref="A25:C25"/>
    <mergeCell ref="C5:C6"/>
    <mergeCell ref="B5:B6"/>
    <mergeCell ref="B4:C4"/>
    <mergeCell ref="A2:C2"/>
  </mergeCells>
  <phoneticPr fontId="0" type="noConversion"/>
  <printOptions horizontalCentered="1"/>
  <pageMargins left="0.78740157480314965" right="0.78740157480314965" top="1.24687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50"/>
  </sheetPr>
  <dimension ref="A1:F44"/>
  <sheetViews>
    <sheetView topLeftCell="A7" zoomScaleNormal="100" workbookViewId="0">
      <selection activeCell="D38" sqref="D38"/>
    </sheetView>
  </sheetViews>
  <sheetFormatPr defaultColWidth="12" defaultRowHeight="15.75"/>
  <cols>
    <col min="1" max="1" width="58.83203125" style="180" customWidth="1"/>
    <col min="2" max="2" width="6.83203125" style="180" customWidth="1"/>
    <col min="3" max="3" width="17.1640625" style="180" customWidth="1"/>
    <col min="4" max="4" width="19.1640625" style="180" customWidth="1"/>
    <col min="5" max="16384" width="12" style="180"/>
  </cols>
  <sheetData>
    <row r="1" spans="1:4" ht="48" customHeight="1">
      <c r="A1" s="609" t="str">
        <f>+CONCATENATE("VAGYONKIMUTATÁS",CHAR(10),"az érték nélkül nyilvántartott eszközökről",CHAR(10),LEFT(ÖSSZEFÜGGÉSEK!A4,4),".")</f>
        <v>VAGYONKIMUTATÁS
az érték nélkül nyilvántartott eszközökről
2014.</v>
      </c>
      <c r="B1" s="610"/>
      <c r="C1" s="610"/>
      <c r="D1" s="610"/>
    </row>
    <row r="2" spans="1:4" ht="16.5" thickBot="1"/>
    <row r="3" spans="1:4" ht="43.5" customHeight="1" thickBot="1">
      <c r="A3" s="497" t="s">
        <v>43</v>
      </c>
      <c r="B3" s="282" t="s">
        <v>219</v>
      </c>
      <c r="C3" s="498" t="s">
        <v>265</v>
      </c>
      <c r="D3" s="499" t="s">
        <v>266</v>
      </c>
    </row>
    <row r="4" spans="1:4" ht="16.5" thickBot="1">
      <c r="A4" s="203" t="s">
        <v>393</v>
      </c>
      <c r="B4" s="204" t="s">
        <v>394</v>
      </c>
      <c r="C4" s="204" t="s">
        <v>395</v>
      </c>
      <c r="D4" s="205" t="s">
        <v>396</v>
      </c>
    </row>
    <row r="5" spans="1:4" ht="15.75" customHeight="1">
      <c r="A5" s="214" t="s">
        <v>618</v>
      </c>
      <c r="B5" s="207" t="s">
        <v>5</v>
      </c>
      <c r="C5" s="208"/>
      <c r="D5" s="209"/>
    </row>
    <row r="6" spans="1:4" ht="15.75" customHeight="1">
      <c r="A6" s="214" t="s">
        <v>619</v>
      </c>
      <c r="B6" s="211" t="s">
        <v>6</v>
      </c>
      <c r="C6" s="212"/>
      <c r="D6" s="213"/>
    </row>
    <row r="7" spans="1:4" ht="15.75" customHeight="1">
      <c r="A7" s="214" t="s">
        <v>620</v>
      </c>
      <c r="B7" s="211" t="s">
        <v>7</v>
      </c>
      <c r="C7" s="212"/>
      <c r="D7" s="213"/>
    </row>
    <row r="8" spans="1:4" ht="15.75" customHeight="1" thickBot="1">
      <c r="A8" s="215" t="s">
        <v>621</v>
      </c>
      <c r="B8" s="216" t="s">
        <v>8</v>
      </c>
      <c r="C8" s="217"/>
      <c r="D8" s="218"/>
    </row>
    <row r="9" spans="1:4" ht="15.75" customHeight="1" thickBot="1">
      <c r="A9" s="501" t="s">
        <v>622</v>
      </c>
      <c r="B9" s="502" t="s">
        <v>9</v>
      </c>
      <c r="C9" s="503"/>
      <c r="D9" s="504">
        <f>+D10+D11+D12+D13</f>
        <v>0</v>
      </c>
    </row>
    <row r="10" spans="1:4" ht="15.75" customHeight="1">
      <c r="A10" s="500" t="s">
        <v>623</v>
      </c>
      <c r="B10" s="207" t="s">
        <v>10</v>
      </c>
      <c r="C10" s="208"/>
      <c r="D10" s="209"/>
    </row>
    <row r="11" spans="1:4" ht="15.75" customHeight="1">
      <c r="A11" s="214" t="s">
        <v>624</v>
      </c>
      <c r="B11" s="211" t="s">
        <v>11</v>
      </c>
      <c r="C11" s="212"/>
      <c r="D11" s="213"/>
    </row>
    <row r="12" spans="1:4" ht="15.75" customHeight="1">
      <c r="A12" s="214" t="s">
        <v>625</v>
      </c>
      <c r="B12" s="211" t="s">
        <v>12</v>
      </c>
      <c r="C12" s="212"/>
      <c r="D12" s="213"/>
    </row>
    <row r="13" spans="1:4" ht="15.75" customHeight="1" thickBot="1">
      <c r="A13" s="215" t="s">
        <v>626</v>
      </c>
      <c r="B13" s="216" t="s">
        <v>13</v>
      </c>
      <c r="C13" s="217"/>
      <c r="D13" s="218"/>
    </row>
    <row r="14" spans="1:4" ht="15.75" customHeight="1" thickBot="1">
      <c r="A14" s="501" t="s">
        <v>627</v>
      </c>
      <c r="B14" s="502" t="s">
        <v>14</v>
      </c>
      <c r="C14" s="503"/>
      <c r="D14" s="504">
        <f>+D15+D16+D17</f>
        <v>0</v>
      </c>
    </row>
    <row r="15" spans="1:4" ht="15.75" customHeight="1">
      <c r="A15" s="500" t="s">
        <v>628</v>
      </c>
      <c r="B15" s="207" t="s">
        <v>15</v>
      </c>
      <c r="C15" s="208"/>
      <c r="D15" s="209"/>
    </row>
    <row r="16" spans="1:4" ht="15.75" customHeight="1">
      <c r="A16" s="214" t="s">
        <v>629</v>
      </c>
      <c r="B16" s="211" t="s">
        <v>16</v>
      </c>
      <c r="C16" s="212"/>
      <c r="D16" s="213"/>
    </row>
    <row r="17" spans="1:4" ht="15.75" customHeight="1" thickBot="1">
      <c r="A17" s="215" t="s">
        <v>630</v>
      </c>
      <c r="B17" s="216" t="s">
        <v>17</v>
      </c>
      <c r="C17" s="217"/>
      <c r="D17" s="218"/>
    </row>
    <row r="18" spans="1:4" ht="15.75" customHeight="1" thickBot="1">
      <c r="A18" s="501" t="s">
        <v>636</v>
      </c>
      <c r="B18" s="502" t="s">
        <v>18</v>
      </c>
      <c r="C18" s="503"/>
      <c r="D18" s="504">
        <f>+D19+D20+D21</f>
        <v>0</v>
      </c>
    </row>
    <row r="19" spans="1:4" ht="15.75" customHeight="1">
      <c r="A19" s="500" t="s">
        <v>631</v>
      </c>
      <c r="B19" s="207" t="s">
        <v>19</v>
      </c>
      <c r="C19" s="208"/>
      <c r="D19" s="209"/>
    </row>
    <row r="20" spans="1:4" ht="15.75" customHeight="1">
      <c r="A20" s="214" t="s">
        <v>632</v>
      </c>
      <c r="B20" s="211" t="s">
        <v>20</v>
      </c>
      <c r="C20" s="212"/>
      <c r="D20" s="213"/>
    </row>
    <row r="21" spans="1:4" ht="15.75" customHeight="1">
      <c r="A21" s="214" t="s">
        <v>633</v>
      </c>
      <c r="B21" s="211" t="s">
        <v>21</v>
      </c>
      <c r="C21" s="212"/>
      <c r="D21" s="213"/>
    </row>
    <row r="22" spans="1:4" ht="15.75" customHeight="1">
      <c r="A22" s="214" t="s">
        <v>634</v>
      </c>
      <c r="B22" s="211" t="s">
        <v>22</v>
      </c>
      <c r="C22" s="212"/>
      <c r="D22" s="213"/>
    </row>
    <row r="23" spans="1:4" ht="15.75" customHeight="1">
      <c r="A23" s="214"/>
      <c r="B23" s="211" t="s">
        <v>23</v>
      </c>
      <c r="C23" s="212"/>
      <c r="D23" s="213"/>
    </row>
    <row r="24" spans="1:4" ht="15.75" customHeight="1">
      <c r="A24" s="214"/>
      <c r="B24" s="211" t="s">
        <v>24</v>
      </c>
      <c r="C24" s="212"/>
      <c r="D24" s="213"/>
    </row>
    <row r="25" spans="1:4" ht="15.75" customHeight="1">
      <c r="A25" s="214"/>
      <c r="B25" s="211" t="s">
        <v>25</v>
      </c>
      <c r="C25" s="212"/>
      <c r="D25" s="213"/>
    </row>
    <row r="26" spans="1:4" ht="15.75" customHeight="1">
      <c r="A26" s="214"/>
      <c r="B26" s="211" t="s">
        <v>26</v>
      </c>
      <c r="C26" s="212"/>
      <c r="D26" s="213"/>
    </row>
    <row r="27" spans="1:4" ht="15.75" customHeight="1">
      <c r="A27" s="214"/>
      <c r="B27" s="211" t="s">
        <v>27</v>
      </c>
      <c r="C27" s="212"/>
      <c r="D27" s="213"/>
    </row>
    <row r="28" spans="1:4" ht="15.75" customHeight="1">
      <c r="A28" s="214"/>
      <c r="B28" s="211" t="s">
        <v>28</v>
      </c>
      <c r="C28" s="212"/>
      <c r="D28" s="213"/>
    </row>
    <row r="29" spans="1:4" ht="15.75" customHeight="1">
      <c r="A29" s="214"/>
      <c r="B29" s="211" t="s">
        <v>29</v>
      </c>
      <c r="C29" s="212"/>
      <c r="D29" s="213"/>
    </row>
    <row r="30" spans="1:4" ht="15.75" customHeight="1">
      <c r="A30" s="214"/>
      <c r="B30" s="211" t="s">
        <v>30</v>
      </c>
      <c r="C30" s="212"/>
      <c r="D30" s="213"/>
    </row>
    <row r="31" spans="1:4" ht="15.75" customHeight="1">
      <c r="A31" s="214"/>
      <c r="B31" s="211" t="s">
        <v>31</v>
      </c>
      <c r="C31" s="212"/>
      <c r="D31" s="213"/>
    </row>
    <row r="32" spans="1:4" ht="15.75" customHeight="1">
      <c r="A32" s="214"/>
      <c r="B32" s="211" t="s">
        <v>32</v>
      </c>
      <c r="C32" s="212"/>
      <c r="D32" s="213"/>
    </row>
    <row r="33" spans="1:6" ht="15.75" customHeight="1">
      <c r="A33" s="214"/>
      <c r="B33" s="211" t="s">
        <v>33</v>
      </c>
      <c r="C33" s="212"/>
      <c r="D33" s="213"/>
    </row>
    <row r="34" spans="1:6" ht="15.75" customHeight="1">
      <c r="A34" s="214"/>
      <c r="B34" s="211" t="s">
        <v>81</v>
      </c>
      <c r="C34" s="212"/>
      <c r="D34" s="213"/>
    </row>
    <row r="35" spans="1:6" ht="15.75" customHeight="1">
      <c r="A35" s="214"/>
      <c r="B35" s="211" t="s">
        <v>154</v>
      </c>
      <c r="C35" s="212"/>
      <c r="D35" s="213"/>
    </row>
    <row r="36" spans="1:6" ht="15.75" customHeight="1">
      <c r="A36" s="214"/>
      <c r="B36" s="211" t="s">
        <v>215</v>
      </c>
      <c r="C36" s="212"/>
      <c r="D36" s="213"/>
    </row>
    <row r="37" spans="1:6" ht="15.75" customHeight="1" thickBot="1">
      <c r="A37" s="215"/>
      <c r="B37" s="216" t="s">
        <v>216</v>
      </c>
      <c r="C37" s="217"/>
      <c r="D37" s="218"/>
    </row>
    <row r="38" spans="1:6" ht="15.75" customHeight="1" thickBot="1">
      <c r="A38" s="611" t="s">
        <v>635</v>
      </c>
      <c r="B38" s="612"/>
      <c r="C38" s="219"/>
      <c r="D38" s="504">
        <f>+D5+D6+D7+D8+D9+D14+D18+D22+D23+D24+D25+D26+D27+D28+D29+D30+D31+D32+D33+D34+D35+D36+D37</f>
        <v>0</v>
      </c>
      <c r="F38" s="220"/>
    </row>
    <row r="39" spans="1:6">
      <c r="A39" s="505" t="s">
        <v>637</v>
      </c>
    </row>
    <row r="40" spans="1:6">
      <c r="A40" s="184"/>
      <c r="B40" s="185"/>
      <c r="C40" s="608"/>
      <c r="D40" s="608"/>
    </row>
    <row r="41" spans="1:6">
      <c r="A41" s="184"/>
      <c r="B41" s="185"/>
      <c r="C41" s="186"/>
      <c r="D41" s="186"/>
    </row>
    <row r="42" spans="1:6">
      <c r="A42" s="185"/>
      <c r="B42" s="185"/>
      <c r="C42" s="608"/>
      <c r="D42" s="608"/>
    </row>
    <row r="43" spans="1:6">
      <c r="A43" s="201"/>
      <c r="B43" s="201"/>
    </row>
    <row r="44" spans="1:6">
      <c r="A44" s="201"/>
      <c r="B44" s="201"/>
      <c r="C44" s="201"/>
    </row>
  </sheetData>
  <sheetProtection sheet="1" objects="1" scenarios="1"/>
  <mergeCells count="4">
    <mergeCell ref="C40:D40"/>
    <mergeCell ref="C42:D42"/>
    <mergeCell ref="A1:D1"/>
    <mergeCell ref="A38:B38"/>
  </mergeCells>
  <phoneticPr fontId="0" type="noConversion"/>
  <printOptions horizontalCentered="1"/>
  <pageMargins left="0.78740157480314965" right="0.78740157480314965" top="1.1479166666666667" bottom="0.98425196850393704" header="0.5" footer="0.5"/>
  <pageSetup paperSize="9" orientation="portrait" verticalDpi="0" r:id="rId1"/>
  <headerFooter alignWithMargins="0">
    <oddHeader>&amp;L&amp;"Times New Roman,Félkövér dőlt"......................Önkormányzat&amp;R&amp;"Times New Roman,Félkövér dőlt"7.3. tájékoztató tábla a ……/2015.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50"/>
  </sheetPr>
  <dimension ref="A1:F38"/>
  <sheetViews>
    <sheetView topLeftCell="A13" zoomScaleNormal="100" workbookViewId="0">
      <selection activeCell="I16" sqref="I16"/>
    </sheetView>
  </sheetViews>
  <sheetFormatPr defaultColWidth="12" defaultRowHeight="15.75"/>
  <cols>
    <col min="1" max="1" width="56.1640625" style="180" customWidth="1"/>
    <col min="2" max="2" width="6.83203125" style="180" customWidth="1"/>
    <col min="3" max="3" width="17.1640625" style="180" customWidth="1"/>
    <col min="4" max="4" width="19.1640625" style="180" customWidth="1"/>
    <col min="5" max="16384" width="12" style="180"/>
  </cols>
  <sheetData>
    <row r="1" spans="1:4" ht="48.75" customHeight="1">
      <c r="A1" s="613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2014.</v>
      </c>
      <c r="B1" s="614"/>
      <c r="C1" s="614"/>
      <c r="D1" s="614"/>
    </row>
    <row r="2" spans="1:4" ht="16.5" thickBot="1"/>
    <row r="3" spans="1:4" ht="64.5" thickBot="1">
      <c r="A3" s="506" t="s">
        <v>43</v>
      </c>
      <c r="B3" s="282" t="s">
        <v>219</v>
      </c>
      <c r="C3" s="507" t="s">
        <v>638</v>
      </c>
      <c r="D3" s="508" t="s">
        <v>266</v>
      </c>
    </row>
    <row r="4" spans="1:4" ht="16.5" thickBot="1">
      <c r="A4" s="221" t="s">
        <v>393</v>
      </c>
      <c r="B4" s="222" t="s">
        <v>394</v>
      </c>
      <c r="C4" s="222" t="s">
        <v>395</v>
      </c>
      <c r="D4" s="223" t="s">
        <v>396</v>
      </c>
    </row>
    <row r="5" spans="1:4" ht="15.75" customHeight="1">
      <c r="A5" s="210" t="s">
        <v>639</v>
      </c>
      <c r="B5" s="207" t="s">
        <v>5</v>
      </c>
      <c r="C5" s="208"/>
      <c r="D5" s="209"/>
    </row>
    <row r="6" spans="1:4" ht="15.75" customHeight="1">
      <c r="A6" s="210" t="s">
        <v>640</v>
      </c>
      <c r="B6" s="211" t="s">
        <v>6</v>
      </c>
      <c r="C6" s="212"/>
      <c r="D6" s="213"/>
    </row>
    <row r="7" spans="1:4" ht="15.75" customHeight="1" thickBot="1">
      <c r="A7" s="509" t="s">
        <v>641</v>
      </c>
      <c r="B7" s="216" t="s">
        <v>7</v>
      </c>
      <c r="C7" s="217"/>
      <c r="D7" s="218"/>
    </row>
    <row r="8" spans="1:4" ht="15.75" customHeight="1" thickBot="1">
      <c r="A8" s="501" t="s">
        <v>642</v>
      </c>
      <c r="B8" s="502" t="s">
        <v>8</v>
      </c>
      <c r="C8" s="503"/>
      <c r="D8" s="504">
        <f>+D5+D6+D7</f>
        <v>0</v>
      </c>
    </row>
    <row r="9" spans="1:4" ht="15.75" customHeight="1">
      <c r="A9" s="206" t="s">
        <v>643</v>
      </c>
      <c r="B9" s="207" t="s">
        <v>9</v>
      </c>
      <c r="C9" s="208"/>
      <c r="D9" s="209"/>
    </row>
    <row r="10" spans="1:4" ht="15.75" customHeight="1">
      <c r="A10" s="210" t="s">
        <v>644</v>
      </c>
      <c r="B10" s="211" t="s">
        <v>10</v>
      </c>
      <c r="C10" s="212"/>
      <c r="D10" s="213"/>
    </row>
    <row r="11" spans="1:4" ht="15.75" customHeight="1">
      <c r="A11" s="210" t="s">
        <v>645</v>
      </c>
      <c r="B11" s="211" t="s">
        <v>11</v>
      </c>
      <c r="C11" s="212"/>
      <c r="D11" s="213"/>
    </row>
    <row r="12" spans="1:4" ht="15.75" customHeight="1">
      <c r="A12" s="210" t="s">
        <v>646</v>
      </c>
      <c r="B12" s="211" t="s">
        <v>12</v>
      </c>
      <c r="C12" s="212"/>
      <c r="D12" s="213"/>
    </row>
    <row r="13" spans="1:4" ht="15.75" customHeight="1" thickBot="1">
      <c r="A13" s="509" t="s">
        <v>647</v>
      </c>
      <c r="B13" s="216" t="s">
        <v>13</v>
      </c>
      <c r="C13" s="217"/>
      <c r="D13" s="218"/>
    </row>
    <row r="14" spans="1:4" ht="15.75" customHeight="1" thickBot="1">
      <c r="A14" s="501" t="s">
        <v>648</v>
      </c>
      <c r="B14" s="502" t="s">
        <v>14</v>
      </c>
      <c r="C14" s="510"/>
      <c r="D14" s="504">
        <f>+D9+D10+D11+D12+D13</f>
        <v>0</v>
      </c>
    </row>
    <row r="15" spans="1:4" ht="15.75" customHeight="1">
      <c r="A15" s="206"/>
      <c r="B15" s="207" t="s">
        <v>15</v>
      </c>
      <c r="C15" s="208"/>
      <c r="D15" s="209"/>
    </row>
    <row r="16" spans="1:4" ht="15.75" customHeight="1">
      <c r="A16" s="210"/>
      <c r="B16" s="211" t="s">
        <v>16</v>
      </c>
      <c r="C16" s="212"/>
      <c r="D16" s="213"/>
    </row>
    <row r="17" spans="1:4" ht="15.75" customHeight="1">
      <c r="A17" s="210"/>
      <c r="B17" s="211" t="s">
        <v>17</v>
      </c>
      <c r="C17" s="212"/>
      <c r="D17" s="213"/>
    </row>
    <row r="18" spans="1:4" ht="15.75" customHeight="1">
      <c r="A18" s="210"/>
      <c r="B18" s="211" t="s">
        <v>18</v>
      </c>
      <c r="C18" s="212"/>
      <c r="D18" s="213"/>
    </row>
    <row r="19" spans="1:4" ht="15.75" customHeight="1">
      <c r="A19" s="210"/>
      <c r="B19" s="211" t="s">
        <v>19</v>
      </c>
      <c r="C19" s="212"/>
      <c r="D19" s="213"/>
    </row>
    <row r="20" spans="1:4" ht="15.75" customHeight="1">
      <c r="A20" s="210"/>
      <c r="B20" s="211" t="s">
        <v>20</v>
      </c>
      <c r="C20" s="212"/>
      <c r="D20" s="213"/>
    </row>
    <row r="21" spans="1:4" ht="15.75" customHeight="1">
      <c r="A21" s="210"/>
      <c r="B21" s="211" t="s">
        <v>21</v>
      </c>
      <c r="C21" s="212"/>
      <c r="D21" s="213"/>
    </row>
    <row r="22" spans="1:4" ht="15.75" customHeight="1">
      <c r="A22" s="210"/>
      <c r="B22" s="211" t="s">
        <v>22</v>
      </c>
      <c r="C22" s="212"/>
      <c r="D22" s="213"/>
    </row>
    <row r="23" spans="1:4" ht="15.75" customHeight="1">
      <c r="A23" s="210"/>
      <c r="B23" s="211" t="s">
        <v>23</v>
      </c>
      <c r="C23" s="212"/>
      <c r="D23" s="213"/>
    </row>
    <row r="24" spans="1:4" ht="15.75" customHeight="1">
      <c r="A24" s="210"/>
      <c r="B24" s="211" t="s">
        <v>24</v>
      </c>
      <c r="C24" s="212"/>
      <c r="D24" s="213"/>
    </row>
    <row r="25" spans="1:4" ht="15.75" customHeight="1">
      <c r="A25" s="210"/>
      <c r="B25" s="211" t="s">
        <v>25</v>
      </c>
      <c r="C25" s="212"/>
      <c r="D25" s="213"/>
    </row>
    <row r="26" spans="1:4" ht="15.75" customHeight="1">
      <c r="A26" s="210"/>
      <c r="B26" s="211" t="s">
        <v>26</v>
      </c>
      <c r="C26" s="212"/>
      <c r="D26" s="213"/>
    </row>
    <row r="27" spans="1:4" ht="15.75" customHeight="1">
      <c r="A27" s="210"/>
      <c r="B27" s="211" t="s">
        <v>27</v>
      </c>
      <c r="C27" s="212"/>
      <c r="D27" s="213"/>
    </row>
    <row r="28" spans="1:4" ht="15.75" customHeight="1">
      <c r="A28" s="210"/>
      <c r="B28" s="211" t="s">
        <v>28</v>
      </c>
      <c r="C28" s="212"/>
      <c r="D28" s="213"/>
    </row>
    <row r="29" spans="1:4" ht="15.75" customHeight="1">
      <c r="A29" s="210"/>
      <c r="B29" s="211" t="s">
        <v>29</v>
      </c>
      <c r="C29" s="212"/>
      <c r="D29" s="213"/>
    </row>
    <row r="30" spans="1:4" ht="15.75" customHeight="1">
      <c r="A30" s="210"/>
      <c r="B30" s="211" t="s">
        <v>30</v>
      </c>
      <c r="C30" s="212"/>
      <c r="D30" s="213"/>
    </row>
    <row r="31" spans="1:4" ht="15.75" customHeight="1">
      <c r="A31" s="210"/>
      <c r="B31" s="211" t="s">
        <v>31</v>
      </c>
      <c r="C31" s="212"/>
      <c r="D31" s="213"/>
    </row>
    <row r="32" spans="1:4" ht="15.75" customHeight="1">
      <c r="A32" s="210"/>
      <c r="B32" s="211" t="s">
        <v>32</v>
      </c>
      <c r="C32" s="212"/>
      <c r="D32" s="213"/>
    </row>
    <row r="33" spans="1:6" ht="15.75" customHeight="1">
      <c r="A33" s="210"/>
      <c r="B33" s="211" t="s">
        <v>33</v>
      </c>
      <c r="C33" s="212"/>
      <c r="D33" s="213"/>
    </row>
    <row r="34" spans="1:6" ht="15.75" customHeight="1">
      <c r="A34" s="210"/>
      <c r="B34" s="211" t="s">
        <v>81</v>
      </c>
      <c r="C34" s="212"/>
      <c r="D34" s="213"/>
    </row>
    <row r="35" spans="1:6" ht="15.75" customHeight="1">
      <c r="A35" s="210"/>
      <c r="B35" s="211" t="s">
        <v>154</v>
      </c>
      <c r="C35" s="212"/>
      <c r="D35" s="213"/>
    </row>
    <row r="36" spans="1:6" ht="15.75" customHeight="1">
      <c r="A36" s="210"/>
      <c r="B36" s="211" t="s">
        <v>215</v>
      </c>
      <c r="C36" s="212"/>
      <c r="D36" s="213"/>
    </row>
    <row r="37" spans="1:6" ht="15.75" customHeight="1" thickBot="1">
      <c r="A37" s="224"/>
      <c r="B37" s="225" t="s">
        <v>216</v>
      </c>
      <c r="C37" s="226"/>
      <c r="D37" s="227"/>
    </row>
    <row r="38" spans="1:6" ht="15.75" customHeight="1" thickBot="1">
      <c r="A38" s="615" t="s">
        <v>649</v>
      </c>
      <c r="B38" s="616"/>
      <c r="C38" s="219"/>
      <c r="D38" s="504">
        <f>+D8+D14+SUM(D15:D37)</f>
        <v>0</v>
      </c>
      <c r="F38" s="228"/>
    </row>
  </sheetData>
  <sheetProtection sheet="1" objects="1" scenarios="1"/>
  <mergeCells count="2">
    <mergeCell ref="A1:D1"/>
    <mergeCell ref="A38:B38"/>
  </mergeCells>
  <phoneticPr fontId="0" type="noConversion"/>
  <printOptions horizontalCentered="1"/>
  <pageMargins left="0.78740157480314965" right="0.78740157480314965" top="1.128125" bottom="0.98425196850393704" header="0.5" footer="0.5"/>
  <pageSetup paperSize="9" orientation="portrait" verticalDpi="0" r:id="rId1"/>
  <headerFooter alignWithMargins="0">
    <oddHeader>&amp;L&amp;"Times New Roman,Félkövér dőlt"......................Önkormányzat&amp;R&amp;"Times New Roman,Félkövér dőlt"7.4. tájékoztató tábla a ……/2015. (……)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50"/>
  </sheetPr>
  <dimension ref="A1:F23"/>
  <sheetViews>
    <sheetView zoomScaleNormal="100" workbookViewId="0">
      <selection activeCell="I29" sqref="I29"/>
    </sheetView>
  </sheetViews>
  <sheetFormatPr defaultRowHeight="12.75"/>
  <cols>
    <col min="1" max="1" width="9.33203125" style="256"/>
    <col min="2" max="2" width="58.33203125" style="256" customWidth="1"/>
    <col min="3" max="5" width="25" style="256" customWidth="1"/>
    <col min="6" max="6" width="5.5" style="256" customWidth="1"/>
    <col min="7" max="16384" width="9.33203125" style="256"/>
  </cols>
  <sheetData>
    <row r="1" spans="1:6">
      <c r="A1" s="257"/>
      <c r="F1" s="620" t="str">
        <f>+CONCATENATE("8. tájékoztató tábla a ......../",LEFT(ÖSSZEFÜGGÉSEK!A4,4)+1,". (........) önkormányzati rendelethez")</f>
        <v>8. tájékoztató tábla a ......../2015. (........) önkormányzati rendelethez</v>
      </c>
    </row>
    <row r="2" spans="1:6" ht="33" customHeight="1">
      <c r="A2" s="617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2014. évben</v>
      </c>
      <c r="B2" s="617"/>
      <c r="C2" s="617"/>
      <c r="D2" s="617"/>
      <c r="E2" s="617"/>
      <c r="F2" s="620"/>
    </row>
    <row r="3" spans="1:6" ht="16.5" thickBot="1">
      <c r="A3" s="258"/>
      <c r="F3" s="620"/>
    </row>
    <row r="4" spans="1:6" ht="79.5" thickBot="1">
      <c r="A4" s="259" t="s">
        <v>219</v>
      </c>
      <c r="B4" s="260" t="s">
        <v>267</v>
      </c>
      <c r="C4" s="260" t="s">
        <v>268</v>
      </c>
      <c r="D4" s="260" t="s">
        <v>269</v>
      </c>
      <c r="E4" s="261" t="s">
        <v>270</v>
      </c>
      <c r="F4" s="620"/>
    </row>
    <row r="5" spans="1:6" ht="15.75">
      <c r="A5" s="262" t="s">
        <v>5</v>
      </c>
      <c r="B5" s="266"/>
      <c r="C5" s="269"/>
      <c r="D5" s="272"/>
      <c r="E5" s="276"/>
      <c r="F5" s="620"/>
    </row>
    <row r="6" spans="1:6" ht="15.75">
      <c r="A6" s="263" t="s">
        <v>6</v>
      </c>
      <c r="B6" s="267"/>
      <c r="C6" s="270"/>
      <c r="D6" s="273"/>
      <c r="E6" s="277"/>
      <c r="F6" s="620"/>
    </row>
    <row r="7" spans="1:6" ht="15.75">
      <c r="A7" s="263" t="s">
        <v>7</v>
      </c>
      <c r="B7" s="267"/>
      <c r="C7" s="270"/>
      <c r="D7" s="273"/>
      <c r="E7" s="277"/>
      <c r="F7" s="620"/>
    </row>
    <row r="8" spans="1:6" ht="15.75">
      <c r="A8" s="263" t="s">
        <v>8</v>
      </c>
      <c r="B8" s="267"/>
      <c r="C8" s="270"/>
      <c r="D8" s="273"/>
      <c r="E8" s="277"/>
      <c r="F8" s="620"/>
    </row>
    <row r="9" spans="1:6" ht="15.75">
      <c r="A9" s="263" t="s">
        <v>9</v>
      </c>
      <c r="B9" s="267"/>
      <c r="C9" s="270"/>
      <c r="D9" s="273"/>
      <c r="E9" s="277"/>
      <c r="F9" s="620"/>
    </row>
    <row r="10" spans="1:6" ht="15.75">
      <c r="A10" s="263" t="s">
        <v>10</v>
      </c>
      <c r="B10" s="267"/>
      <c r="C10" s="270"/>
      <c r="D10" s="273"/>
      <c r="E10" s="277"/>
      <c r="F10" s="620"/>
    </row>
    <row r="11" spans="1:6" ht="15.75">
      <c r="A11" s="263" t="s">
        <v>11</v>
      </c>
      <c r="B11" s="267"/>
      <c r="C11" s="270"/>
      <c r="D11" s="273"/>
      <c r="E11" s="277"/>
      <c r="F11" s="620"/>
    </row>
    <row r="12" spans="1:6" ht="15.75">
      <c r="A12" s="263" t="s">
        <v>12</v>
      </c>
      <c r="B12" s="267"/>
      <c r="C12" s="270"/>
      <c r="D12" s="273"/>
      <c r="E12" s="277"/>
      <c r="F12" s="620"/>
    </row>
    <row r="13" spans="1:6" ht="15.75">
      <c r="A13" s="263" t="s">
        <v>13</v>
      </c>
      <c r="B13" s="267"/>
      <c r="C13" s="270"/>
      <c r="D13" s="273"/>
      <c r="E13" s="277"/>
      <c r="F13" s="620"/>
    </row>
    <row r="14" spans="1:6" ht="15.75">
      <c r="A14" s="263" t="s">
        <v>14</v>
      </c>
      <c r="B14" s="267"/>
      <c r="C14" s="270"/>
      <c r="D14" s="273"/>
      <c r="E14" s="277"/>
      <c r="F14" s="620"/>
    </row>
    <row r="15" spans="1:6" ht="15.75">
      <c r="A15" s="263" t="s">
        <v>15</v>
      </c>
      <c r="B15" s="267"/>
      <c r="C15" s="270"/>
      <c r="D15" s="273"/>
      <c r="E15" s="277"/>
      <c r="F15" s="620"/>
    </row>
    <row r="16" spans="1:6" ht="15.75">
      <c r="A16" s="263" t="s">
        <v>16</v>
      </c>
      <c r="B16" s="267"/>
      <c r="C16" s="270"/>
      <c r="D16" s="273"/>
      <c r="E16" s="277"/>
      <c r="F16" s="620"/>
    </row>
    <row r="17" spans="1:6" ht="15.75">
      <c r="A17" s="263" t="s">
        <v>17</v>
      </c>
      <c r="B17" s="267"/>
      <c r="C17" s="270"/>
      <c r="D17" s="273"/>
      <c r="E17" s="277"/>
      <c r="F17" s="620"/>
    </row>
    <row r="18" spans="1:6" ht="15.75">
      <c r="A18" s="263" t="s">
        <v>18</v>
      </c>
      <c r="B18" s="267"/>
      <c r="C18" s="270"/>
      <c r="D18" s="273"/>
      <c r="E18" s="277"/>
      <c r="F18" s="620"/>
    </row>
    <row r="19" spans="1:6" ht="15.75">
      <c r="A19" s="263" t="s">
        <v>19</v>
      </c>
      <c r="B19" s="267"/>
      <c r="C19" s="270"/>
      <c r="D19" s="273"/>
      <c r="E19" s="277"/>
      <c r="F19" s="620"/>
    </row>
    <row r="20" spans="1:6" ht="15.75">
      <c r="A20" s="263" t="s">
        <v>20</v>
      </c>
      <c r="B20" s="267"/>
      <c r="C20" s="270"/>
      <c r="D20" s="273"/>
      <c r="E20" s="277"/>
      <c r="F20" s="620"/>
    </row>
    <row r="21" spans="1:6" ht="16.5" thickBot="1">
      <c r="A21" s="264" t="s">
        <v>21</v>
      </c>
      <c r="B21" s="268"/>
      <c r="C21" s="271"/>
      <c r="D21" s="274"/>
      <c r="E21" s="278"/>
      <c r="F21" s="620"/>
    </row>
    <row r="22" spans="1:6" ht="16.5" thickBot="1">
      <c r="A22" s="618" t="s">
        <v>271</v>
      </c>
      <c r="B22" s="619"/>
      <c r="C22" s="265"/>
      <c r="D22" s="275" t="str">
        <f>IF(SUM(D5:D21)=0,"",SUM(D5:D21))</f>
        <v/>
      </c>
      <c r="E22" s="279" t="str">
        <f>IF(SUM(E5:E21)=0,"",SUM(E5:E21))</f>
        <v/>
      </c>
      <c r="F22" s="620"/>
    </row>
    <row r="23" spans="1:6" ht="15.75">
      <c r="A23" s="258"/>
    </row>
  </sheetData>
  <sheetProtection sheet="1" objects="1" scenarios="1"/>
  <mergeCells count="3">
    <mergeCell ref="A2:E2"/>
    <mergeCell ref="A22:B22"/>
    <mergeCell ref="F1:F22"/>
  </mergeCells>
  <phoneticPr fontId="0" type="noConversion"/>
  <pageMargins left="0.7" right="0.7" top="0.75" bottom="0.75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50"/>
  </sheetPr>
  <dimension ref="A1:C13"/>
  <sheetViews>
    <sheetView zoomScaleNormal="100" workbookViewId="0">
      <selection activeCell="K19" sqref="K19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29" t="str">
        <f>+CONCATENATE("9. sz. tájékoztató tábla a ……./",LEFT(ÖSSZEFÜGGÉSEK!A4,4)+1,".(………)  önkormányzati rendelethez")</f>
        <v>9. sz. tájékoztató tábla a ……./2015.(………)  önkormányzati rendelethez</v>
      </c>
    </row>
    <row r="2" spans="1:3" ht="14.25">
      <c r="A2" s="230"/>
      <c r="B2" s="230"/>
      <c r="C2" s="230"/>
    </row>
    <row r="3" spans="1:3" ht="33.75" customHeight="1">
      <c r="A3" s="621" t="s">
        <v>272</v>
      </c>
      <c r="B3" s="621"/>
      <c r="C3" s="621"/>
    </row>
    <row r="4" spans="1:3" ht="13.5" thickBot="1">
      <c r="C4" s="231"/>
    </row>
    <row r="5" spans="1:3" s="235" customFormat="1" ht="43.5" customHeight="1" thickBot="1">
      <c r="A5" s="232" t="s">
        <v>3</v>
      </c>
      <c r="B5" s="233" t="s">
        <v>43</v>
      </c>
      <c r="C5" s="234" t="s">
        <v>273</v>
      </c>
    </row>
    <row r="6" spans="1:3" ht="28.5" customHeight="1">
      <c r="A6" s="236" t="s">
        <v>5</v>
      </c>
      <c r="B6" s="237" t="str">
        <f>+CONCATENATE("Pénzkészlet ",LEFT(ÖSSZEFÜGGÉSEK!A4,4),". január 1-jén",CHAR(10),"ebből:")</f>
        <v>Pénzkészlet 2014. január 1-jén
ebből:</v>
      </c>
      <c r="C6" s="238">
        <f>C7+C8</f>
        <v>0</v>
      </c>
    </row>
    <row r="7" spans="1:3" ht="18" customHeight="1">
      <c r="A7" s="239" t="s">
        <v>6</v>
      </c>
      <c r="B7" s="240" t="s">
        <v>274</v>
      </c>
      <c r="C7" s="241"/>
    </row>
    <row r="8" spans="1:3" ht="18" customHeight="1">
      <c r="A8" s="239" t="s">
        <v>7</v>
      </c>
      <c r="B8" s="240" t="s">
        <v>275</v>
      </c>
      <c r="C8" s="241"/>
    </row>
    <row r="9" spans="1:3" ht="18" customHeight="1">
      <c r="A9" s="239" t="s">
        <v>8</v>
      </c>
      <c r="B9" s="242" t="s">
        <v>276</v>
      </c>
      <c r="C9" s="241"/>
    </row>
    <row r="10" spans="1:3" ht="18" customHeight="1" thickBot="1">
      <c r="A10" s="243" t="s">
        <v>9</v>
      </c>
      <c r="B10" s="244" t="s">
        <v>277</v>
      </c>
      <c r="C10" s="245"/>
    </row>
    <row r="11" spans="1:3" ht="25.5" customHeight="1">
      <c r="A11" s="246" t="s">
        <v>10</v>
      </c>
      <c r="B11" s="247" t="str">
        <f>+CONCATENATE("Záró pénzkészlet ",LEFT(ÖSSZEFÜGGÉSEK!A4,4),". december 31-én",CHAR(10),"ebből:")</f>
        <v>Záró pénzkészlet 2014. december 31-én
ebből:</v>
      </c>
      <c r="C11" s="248">
        <f>C6+C9-C10</f>
        <v>0</v>
      </c>
    </row>
    <row r="12" spans="1:3" ht="18" customHeight="1">
      <c r="A12" s="239" t="s">
        <v>11</v>
      </c>
      <c r="B12" s="240" t="s">
        <v>274</v>
      </c>
      <c r="C12" s="241"/>
    </row>
    <row r="13" spans="1:3" ht="18" customHeight="1" thickBot="1">
      <c r="A13" s="249" t="s">
        <v>12</v>
      </c>
      <c r="B13" s="250" t="s">
        <v>275</v>
      </c>
      <c r="C13" s="251"/>
    </row>
  </sheetData>
  <sheetProtection sheet="1" objects="1" scenarios="1"/>
  <mergeCells count="1">
    <mergeCell ref="A3:C3"/>
  </mergeCells>
  <phoneticPr fontId="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zoomScale="130" zoomScaleNormal="130" zoomScaleSheetLayoutView="100" workbookViewId="0">
      <selection activeCell="A87" sqref="A87:E87"/>
    </sheetView>
  </sheetViews>
  <sheetFormatPr defaultRowHeight="15.75"/>
  <cols>
    <col min="1" max="1" width="9.5" style="336" customWidth="1"/>
    <col min="2" max="2" width="60.83203125" style="336" customWidth="1"/>
    <col min="3" max="5" width="15.83203125" style="337" customWidth="1"/>
    <col min="6" max="6" width="9.33203125" style="347" hidden="1" customWidth="1"/>
    <col min="7" max="16384" width="9.33203125" style="347"/>
  </cols>
  <sheetData>
    <row r="1" spans="1:6" ht="15.95" customHeight="1">
      <c r="A1" s="518" t="s">
        <v>2</v>
      </c>
      <c r="B1" s="518"/>
      <c r="C1" s="518"/>
      <c r="D1" s="518"/>
      <c r="E1" s="518"/>
    </row>
    <row r="2" spans="1:6" ht="15.95" customHeight="1" thickBot="1">
      <c r="A2" s="39" t="s">
        <v>87</v>
      </c>
      <c r="B2" s="39"/>
      <c r="C2" s="334"/>
      <c r="D2" s="334"/>
      <c r="E2" s="334" t="s">
        <v>741</v>
      </c>
    </row>
    <row r="3" spans="1:6" ht="15.95" customHeight="1">
      <c r="A3" s="524" t="s">
        <v>50</v>
      </c>
      <c r="B3" s="521" t="s">
        <v>4</v>
      </c>
      <c r="C3" s="519" t="s">
        <v>735</v>
      </c>
      <c r="D3" s="519"/>
      <c r="E3" s="520"/>
      <c r="F3" s="511"/>
    </row>
    <row r="4" spans="1:6" ht="38.1" customHeight="1" thickBot="1">
      <c r="A4" s="525"/>
      <c r="B4" s="522"/>
      <c r="C4" s="41" t="s">
        <v>151</v>
      </c>
      <c r="D4" s="41" t="s">
        <v>152</v>
      </c>
      <c r="E4" s="42" t="s">
        <v>153</v>
      </c>
      <c r="F4" s="511"/>
    </row>
    <row r="5" spans="1:6" s="348" customFormat="1" ht="12" customHeight="1" thickBot="1">
      <c r="A5" s="312" t="s">
        <v>393</v>
      </c>
      <c r="B5" s="313" t="s">
        <v>394</v>
      </c>
      <c r="C5" s="313" t="s">
        <v>395</v>
      </c>
      <c r="D5" s="313" t="s">
        <v>396</v>
      </c>
      <c r="E5" s="360" t="s">
        <v>397</v>
      </c>
      <c r="F5" s="512"/>
    </row>
    <row r="6" spans="1:6" s="349" customFormat="1" ht="12" customHeight="1" thickBot="1">
      <c r="A6" s="307" t="s">
        <v>5</v>
      </c>
      <c r="B6" s="308" t="s">
        <v>278</v>
      </c>
      <c r="C6" s="339">
        <v>15996465</v>
      </c>
      <c r="D6" s="339">
        <v>19423961</v>
      </c>
      <c r="E6" s="322">
        <v>19423961</v>
      </c>
      <c r="F6" s="513" t="s">
        <v>651</v>
      </c>
    </row>
    <row r="7" spans="1:6" s="349" customFormat="1" ht="12" customHeight="1">
      <c r="A7" s="302" t="s">
        <v>62</v>
      </c>
      <c r="B7" s="350" t="s">
        <v>736</v>
      </c>
      <c r="C7" s="341">
        <v>10170054</v>
      </c>
      <c r="D7" s="341">
        <v>10708052</v>
      </c>
      <c r="E7" s="324">
        <v>10708052</v>
      </c>
      <c r="F7" s="513" t="s">
        <v>652</v>
      </c>
    </row>
    <row r="8" spans="1:6" s="349" customFormat="1" ht="12" customHeight="1">
      <c r="A8" s="301" t="s">
        <v>63</v>
      </c>
      <c r="B8" s="351" t="s">
        <v>280</v>
      </c>
      <c r="C8" s="340">
        <v>0</v>
      </c>
      <c r="D8" s="340">
        <v>0</v>
      </c>
      <c r="E8" s="323">
        <v>0</v>
      </c>
      <c r="F8" s="513" t="s">
        <v>653</v>
      </c>
    </row>
    <row r="9" spans="1:6" s="349" customFormat="1" ht="12" customHeight="1">
      <c r="A9" s="301" t="s">
        <v>64</v>
      </c>
      <c r="B9" s="351" t="s">
        <v>737</v>
      </c>
      <c r="C9" s="340">
        <v>4626411</v>
      </c>
      <c r="D9" s="340">
        <v>4749486</v>
      </c>
      <c r="E9" s="323">
        <v>4749486</v>
      </c>
      <c r="F9" s="513" t="s">
        <v>654</v>
      </c>
    </row>
    <row r="10" spans="1:6" s="349" customFormat="1" ht="12" customHeight="1">
      <c r="A10" s="301" t="s">
        <v>65</v>
      </c>
      <c r="B10" s="351" t="s">
        <v>738</v>
      </c>
      <c r="C10" s="340">
        <v>1200000</v>
      </c>
      <c r="D10" s="340">
        <v>1200000</v>
      </c>
      <c r="E10" s="323">
        <v>1200000</v>
      </c>
      <c r="F10" s="513" t="s">
        <v>655</v>
      </c>
    </row>
    <row r="11" spans="1:6" s="349" customFormat="1" ht="12" customHeight="1">
      <c r="A11" s="301" t="s">
        <v>83</v>
      </c>
      <c r="B11" s="351" t="s">
        <v>739</v>
      </c>
      <c r="C11" s="340">
        <v>0</v>
      </c>
      <c r="D11" s="340">
        <v>2766423</v>
      </c>
      <c r="E11" s="323">
        <v>2766423</v>
      </c>
      <c r="F11" s="513" t="s">
        <v>656</v>
      </c>
    </row>
    <row r="12" spans="1:6" s="349" customFormat="1" ht="12" customHeight="1" thickBot="1">
      <c r="A12" s="303" t="s">
        <v>66</v>
      </c>
      <c r="B12" s="352" t="s">
        <v>733</v>
      </c>
      <c r="C12" s="342"/>
      <c r="D12" s="342"/>
      <c r="E12" s="325"/>
      <c r="F12" s="513" t="s">
        <v>657</v>
      </c>
    </row>
    <row r="13" spans="1:6" s="349" customFormat="1" ht="12" customHeight="1" thickBot="1">
      <c r="A13" s="307" t="s">
        <v>6</v>
      </c>
      <c r="B13" s="329" t="s">
        <v>285</v>
      </c>
      <c r="C13" s="339">
        <v>5561444</v>
      </c>
      <c r="D13" s="339">
        <v>5712244</v>
      </c>
      <c r="E13" s="322">
        <v>4324399</v>
      </c>
      <c r="F13" s="513" t="s">
        <v>658</v>
      </c>
    </row>
    <row r="14" spans="1:6" s="349" customFormat="1" ht="12" customHeight="1">
      <c r="A14" s="302" t="s">
        <v>68</v>
      </c>
      <c r="B14" s="350" t="s">
        <v>286</v>
      </c>
      <c r="C14" s="341">
        <v>0</v>
      </c>
      <c r="D14" s="341">
        <v>0</v>
      </c>
      <c r="E14" s="324">
        <v>0</v>
      </c>
      <c r="F14" s="513" t="s">
        <v>659</v>
      </c>
    </row>
    <row r="15" spans="1:6" s="349" customFormat="1" ht="12" customHeight="1">
      <c r="A15" s="301" t="s">
        <v>69</v>
      </c>
      <c r="B15" s="351" t="s">
        <v>287</v>
      </c>
      <c r="C15" s="340">
        <v>0</v>
      </c>
      <c r="D15" s="340">
        <v>0</v>
      </c>
      <c r="E15" s="323">
        <v>0</v>
      </c>
      <c r="F15" s="513" t="s">
        <v>660</v>
      </c>
    </row>
    <row r="16" spans="1:6" s="349" customFormat="1" ht="12" customHeight="1">
      <c r="A16" s="301" t="s">
        <v>70</v>
      </c>
      <c r="B16" s="351" t="s">
        <v>288</v>
      </c>
      <c r="C16" s="340">
        <v>0</v>
      </c>
      <c r="D16" s="340">
        <v>0</v>
      </c>
      <c r="E16" s="323">
        <v>0</v>
      </c>
      <c r="F16" s="513" t="s">
        <v>661</v>
      </c>
    </row>
    <row r="17" spans="1:6" s="349" customFormat="1" ht="12" customHeight="1">
      <c r="A17" s="301" t="s">
        <v>71</v>
      </c>
      <c r="B17" s="351" t="s">
        <v>289</v>
      </c>
      <c r="C17" s="340">
        <v>0</v>
      </c>
      <c r="D17" s="340">
        <v>0</v>
      </c>
      <c r="E17" s="323">
        <v>0</v>
      </c>
      <c r="F17" s="513" t="s">
        <v>662</v>
      </c>
    </row>
    <row r="18" spans="1:6" s="349" customFormat="1" ht="12" customHeight="1">
      <c r="A18" s="301" t="s">
        <v>72</v>
      </c>
      <c r="B18" s="351" t="s">
        <v>740</v>
      </c>
      <c r="C18" s="340">
        <v>5561444</v>
      </c>
      <c r="D18" s="340">
        <v>5712244</v>
      </c>
      <c r="E18" s="323">
        <v>4324399</v>
      </c>
      <c r="F18" s="513" t="s">
        <v>663</v>
      </c>
    </row>
    <row r="19" spans="1:6" s="349" customFormat="1" ht="12" customHeight="1" thickBot="1">
      <c r="A19" s="303" t="s">
        <v>78</v>
      </c>
      <c r="B19" s="352" t="s">
        <v>291</v>
      </c>
      <c r="C19" s="342">
        <v>0</v>
      </c>
      <c r="D19" s="342">
        <v>0</v>
      </c>
      <c r="E19" s="325">
        <v>0</v>
      </c>
      <c r="F19" s="513" t="s">
        <v>664</v>
      </c>
    </row>
    <row r="20" spans="1:6" s="349" customFormat="1" ht="12" customHeight="1" thickBot="1">
      <c r="A20" s="307" t="s">
        <v>7</v>
      </c>
      <c r="B20" s="308" t="s">
        <v>292</v>
      </c>
      <c r="C20" s="339">
        <v>0</v>
      </c>
      <c r="D20" s="339"/>
      <c r="E20" s="322"/>
      <c r="F20" s="513" t="s">
        <v>665</v>
      </c>
    </row>
    <row r="21" spans="1:6" s="349" customFormat="1" ht="12" customHeight="1">
      <c r="A21" s="302" t="s">
        <v>51</v>
      </c>
      <c r="B21" s="350" t="s">
        <v>293</v>
      </c>
      <c r="C21" s="341">
        <v>0</v>
      </c>
      <c r="D21" s="341">
        <v>0</v>
      </c>
      <c r="E21" s="324">
        <v>0</v>
      </c>
      <c r="F21" s="513" t="s">
        <v>666</v>
      </c>
    </row>
    <row r="22" spans="1:6" s="349" customFormat="1" ht="12" customHeight="1">
      <c r="A22" s="301" t="s">
        <v>52</v>
      </c>
      <c r="B22" s="351" t="s">
        <v>294</v>
      </c>
      <c r="C22" s="340">
        <v>0</v>
      </c>
      <c r="D22" s="340">
        <v>0</v>
      </c>
      <c r="E22" s="323">
        <v>0</v>
      </c>
      <c r="F22" s="513" t="s">
        <v>667</v>
      </c>
    </row>
    <row r="23" spans="1:6" s="349" customFormat="1" ht="12" customHeight="1">
      <c r="A23" s="301" t="s">
        <v>53</v>
      </c>
      <c r="B23" s="351" t="s">
        <v>295</v>
      </c>
      <c r="C23" s="340">
        <v>0</v>
      </c>
      <c r="D23" s="340">
        <v>0</v>
      </c>
      <c r="E23" s="323">
        <v>0</v>
      </c>
      <c r="F23" s="513" t="s">
        <v>668</v>
      </c>
    </row>
    <row r="24" spans="1:6" s="349" customFormat="1" ht="12" customHeight="1">
      <c r="A24" s="301" t="s">
        <v>54</v>
      </c>
      <c r="B24" s="351" t="s">
        <v>296</v>
      </c>
      <c r="C24" s="340">
        <v>0</v>
      </c>
      <c r="D24" s="340">
        <v>0</v>
      </c>
      <c r="E24" s="323">
        <v>0</v>
      </c>
      <c r="F24" s="513" t="s">
        <v>669</v>
      </c>
    </row>
    <row r="25" spans="1:6" s="349" customFormat="1" ht="12" customHeight="1">
      <c r="A25" s="301" t="s">
        <v>97</v>
      </c>
      <c r="B25" s="351" t="s">
        <v>297</v>
      </c>
      <c r="C25" s="340">
        <v>0</v>
      </c>
      <c r="D25" s="340"/>
      <c r="E25" s="323"/>
      <c r="F25" s="513" t="s">
        <v>670</v>
      </c>
    </row>
    <row r="26" spans="1:6" s="349" customFormat="1" ht="12" customHeight="1" thickBot="1">
      <c r="A26" s="303" t="s">
        <v>98</v>
      </c>
      <c r="B26" s="331" t="s">
        <v>298</v>
      </c>
      <c r="C26" s="342">
        <v>0</v>
      </c>
      <c r="D26" s="342"/>
      <c r="E26" s="325"/>
      <c r="F26" s="513" t="s">
        <v>671</v>
      </c>
    </row>
    <row r="27" spans="1:6" s="349" customFormat="1" ht="12" customHeight="1" thickBot="1">
      <c r="A27" s="307" t="s">
        <v>99</v>
      </c>
      <c r="B27" s="308" t="s">
        <v>299</v>
      </c>
      <c r="C27" s="345">
        <v>8823265</v>
      </c>
      <c r="D27" s="345">
        <v>9003505</v>
      </c>
      <c r="E27" s="357">
        <v>7698664</v>
      </c>
      <c r="F27" s="513" t="s">
        <v>672</v>
      </c>
    </row>
    <row r="28" spans="1:6" s="349" customFormat="1" ht="12" customHeight="1">
      <c r="A28" s="302" t="s">
        <v>300</v>
      </c>
      <c r="B28" s="350" t="s">
        <v>301</v>
      </c>
      <c r="C28" s="359">
        <v>7354308</v>
      </c>
      <c r="D28" s="359">
        <v>7354308</v>
      </c>
      <c r="E28" s="358">
        <v>6200950</v>
      </c>
      <c r="F28" s="513" t="s">
        <v>673</v>
      </c>
    </row>
    <row r="29" spans="1:6" s="349" customFormat="1" ht="12" customHeight="1">
      <c r="A29" s="301" t="s">
        <v>302</v>
      </c>
      <c r="B29" s="351" t="s">
        <v>303</v>
      </c>
      <c r="C29" s="340">
        <v>2008484</v>
      </c>
      <c r="D29" s="340">
        <v>2008484</v>
      </c>
      <c r="E29" s="323">
        <v>1866980</v>
      </c>
      <c r="F29" s="513" t="s">
        <v>674</v>
      </c>
    </row>
    <row r="30" spans="1:6" s="349" customFormat="1" ht="12" customHeight="1">
      <c r="A30" s="301" t="s">
        <v>304</v>
      </c>
      <c r="B30" s="351" t="s">
        <v>305</v>
      </c>
      <c r="C30" s="340">
        <v>5345824</v>
      </c>
      <c r="D30" s="340">
        <v>5345824</v>
      </c>
      <c r="E30" s="323">
        <v>4333970</v>
      </c>
      <c r="F30" s="513" t="s">
        <v>675</v>
      </c>
    </row>
    <row r="31" spans="1:6" s="349" customFormat="1" ht="12" customHeight="1">
      <c r="A31" s="301" t="s">
        <v>306</v>
      </c>
      <c r="B31" s="351" t="s">
        <v>307</v>
      </c>
      <c r="C31" s="340">
        <v>1417251</v>
      </c>
      <c r="D31" s="340">
        <v>1417251</v>
      </c>
      <c r="E31" s="323">
        <v>1396147</v>
      </c>
      <c r="F31" s="513" t="s">
        <v>676</v>
      </c>
    </row>
    <row r="32" spans="1:6" s="349" customFormat="1" ht="12" customHeight="1">
      <c r="A32" s="301" t="s">
        <v>308</v>
      </c>
      <c r="B32" s="351" t="s">
        <v>309</v>
      </c>
      <c r="C32" s="340">
        <v>51706</v>
      </c>
      <c r="D32" s="340"/>
      <c r="E32" s="323"/>
      <c r="F32" s="513" t="s">
        <v>677</v>
      </c>
    </row>
    <row r="33" spans="1:6" s="349" customFormat="1" ht="12" customHeight="1" thickBot="1">
      <c r="A33" s="303" t="s">
        <v>310</v>
      </c>
      <c r="B33" s="331" t="s">
        <v>311</v>
      </c>
      <c r="C33" s="342"/>
      <c r="D33" s="342">
        <v>231946</v>
      </c>
      <c r="E33" s="325">
        <v>101567</v>
      </c>
      <c r="F33" s="513" t="s">
        <v>678</v>
      </c>
    </row>
    <row r="34" spans="1:6" s="349" customFormat="1" ht="12" customHeight="1" thickBot="1">
      <c r="A34" s="307" t="s">
        <v>9</v>
      </c>
      <c r="B34" s="308" t="s">
        <v>312</v>
      </c>
      <c r="C34" s="339">
        <v>2918406</v>
      </c>
      <c r="D34" s="339">
        <v>4984933</v>
      </c>
      <c r="E34" s="322">
        <v>3182563</v>
      </c>
      <c r="F34" s="513" t="s">
        <v>679</v>
      </c>
    </row>
    <row r="35" spans="1:6" s="349" customFormat="1" ht="12" customHeight="1">
      <c r="A35" s="302" t="s">
        <v>55</v>
      </c>
      <c r="B35" s="350" t="s">
        <v>313</v>
      </c>
      <c r="C35" s="341">
        <v>0</v>
      </c>
      <c r="D35" s="341">
        <v>0</v>
      </c>
      <c r="E35" s="324">
        <v>0</v>
      </c>
      <c r="F35" s="513" t="s">
        <v>680</v>
      </c>
    </row>
    <row r="36" spans="1:6" s="349" customFormat="1" ht="12" customHeight="1">
      <c r="A36" s="301" t="s">
        <v>56</v>
      </c>
      <c r="B36" s="351" t="s">
        <v>314</v>
      </c>
      <c r="C36" s="340">
        <v>0</v>
      </c>
      <c r="D36" s="340">
        <v>4176</v>
      </c>
      <c r="E36" s="323">
        <v>0</v>
      </c>
      <c r="F36" s="513" t="s">
        <v>681</v>
      </c>
    </row>
    <row r="37" spans="1:6" s="349" customFormat="1" ht="12" customHeight="1">
      <c r="A37" s="301" t="s">
        <v>57</v>
      </c>
      <c r="B37" s="351" t="s">
        <v>315</v>
      </c>
      <c r="C37" s="340">
        <v>331200</v>
      </c>
      <c r="D37" s="340">
        <v>962453</v>
      </c>
      <c r="E37" s="323">
        <v>829142</v>
      </c>
      <c r="F37" s="513" t="s">
        <v>682</v>
      </c>
    </row>
    <row r="38" spans="1:6" s="349" customFormat="1" ht="12" customHeight="1">
      <c r="A38" s="301" t="s">
        <v>101</v>
      </c>
      <c r="B38" s="351" t="s">
        <v>316</v>
      </c>
      <c r="C38" s="340">
        <v>476000</v>
      </c>
      <c r="D38" s="340">
        <v>522614</v>
      </c>
      <c r="E38" s="323">
        <v>522614</v>
      </c>
      <c r="F38" s="513" t="s">
        <v>683</v>
      </c>
    </row>
    <row r="39" spans="1:6" s="349" customFormat="1" ht="12" customHeight="1">
      <c r="A39" s="301" t="s">
        <v>102</v>
      </c>
      <c r="B39" s="351" t="s">
        <v>317</v>
      </c>
      <c r="C39" s="340">
        <v>1662366</v>
      </c>
      <c r="D39" s="340">
        <v>1662366</v>
      </c>
      <c r="E39" s="323">
        <v>1281222</v>
      </c>
      <c r="F39" s="513" t="s">
        <v>684</v>
      </c>
    </row>
    <row r="40" spans="1:6" s="349" customFormat="1" ht="12" customHeight="1">
      <c r="A40" s="301" t="s">
        <v>103</v>
      </c>
      <c r="B40" s="351" t="s">
        <v>318</v>
      </c>
      <c r="C40" s="340">
        <v>448840</v>
      </c>
      <c r="D40" s="340">
        <v>448840</v>
      </c>
      <c r="E40" s="323">
        <v>359312</v>
      </c>
      <c r="F40" s="513" t="s">
        <v>685</v>
      </c>
    </row>
    <row r="41" spans="1:6" s="349" customFormat="1" ht="12" customHeight="1">
      <c r="A41" s="301" t="s">
        <v>104</v>
      </c>
      <c r="B41" s="351" t="s">
        <v>319</v>
      </c>
      <c r="C41" s="340">
        <v>0</v>
      </c>
      <c r="D41" s="340">
        <v>1194211</v>
      </c>
      <c r="E41" s="323">
        <v>0</v>
      </c>
      <c r="F41" s="513" t="s">
        <v>686</v>
      </c>
    </row>
    <row r="42" spans="1:6" s="349" customFormat="1" ht="12" customHeight="1">
      <c r="A42" s="301" t="s">
        <v>105</v>
      </c>
      <c r="B42" s="351" t="s">
        <v>320</v>
      </c>
      <c r="C42" s="340"/>
      <c r="D42" s="340">
        <v>283</v>
      </c>
      <c r="E42" s="323">
        <v>283</v>
      </c>
      <c r="F42" s="513" t="s">
        <v>687</v>
      </c>
    </row>
    <row r="43" spans="1:6" s="349" customFormat="1" ht="12" customHeight="1">
      <c r="A43" s="301" t="s">
        <v>321</v>
      </c>
      <c r="B43" s="351" t="s">
        <v>322</v>
      </c>
      <c r="C43" s="343">
        <v>0</v>
      </c>
      <c r="D43" s="343">
        <v>0</v>
      </c>
      <c r="E43" s="326">
        <v>0</v>
      </c>
      <c r="F43" s="513" t="s">
        <v>688</v>
      </c>
    </row>
    <row r="44" spans="1:6" s="349" customFormat="1" ht="12" customHeight="1" thickBot="1">
      <c r="A44" s="303" t="s">
        <v>323</v>
      </c>
      <c r="B44" s="352" t="s">
        <v>324</v>
      </c>
      <c r="C44" s="344">
        <v>0</v>
      </c>
      <c r="D44" s="344">
        <v>189990</v>
      </c>
      <c r="E44" s="327">
        <v>189990</v>
      </c>
      <c r="F44" s="513" t="s">
        <v>689</v>
      </c>
    </row>
    <row r="45" spans="1:6" s="349" customFormat="1" ht="12" customHeight="1" thickBot="1">
      <c r="A45" s="307" t="s">
        <v>10</v>
      </c>
      <c r="B45" s="308" t="s">
        <v>325</v>
      </c>
      <c r="C45" s="339">
        <v>1200000</v>
      </c>
      <c r="D45" s="339">
        <v>1200000</v>
      </c>
      <c r="E45" s="322"/>
      <c r="F45" s="513" t="s">
        <v>690</v>
      </c>
    </row>
    <row r="46" spans="1:6" s="349" customFormat="1" ht="12" customHeight="1">
      <c r="A46" s="302" t="s">
        <v>58</v>
      </c>
      <c r="B46" s="350" t="s">
        <v>326</v>
      </c>
      <c r="C46" s="361">
        <v>0</v>
      </c>
      <c r="D46" s="361">
        <v>0</v>
      </c>
      <c r="E46" s="328">
        <v>0</v>
      </c>
      <c r="F46" s="513" t="s">
        <v>691</v>
      </c>
    </row>
    <row r="47" spans="1:6" s="349" customFormat="1" ht="12" customHeight="1">
      <c r="A47" s="301" t="s">
        <v>59</v>
      </c>
      <c r="B47" s="351" t="s">
        <v>327</v>
      </c>
      <c r="C47" s="343">
        <v>1200000</v>
      </c>
      <c r="D47" s="343">
        <v>1200000</v>
      </c>
      <c r="E47" s="326"/>
      <c r="F47" s="513" t="s">
        <v>692</v>
      </c>
    </row>
    <row r="48" spans="1:6" s="349" customFormat="1" ht="12" customHeight="1">
      <c r="A48" s="301" t="s">
        <v>328</v>
      </c>
      <c r="B48" s="351" t="s">
        <v>329</v>
      </c>
      <c r="C48" s="343">
        <v>0</v>
      </c>
      <c r="D48" s="343">
        <v>0</v>
      </c>
      <c r="E48" s="326">
        <v>0</v>
      </c>
      <c r="F48" s="513" t="s">
        <v>693</v>
      </c>
    </row>
    <row r="49" spans="1:6" s="349" customFormat="1" ht="12" customHeight="1">
      <c r="A49" s="301" t="s">
        <v>330</v>
      </c>
      <c r="B49" s="351" t="s">
        <v>331</v>
      </c>
      <c r="C49" s="343">
        <v>0</v>
      </c>
      <c r="D49" s="343">
        <v>0</v>
      </c>
      <c r="E49" s="326">
        <v>0</v>
      </c>
      <c r="F49" s="513" t="s">
        <v>694</v>
      </c>
    </row>
    <row r="50" spans="1:6" s="349" customFormat="1" ht="12" customHeight="1" thickBot="1">
      <c r="A50" s="303" t="s">
        <v>332</v>
      </c>
      <c r="B50" s="352" t="s">
        <v>333</v>
      </c>
      <c r="C50" s="344">
        <v>0</v>
      </c>
      <c r="D50" s="344">
        <v>0</v>
      </c>
      <c r="E50" s="327">
        <v>0</v>
      </c>
      <c r="F50" s="513" t="s">
        <v>695</v>
      </c>
    </row>
    <row r="51" spans="1:6" s="349" customFormat="1" ht="17.25" customHeight="1" thickBot="1">
      <c r="A51" s="307" t="s">
        <v>106</v>
      </c>
      <c r="B51" s="308" t="s">
        <v>334</v>
      </c>
      <c r="C51" s="339"/>
      <c r="D51" s="339">
        <v>240000</v>
      </c>
      <c r="E51" s="322">
        <v>70000</v>
      </c>
      <c r="F51" s="513" t="s">
        <v>696</v>
      </c>
    </row>
    <row r="52" spans="1:6" s="349" customFormat="1" ht="12" customHeight="1">
      <c r="A52" s="302" t="s">
        <v>60</v>
      </c>
      <c r="B52" s="350" t="s">
        <v>335</v>
      </c>
      <c r="C52" s="341">
        <v>0</v>
      </c>
      <c r="D52" s="341">
        <v>0</v>
      </c>
      <c r="E52" s="324">
        <v>0</v>
      </c>
      <c r="F52" s="513" t="s">
        <v>697</v>
      </c>
    </row>
    <row r="53" spans="1:6" s="349" customFormat="1" ht="12" customHeight="1">
      <c r="A53" s="301" t="s">
        <v>61</v>
      </c>
      <c r="B53" s="351" t="s">
        <v>336</v>
      </c>
      <c r="C53" s="340">
        <v>0</v>
      </c>
      <c r="D53" s="340">
        <v>240000</v>
      </c>
      <c r="E53" s="323">
        <v>70000</v>
      </c>
      <c r="F53" s="513" t="s">
        <v>698</v>
      </c>
    </row>
    <row r="54" spans="1:6" s="349" customFormat="1" ht="12" customHeight="1">
      <c r="A54" s="301" t="s">
        <v>337</v>
      </c>
      <c r="B54" s="351" t="s">
        <v>338</v>
      </c>
      <c r="C54" s="340"/>
      <c r="D54" s="340"/>
      <c r="E54" s="323"/>
      <c r="F54" s="513" t="s">
        <v>699</v>
      </c>
    </row>
    <row r="55" spans="1:6" s="349" customFormat="1" ht="12" customHeight="1" thickBot="1">
      <c r="A55" s="303" t="s">
        <v>339</v>
      </c>
      <c r="B55" s="352" t="s">
        <v>340</v>
      </c>
      <c r="C55" s="342">
        <v>0</v>
      </c>
      <c r="D55" s="342">
        <v>0</v>
      </c>
      <c r="E55" s="325">
        <v>0</v>
      </c>
      <c r="F55" s="513" t="s">
        <v>700</v>
      </c>
    </row>
    <row r="56" spans="1:6" s="349" customFormat="1" ht="12" customHeight="1" thickBot="1">
      <c r="A56" s="307" t="s">
        <v>12</v>
      </c>
      <c r="B56" s="329" t="s">
        <v>341</v>
      </c>
      <c r="C56" s="339">
        <v>0</v>
      </c>
      <c r="D56" s="339">
        <v>35783</v>
      </c>
      <c r="E56" s="322">
        <v>10000</v>
      </c>
      <c r="F56" s="513" t="s">
        <v>701</v>
      </c>
    </row>
    <row r="57" spans="1:6" s="349" customFormat="1" ht="12" customHeight="1">
      <c r="A57" s="302" t="s">
        <v>107</v>
      </c>
      <c r="B57" s="350" t="s">
        <v>342</v>
      </c>
      <c r="C57" s="343">
        <v>0</v>
      </c>
      <c r="D57" s="343">
        <v>0</v>
      </c>
      <c r="E57" s="326">
        <v>0</v>
      </c>
      <c r="F57" s="513" t="s">
        <v>702</v>
      </c>
    </row>
    <row r="58" spans="1:6" s="349" customFormat="1" ht="12" customHeight="1">
      <c r="A58" s="301" t="s">
        <v>108</v>
      </c>
      <c r="B58" s="351" t="s">
        <v>343</v>
      </c>
      <c r="C58" s="343">
        <v>0</v>
      </c>
      <c r="D58" s="343">
        <v>35783</v>
      </c>
      <c r="E58" s="326">
        <v>10000</v>
      </c>
      <c r="F58" s="513" t="s">
        <v>703</v>
      </c>
    </row>
    <row r="59" spans="1:6" s="349" customFormat="1" ht="12" customHeight="1">
      <c r="A59" s="301" t="s">
        <v>130</v>
      </c>
      <c r="B59" s="351" t="s">
        <v>344</v>
      </c>
      <c r="C59" s="343">
        <v>0</v>
      </c>
      <c r="D59" s="343"/>
      <c r="E59" s="326"/>
      <c r="F59" s="513" t="s">
        <v>704</v>
      </c>
    </row>
    <row r="60" spans="1:6" s="349" customFormat="1" ht="12" customHeight="1" thickBot="1">
      <c r="A60" s="303" t="s">
        <v>345</v>
      </c>
      <c r="B60" s="352" t="s">
        <v>346</v>
      </c>
      <c r="C60" s="343">
        <v>0</v>
      </c>
      <c r="D60" s="343">
        <v>0</v>
      </c>
      <c r="E60" s="326">
        <v>0</v>
      </c>
      <c r="F60" s="513" t="s">
        <v>705</v>
      </c>
    </row>
    <row r="61" spans="1:6" s="349" customFormat="1" ht="12" customHeight="1" thickBot="1">
      <c r="A61" s="307" t="s">
        <v>13</v>
      </c>
      <c r="B61" s="308" t="s">
        <v>347</v>
      </c>
      <c r="C61" s="345">
        <v>34499580</v>
      </c>
      <c r="D61" s="345">
        <v>40600426</v>
      </c>
      <c r="E61" s="357">
        <v>34709587</v>
      </c>
      <c r="F61" s="513" t="s">
        <v>706</v>
      </c>
    </row>
    <row r="62" spans="1:6" s="349" customFormat="1" ht="12" customHeight="1" thickBot="1">
      <c r="A62" s="362" t="s">
        <v>348</v>
      </c>
      <c r="B62" s="329" t="s">
        <v>349</v>
      </c>
      <c r="C62" s="339">
        <v>0</v>
      </c>
      <c r="D62" s="339">
        <v>0</v>
      </c>
      <c r="E62" s="322">
        <v>0</v>
      </c>
      <c r="F62" s="513" t="s">
        <v>707</v>
      </c>
    </row>
    <row r="63" spans="1:6" s="349" customFormat="1" ht="12" customHeight="1">
      <c r="A63" s="302" t="s">
        <v>350</v>
      </c>
      <c r="B63" s="350" t="s">
        <v>351</v>
      </c>
      <c r="C63" s="343">
        <v>0</v>
      </c>
      <c r="D63" s="343">
        <v>0</v>
      </c>
      <c r="E63" s="326">
        <v>0</v>
      </c>
      <c r="F63" s="513" t="s">
        <v>708</v>
      </c>
    </row>
    <row r="64" spans="1:6" s="349" customFormat="1" ht="12" customHeight="1">
      <c r="A64" s="301" t="s">
        <v>352</v>
      </c>
      <c r="B64" s="351" t="s">
        <v>353</v>
      </c>
      <c r="C64" s="343">
        <v>0</v>
      </c>
      <c r="D64" s="343">
        <v>0</v>
      </c>
      <c r="E64" s="326">
        <v>0</v>
      </c>
      <c r="F64" s="513" t="s">
        <v>709</v>
      </c>
    </row>
    <row r="65" spans="1:6" s="349" customFormat="1" ht="12" customHeight="1" thickBot="1">
      <c r="A65" s="303" t="s">
        <v>354</v>
      </c>
      <c r="B65" s="287" t="s">
        <v>398</v>
      </c>
      <c r="C65" s="343">
        <v>0</v>
      </c>
      <c r="D65" s="343">
        <v>0</v>
      </c>
      <c r="E65" s="326">
        <v>0</v>
      </c>
      <c r="F65" s="513" t="s">
        <v>710</v>
      </c>
    </row>
    <row r="66" spans="1:6" s="349" customFormat="1" ht="12" customHeight="1" thickBot="1">
      <c r="A66" s="362" t="s">
        <v>355</v>
      </c>
      <c r="B66" s="329" t="s">
        <v>356</v>
      </c>
      <c r="C66" s="339">
        <v>0</v>
      </c>
      <c r="D66" s="339">
        <v>0</v>
      </c>
      <c r="E66" s="322">
        <v>0</v>
      </c>
      <c r="F66" s="513" t="s">
        <v>711</v>
      </c>
    </row>
    <row r="67" spans="1:6" s="349" customFormat="1" ht="13.5" customHeight="1">
      <c r="A67" s="302" t="s">
        <v>84</v>
      </c>
      <c r="B67" s="350" t="s">
        <v>357</v>
      </c>
      <c r="C67" s="343">
        <v>0</v>
      </c>
      <c r="D67" s="343">
        <v>0</v>
      </c>
      <c r="E67" s="326">
        <v>0</v>
      </c>
      <c r="F67" s="513" t="s">
        <v>712</v>
      </c>
    </row>
    <row r="68" spans="1:6" s="349" customFormat="1" ht="12" customHeight="1">
      <c r="A68" s="301" t="s">
        <v>85</v>
      </c>
      <c r="B68" s="351" t="s">
        <v>358</v>
      </c>
      <c r="C68" s="343">
        <v>0</v>
      </c>
      <c r="D68" s="343">
        <v>0</v>
      </c>
      <c r="E68" s="326">
        <v>0</v>
      </c>
      <c r="F68" s="513" t="s">
        <v>713</v>
      </c>
    </row>
    <row r="69" spans="1:6" s="349" customFormat="1" ht="12" customHeight="1">
      <c r="A69" s="301" t="s">
        <v>359</v>
      </c>
      <c r="B69" s="351" t="s">
        <v>360</v>
      </c>
      <c r="C69" s="343">
        <v>0</v>
      </c>
      <c r="D69" s="343">
        <v>0</v>
      </c>
      <c r="E69" s="326">
        <v>0</v>
      </c>
      <c r="F69" s="513" t="s">
        <v>714</v>
      </c>
    </row>
    <row r="70" spans="1:6" s="349" customFormat="1" ht="12" customHeight="1" thickBot="1">
      <c r="A70" s="303" t="s">
        <v>361</v>
      </c>
      <c r="B70" s="352" t="s">
        <v>362</v>
      </c>
      <c r="C70" s="343">
        <v>0</v>
      </c>
      <c r="D70" s="343">
        <v>0</v>
      </c>
      <c r="E70" s="326">
        <v>0</v>
      </c>
      <c r="F70" s="513" t="s">
        <v>715</v>
      </c>
    </row>
    <row r="71" spans="1:6" s="349" customFormat="1" ht="12" customHeight="1" thickBot="1">
      <c r="A71" s="362" t="s">
        <v>363</v>
      </c>
      <c r="B71" s="329" t="s">
        <v>364</v>
      </c>
      <c r="C71" s="339">
        <v>4294000</v>
      </c>
      <c r="D71" s="339">
        <v>3986000</v>
      </c>
      <c r="E71" s="322">
        <v>3986000</v>
      </c>
      <c r="F71" s="513" t="s">
        <v>716</v>
      </c>
    </row>
    <row r="72" spans="1:6" s="349" customFormat="1" ht="12" customHeight="1">
      <c r="A72" s="302" t="s">
        <v>365</v>
      </c>
      <c r="B72" s="350" t="s">
        <v>366</v>
      </c>
      <c r="C72" s="343">
        <v>4294000</v>
      </c>
      <c r="D72" s="343">
        <v>3986000</v>
      </c>
      <c r="E72" s="326">
        <v>3986000</v>
      </c>
      <c r="F72" s="513" t="s">
        <v>717</v>
      </c>
    </row>
    <row r="73" spans="1:6" s="349" customFormat="1" ht="12" customHeight="1" thickBot="1">
      <c r="A73" s="303" t="s">
        <v>367</v>
      </c>
      <c r="B73" s="352" t="s">
        <v>368</v>
      </c>
      <c r="C73" s="343">
        <v>0</v>
      </c>
      <c r="D73" s="343">
        <v>0</v>
      </c>
      <c r="E73" s="326">
        <v>0</v>
      </c>
      <c r="F73" s="513" t="s">
        <v>718</v>
      </c>
    </row>
    <row r="74" spans="1:6" s="349" customFormat="1" ht="12" customHeight="1" thickBot="1">
      <c r="A74" s="362" t="s">
        <v>369</v>
      </c>
      <c r="B74" s="329" t="s">
        <v>370</v>
      </c>
      <c r="C74" s="339">
        <v>0</v>
      </c>
      <c r="D74" s="339"/>
      <c r="E74" s="322">
        <v>639856</v>
      </c>
      <c r="F74" s="513" t="s">
        <v>719</v>
      </c>
    </row>
    <row r="75" spans="1:6" s="349" customFormat="1" ht="12" customHeight="1">
      <c r="A75" s="302" t="s">
        <v>371</v>
      </c>
      <c r="B75" s="350" t="s">
        <v>372</v>
      </c>
      <c r="C75" s="343">
        <v>0</v>
      </c>
      <c r="D75" s="343"/>
      <c r="E75" s="326">
        <v>639856</v>
      </c>
      <c r="F75" s="513" t="s">
        <v>720</v>
      </c>
    </row>
    <row r="76" spans="1:6" s="349" customFormat="1" ht="12" customHeight="1">
      <c r="A76" s="301" t="s">
        <v>373</v>
      </c>
      <c r="B76" s="351" t="s">
        <v>374</v>
      </c>
      <c r="C76" s="343">
        <v>0</v>
      </c>
      <c r="D76" s="343">
        <v>0</v>
      </c>
      <c r="E76" s="326">
        <v>0</v>
      </c>
      <c r="F76" s="513" t="s">
        <v>721</v>
      </c>
    </row>
    <row r="77" spans="1:6" s="349" customFormat="1" ht="12" customHeight="1" thickBot="1">
      <c r="A77" s="303" t="s">
        <v>375</v>
      </c>
      <c r="B77" s="331" t="s">
        <v>376</v>
      </c>
      <c r="C77" s="343">
        <v>0</v>
      </c>
      <c r="D77" s="343">
        <v>0</v>
      </c>
      <c r="E77" s="326">
        <v>0</v>
      </c>
      <c r="F77" s="513" t="s">
        <v>722</v>
      </c>
    </row>
    <row r="78" spans="1:6" s="349" customFormat="1" ht="12" customHeight="1" thickBot="1">
      <c r="A78" s="362" t="s">
        <v>377</v>
      </c>
      <c r="B78" s="329" t="s">
        <v>378</v>
      </c>
      <c r="C78" s="339">
        <v>0</v>
      </c>
      <c r="D78" s="339">
        <v>0</v>
      </c>
      <c r="E78" s="322">
        <v>0</v>
      </c>
      <c r="F78" s="513" t="s">
        <v>723</v>
      </c>
    </row>
    <row r="79" spans="1:6" s="349" customFormat="1" ht="12" customHeight="1">
      <c r="A79" s="353" t="s">
        <v>379</v>
      </c>
      <c r="B79" s="350" t="s">
        <v>380</v>
      </c>
      <c r="C79" s="343">
        <v>0</v>
      </c>
      <c r="D79" s="343">
        <v>0</v>
      </c>
      <c r="E79" s="326">
        <v>0</v>
      </c>
      <c r="F79" s="513" t="s">
        <v>724</v>
      </c>
    </row>
    <row r="80" spans="1:6" s="349" customFormat="1" ht="12" customHeight="1">
      <c r="A80" s="354" t="s">
        <v>381</v>
      </c>
      <c r="B80" s="351" t="s">
        <v>382</v>
      </c>
      <c r="C80" s="343">
        <v>0</v>
      </c>
      <c r="D80" s="343">
        <v>0</v>
      </c>
      <c r="E80" s="326">
        <v>0</v>
      </c>
      <c r="F80" s="513" t="s">
        <v>725</v>
      </c>
    </row>
    <row r="81" spans="1:6" s="349" customFormat="1" ht="12" customHeight="1">
      <c r="A81" s="354" t="s">
        <v>383</v>
      </c>
      <c r="B81" s="351" t="s">
        <v>384</v>
      </c>
      <c r="C81" s="343">
        <v>0</v>
      </c>
      <c r="D81" s="343">
        <v>0</v>
      </c>
      <c r="E81" s="326">
        <v>0</v>
      </c>
      <c r="F81" s="513" t="s">
        <v>726</v>
      </c>
    </row>
    <row r="82" spans="1:6" s="349" customFormat="1" ht="12" customHeight="1" thickBot="1">
      <c r="A82" s="363" t="s">
        <v>385</v>
      </c>
      <c r="B82" s="331" t="s">
        <v>386</v>
      </c>
      <c r="C82" s="343">
        <v>0</v>
      </c>
      <c r="D82" s="343">
        <v>0</v>
      </c>
      <c r="E82" s="326">
        <v>0</v>
      </c>
      <c r="F82" s="513" t="s">
        <v>727</v>
      </c>
    </row>
    <row r="83" spans="1:6" s="349" customFormat="1" ht="12" customHeight="1" thickBot="1">
      <c r="A83" s="362" t="s">
        <v>387</v>
      </c>
      <c r="B83" s="329" t="s">
        <v>388</v>
      </c>
      <c r="C83" s="365">
        <v>0</v>
      </c>
      <c r="D83" s="365">
        <v>0</v>
      </c>
      <c r="E83" s="366">
        <v>0</v>
      </c>
      <c r="F83" s="513" t="s">
        <v>728</v>
      </c>
    </row>
    <row r="84" spans="1:6" s="349" customFormat="1" ht="12" customHeight="1" thickBot="1">
      <c r="A84" s="362" t="s">
        <v>389</v>
      </c>
      <c r="B84" s="285" t="s">
        <v>390</v>
      </c>
      <c r="C84" s="345">
        <v>4294000</v>
      </c>
      <c r="D84" s="345">
        <v>3986000</v>
      </c>
      <c r="E84" s="357">
        <v>4625856</v>
      </c>
      <c r="F84" s="513" t="s">
        <v>729</v>
      </c>
    </row>
    <row r="85" spans="1:6" s="349" customFormat="1" ht="12" customHeight="1" thickBot="1">
      <c r="A85" s="364" t="s">
        <v>391</v>
      </c>
      <c r="B85" s="288" t="s">
        <v>392</v>
      </c>
      <c r="C85" s="345">
        <v>38793580</v>
      </c>
      <c r="D85" s="345">
        <v>44586426</v>
      </c>
      <c r="E85" s="357">
        <v>39335443</v>
      </c>
      <c r="F85" s="513" t="s">
        <v>730</v>
      </c>
    </row>
    <row r="86" spans="1:6" s="349" customFormat="1" ht="12" customHeight="1">
      <c r="A86" s="283"/>
      <c r="B86" s="283"/>
      <c r="C86" s="284">
        <v>0</v>
      </c>
      <c r="D86" s="284"/>
      <c r="E86" s="284"/>
      <c r="F86" s="513"/>
    </row>
    <row r="87" spans="1:6" ht="16.5" customHeight="1">
      <c r="A87" s="518"/>
      <c r="B87" s="518"/>
      <c r="C87" s="518"/>
      <c r="D87" s="518"/>
      <c r="E87" s="518"/>
      <c r="F87" s="511"/>
    </row>
    <row r="88" spans="1:6" s="355" customFormat="1" ht="16.5" customHeight="1" thickBot="1">
      <c r="A88" s="40" t="s">
        <v>88</v>
      </c>
      <c r="B88" s="40"/>
      <c r="C88" s="316"/>
      <c r="D88" s="316"/>
      <c r="E88" s="316" t="s">
        <v>741</v>
      </c>
      <c r="F88" s="514"/>
    </row>
    <row r="89" spans="1:6" s="355" customFormat="1" ht="16.5" customHeight="1">
      <c r="A89" s="524" t="s">
        <v>50</v>
      </c>
      <c r="B89" s="521" t="s">
        <v>150</v>
      </c>
      <c r="C89" s="519" t="str">
        <f>+C3</f>
        <v>2016. évi</v>
      </c>
      <c r="D89" s="519"/>
      <c r="E89" s="520"/>
      <c r="F89" s="514"/>
    </row>
    <row r="90" spans="1:6" ht="38.1" customHeight="1" thickBot="1">
      <c r="A90" s="525"/>
      <c r="B90" s="522"/>
      <c r="C90" s="41" t="s">
        <v>151</v>
      </c>
      <c r="D90" s="41" t="s">
        <v>152</v>
      </c>
      <c r="E90" s="42" t="s">
        <v>153</v>
      </c>
      <c r="F90" s="511"/>
    </row>
    <row r="91" spans="1:6" s="348" customFormat="1" ht="12" customHeight="1" thickBot="1">
      <c r="A91" s="312" t="s">
        <v>393</v>
      </c>
      <c r="B91" s="313" t="s">
        <v>394</v>
      </c>
      <c r="C91" s="313" t="s">
        <v>395</v>
      </c>
      <c r="D91" s="313" t="s">
        <v>396</v>
      </c>
      <c r="E91" s="314" t="s">
        <v>397</v>
      </c>
      <c r="F91" s="512"/>
    </row>
    <row r="92" spans="1:6" ht="12" customHeight="1" thickBot="1">
      <c r="A92" s="309" t="s">
        <v>5</v>
      </c>
      <c r="B92" s="311" t="s">
        <v>399</v>
      </c>
      <c r="C92" s="338">
        <v>33921262</v>
      </c>
      <c r="D92" s="338">
        <v>40249764</v>
      </c>
      <c r="E92" s="293">
        <v>34370942</v>
      </c>
      <c r="F92" s="511" t="s">
        <v>651</v>
      </c>
    </row>
    <row r="93" spans="1:6" ht="12" customHeight="1">
      <c r="A93" s="304" t="s">
        <v>62</v>
      </c>
      <c r="B93" s="297" t="s">
        <v>35</v>
      </c>
      <c r="C93" s="47">
        <v>8329832</v>
      </c>
      <c r="D93" s="47">
        <v>9042631</v>
      </c>
      <c r="E93" s="292">
        <v>8868282</v>
      </c>
      <c r="F93" s="511" t="s">
        <v>652</v>
      </c>
    </row>
    <row r="94" spans="1:6" ht="12" customHeight="1">
      <c r="A94" s="301" t="s">
        <v>63</v>
      </c>
      <c r="B94" s="295" t="s">
        <v>109</v>
      </c>
      <c r="C94" s="340">
        <v>1949178</v>
      </c>
      <c r="D94" s="340">
        <v>2283609</v>
      </c>
      <c r="E94" s="323">
        <v>2283609</v>
      </c>
      <c r="F94" s="511" t="s">
        <v>653</v>
      </c>
    </row>
    <row r="95" spans="1:6" ht="12" customHeight="1">
      <c r="A95" s="301" t="s">
        <v>64</v>
      </c>
      <c r="B95" s="295" t="s">
        <v>82</v>
      </c>
      <c r="C95" s="342">
        <v>13994887</v>
      </c>
      <c r="D95" s="342">
        <v>16609664</v>
      </c>
      <c r="E95" s="325">
        <v>14183326</v>
      </c>
      <c r="F95" s="511" t="s">
        <v>654</v>
      </c>
    </row>
    <row r="96" spans="1:6" ht="12" customHeight="1">
      <c r="A96" s="301" t="s">
        <v>65</v>
      </c>
      <c r="B96" s="298" t="s">
        <v>110</v>
      </c>
      <c r="C96" s="342">
        <v>1718000</v>
      </c>
      <c r="D96" s="342">
        <v>3539658</v>
      </c>
      <c r="E96" s="325">
        <v>2959658</v>
      </c>
      <c r="F96" s="511" t="s">
        <v>655</v>
      </c>
    </row>
    <row r="97" spans="1:6" ht="12" customHeight="1">
      <c r="A97" s="301" t="s">
        <v>73</v>
      </c>
      <c r="B97" s="306" t="s">
        <v>111</v>
      </c>
      <c r="C97" s="342">
        <v>7929365</v>
      </c>
      <c r="D97" s="342">
        <v>8774202</v>
      </c>
      <c r="E97" s="325">
        <v>6076067</v>
      </c>
      <c r="F97" s="511" t="s">
        <v>656</v>
      </c>
    </row>
    <row r="98" spans="1:6" ht="12" customHeight="1">
      <c r="A98" s="301" t="s">
        <v>66</v>
      </c>
      <c r="B98" s="295" t="s">
        <v>400</v>
      </c>
      <c r="C98" s="342">
        <v>0</v>
      </c>
      <c r="D98" s="342"/>
      <c r="E98" s="325"/>
      <c r="F98" s="511" t="s">
        <v>657</v>
      </c>
    </row>
    <row r="99" spans="1:6" ht="12" customHeight="1">
      <c r="A99" s="301" t="s">
        <v>67</v>
      </c>
      <c r="B99" s="318" t="s">
        <v>401</v>
      </c>
      <c r="C99" s="342">
        <v>0</v>
      </c>
      <c r="D99" s="342">
        <v>0</v>
      </c>
      <c r="E99" s="325">
        <v>0</v>
      </c>
      <c r="F99" s="511" t="s">
        <v>658</v>
      </c>
    </row>
    <row r="100" spans="1:6" ht="12" customHeight="1">
      <c r="A100" s="301" t="s">
        <v>74</v>
      </c>
      <c r="B100" s="319" t="s">
        <v>402</v>
      </c>
      <c r="C100" s="342">
        <v>0</v>
      </c>
      <c r="D100" s="342">
        <v>0</v>
      </c>
      <c r="E100" s="325">
        <v>0</v>
      </c>
      <c r="F100" s="511" t="s">
        <v>659</v>
      </c>
    </row>
    <row r="101" spans="1:6" ht="12" customHeight="1">
      <c r="A101" s="301" t="s">
        <v>75</v>
      </c>
      <c r="B101" s="319" t="s">
        <v>403</v>
      </c>
      <c r="C101" s="342">
        <v>0</v>
      </c>
      <c r="D101" s="342">
        <v>0</v>
      </c>
      <c r="E101" s="325">
        <v>0</v>
      </c>
      <c r="F101" s="511" t="s">
        <v>660</v>
      </c>
    </row>
    <row r="102" spans="1:6" ht="12" customHeight="1">
      <c r="A102" s="301" t="s">
        <v>76</v>
      </c>
      <c r="B102" s="318" t="s">
        <v>404</v>
      </c>
      <c r="C102" s="342">
        <v>36888</v>
      </c>
      <c r="D102" s="342">
        <v>350985</v>
      </c>
      <c r="E102" s="325">
        <v>223474</v>
      </c>
      <c r="F102" s="511" t="s">
        <v>661</v>
      </c>
    </row>
    <row r="103" spans="1:6" ht="12" customHeight="1">
      <c r="A103" s="301" t="s">
        <v>77</v>
      </c>
      <c r="B103" s="318" t="s">
        <v>405</v>
      </c>
      <c r="C103" s="342">
        <v>0</v>
      </c>
      <c r="D103" s="342">
        <v>0</v>
      </c>
      <c r="E103" s="325">
        <v>0</v>
      </c>
      <c r="F103" s="511" t="s">
        <v>662</v>
      </c>
    </row>
    <row r="104" spans="1:6" ht="12" customHeight="1">
      <c r="A104" s="301" t="s">
        <v>79</v>
      </c>
      <c r="B104" s="319" t="s">
        <v>406</v>
      </c>
      <c r="C104" s="342">
        <v>0</v>
      </c>
      <c r="D104" s="342">
        <v>0</v>
      </c>
      <c r="E104" s="325">
        <v>0</v>
      </c>
      <c r="F104" s="511" t="s">
        <v>663</v>
      </c>
    </row>
    <row r="105" spans="1:6" ht="12" customHeight="1">
      <c r="A105" s="300" t="s">
        <v>112</v>
      </c>
      <c r="B105" s="320" t="s">
        <v>407</v>
      </c>
      <c r="C105" s="342">
        <v>0</v>
      </c>
      <c r="D105" s="342">
        <v>0</v>
      </c>
      <c r="E105" s="325">
        <v>0</v>
      </c>
      <c r="F105" s="511" t="s">
        <v>664</v>
      </c>
    </row>
    <row r="106" spans="1:6" ht="12" customHeight="1">
      <c r="A106" s="301" t="s">
        <v>408</v>
      </c>
      <c r="B106" s="320" t="s">
        <v>409</v>
      </c>
      <c r="C106" s="342">
        <v>0</v>
      </c>
      <c r="D106" s="342">
        <v>0</v>
      </c>
      <c r="E106" s="325">
        <v>0</v>
      </c>
      <c r="F106" s="511" t="s">
        <v>665</v>
      </c>
    </row>
    <row r="107" spans="1:6" ht="12" customHeight="1" thickBot="1">
      <c r="A107" s="305" t="s">
        <v>410</v>
      </c>
      <c r="B107" s="321" t="s">
        <v>411</v>
      </c>
      <c r="C107" s="48">
        <v>2398158</v>
      </c>
      <c r="D107" s="48">
        <v>2172158</v>
      </c>
      <c r="E107" s="286">
        <v>388592</v>
      </c>
      <c r="F107" s="511" t="s">
        <v>666</v>
      </c>
    </row>
    <row r="108" spans="1:6" ht="12" customHeight="1" thickBot="1">
      <c r="A108" s="307" t="s">
        <v>6</v>
      </c>
      <c r="B108" s="310" t="s">
        <v>412</v>
      </c>
      <c r="C108" s="339">
        <v>2256077</v>
      </c>
      <c r="D108" s="339">
        <v>3278108</v>
      </c>
      <c r="E108" s="322">
        <v>883243</v>
      </c>
      <c r="F108" s="511" t="s">
        <v>667</v>
      </c>
    </row>
    <row r="109" spans="1:6" ht="12" customHeight="1">
      <c r="A109" s="302" t="s">
        <v>68</v>
      </c>
      <c r="B109" s="295" t="s">
        <v>128</v>
      </c>
      <c r="C109" s="341">
        <v>279900</v>
      </c>
      <c r="D109" s="341">
        <v>1656470</v>
      </c>
      <c r="E109" s="324">
        <v>883243</v>
      </c>
      <c r="F109" s="511" t="s">
        <v>668</v>
      </c>
    </row>
    <row r="110" spans="1:6" ht="12" customHeight="1">
      <c r="A110" s="302" t="s">
        <v>69</v>
      </c>
      <c r="B110" s="299" t="s">
        <v>413</v>
      </c>
      <c r="C110" s="341">
        <v>0</v>
      </c>
      <c r="D110" s="341">
        <v>0</v>
      </c>
      <c r="E110" s="324">
        <v>0</v>
      </c>
      <c r="F110" s="511" t="s">
        <v>669</v>
      </c>
    </row>
    <row r="111" spans="1:6">
      <c r="A111" s="302" t="s">
        <v>70</v>
      </c>
      <c r="B111" s="299" t="s">
        <v>113</v>
      </c>
      <c r="C111" s="340">
        <v>1976177</v>
      </c>
      <c r="D111" s="340">
        <v>1621638</v>
      </c>
      <c r="E111" s="323">
        <v>0</v>
      </c>
      <c r="F111" s="511" t="s">
        <v>670</v>
      </c>
    </row>
    <row r="112" spans="1:6" ht="12" customHeight="1">
      <c r="A112" s="302" t="s">
        <v>71</v>
      </c>
      <c r="B112" s="299" t="s">
        <v>414</v>
      </c>
      <c r="C112" s="340">
        <v>0</v>
      </c>
      <c r="D112" s="340">
        <v>0</v>
      </c>
      <c r="E112" s="323">
        <v>0</v>
      </c>
      <c r="F112" s="511" t="s">
        <v>671</v>
      </c>
    </row>
    <row r="113" spans="1:6" ht="12" customHeight="1">
      <c r="A113" s="302" t="s">
        <v>72</v>
      </c>
      <c r="B113" s="331" t="s">
        <v>131</v>
      </c>
      <c r="C113" s="340"/>
      <c r="D113" s="340"/>
      <c r="E113" s="323"/>
      <c r="F113" s="511" t="s">
        <v>672</v>
      </c>
    </row>
    <row r="114" spans="1:6" ht="21.75" customHeight="1">
      <c r="A114" s="302" t="s">
        <v>78</v>
      </c>
      <c r="B114" s="330" t="s">
        <v>415</v>
      </c>
      <c r="C114" s="340">
        <v>0</v>
      </c>
      <c r="D114" s="340">
        <v>0</v>
      </c>
      <c r="E114" s="323">
        <v>0</v>
      </c>
      <c r="F114" s="511" t="s">
        <v>673</v>
      </c>
    </row>
    <row r="115" spans="1:6" ht="24" customHeight="1">
      <c r="A115" s="302" t="s">
        <v>80</v>
      </c>
      <c r="B115" s="346" t="s">
        <v>416</v>
      </c>
      <c r="C115" s="340">
        <v>0</v>
      </c>
      <c r="D115" s="340">
        <v>0</v>
      </c>
      <c r="E115" s="323">
        <v>0</v>
      </c>
      <c r="F115" s="511" t="s">
        <v>674</v>
      </c>
    </row>
    <row r="116" spans="1:6" ht="12" customHeight="1">
      <c r="A116" s="302" t="s">
        <v>114</v>
      </c>
      <c r="B116" s="319" t="s">
        <v>403</v>
      </c>
      <c r="C116" s="340">
        <v>0</v>
      </c>
      <c r="D116" s="340">
        <v>0</v>
      </c>
      <c r="E116" s="323">
        <v>0</v>
      </c>
      <c r="F116" s="511" t="s">
        <v>675</v>
      </c>
    </row>
    <row r="117" spans="1:6" ht="12" customHeight="1">
      <c r="A117" s="302" t="s">
        <v>115</v>
      </c>
      <c r="B117" s="319" t="s">
        <v>417</v>
      </c>
      <c r="C117" s="340"/>
      <c r="D117" s="340"/>
      <c r="E117" s="323">
        <v>0</v>
      </c>
      <c r="F117" s="511" t="s">
        <v>676</v>
      </c>
    </row>
    <row r="118" spans="1:6" ht="12" customHeight="1">
      <c r="A118" s="302" t="s">
        <v>116</v>
      </c>
      <c r="B118" s="319" t="s">
        <v>418</v>
      </c>
      <c r="C118" s="340">
        <v>0</v>
      </c>
      <c r="D118" s="340">
        <v>0</v>
      </c>
      <c r="E118" s="323">
        <v>0</v>
      </c>
      <c r="F118" s="511" t="s">
        <v>677</v>
      </c>
    </row>
    <row r="119" spans="1:6" s="367" customFormat="1" ht="12" customHeight="1">
      <c r="A119" s="302" t="s">
        <v>419</v>
      </c>
      <c r="B119" s="319" t="s">
        <v>406</v>
      </c>
      <c r="C119" s="340">
        <v>0</v>
      </c>
      <c r="D119" s="340">
        <v>0</v>
      </c>
      <c r="E119" s="323">
        <v>0</v>
      </c>
      <c r="F119" s="511" t="s">
        <v>678</v>
      </c>
    </row>
    <row r="120" spans="1:6" ht="12" customHeight="1">
      <c r="A120" s="302" t="s">
        <v>420</v>
      </c>
      <c r="B120" s="319" t="s">
        <v>421</v>
      </c>
      <c r="C120" s="340">
        <v>0</v>
      </c>
      <c r="D120" s="340">
        <v>0</v>
      </c>
      <c r="E120" s="323">
        <v>0</v>
      </c>
      <c r="F120" s="511" t="s">
        <v>679</v>
      </c>
    </row>
    <row r="121" spans="1:6" ht="12" customHeight="1" thickBot="1">
      <c r="A121" s="300" t="s">
        <v>422</v>
      </c>
      <c r="B121" s="319" t="s">
        <v>423</v>
      </c>
      <c r="C121" s="342">
        <v>0</v>
      </c>
      <c r="D121" s="342"/>
      <c r="E121" s="325"/>
      <c r="F121" s="511" t="s">
        <v>680</v>
      </c>
    </row>
    <row r="122" spans="1:6" ht="12" customHeight="1" thickBot="1">
      <c r="A122" s="307" t="s">
        <v>7</v>
      </c>
      <c r="B122" s="315" t="s">
        <v>424</v>
      </c>
      <c r="C122" s="339">
        <v>1985840</v>
      </c>
      <c r="D122" s="339">
        <v>428153</v>
      </c>
      <c r="E122" s="322">
        <v>0</v>
      </c>
      <c r="F122" s="511" t="s">
        <v>681</v>
      </c>
    </row>
    <row r="123" spans="1:6" ht="12" customHeight="1">
      <c r="A123" s="302" t="s">
        <v>51</v>
      </c>
      <c r="B123" s="296" t="s">
        <v>40</v>
      </c>
      <c r="C123" s="341">
        <v>1985840</v>
      </c>
      <c r="D123" s="341">
        <v>428153</v>
      </c>
      <c r="E123" s="324">
        <v>0</v>
      </c>
      <c r="F123" s="511" t="s">
        <v>682</v>
      </c>
    </row>
    <row r="124" spans="1:6" ht="12" customHeight="1" thickBot="1">
      <c r="A124" s="303" t="s">
        <v>52</v>
      </c>
      <c r="B124" s="299" t="s">
        <v>41</v>
      </c>
      <c r="C124" s="342"/>
      <c r="D124" s="342">
        <v>0</v>
      </c>
      <c r="E124" s="325">
        <v>0</v>
      </c>
      <c r="F124" s="511" t="s">
        <v>683</v>
      </c>
    </row>
    <row r="125" spans="1:6" ht="12" customHeight="1" thickBot="1">
      <c r="A125" s="307" t="s">
        <v>8</v>
      </c>
      <c r="B125" s="315" t="s">
        <v>425</v>
      </c>
      <c r="C125" s="339">
        <v>38163179</v>
      </c>
      <c r="D125" s="339">
        <v>43956025</v>
      </c>
      <c r="E125" s="322">
        <v>35254185</v>
      </c>
      <c r="F125" s="511" t="s">
        <v>684</v>
      </c>
    </row>
    <row r="126" spans="1:6" ht="12" customHeight="1" thickBot="1">
      <c r="A126" s="307" t="s">
        <v>9</v>
      </c>
      <c r="B126" s="315" t="s">
        <v>426</v>
      </c>
      <c r="C126" s="339">
        <v>0</v>
      </c>
      <c r="D126" s="339">
        <v>0</v>
      </c>
      <c r="E126" s="322">
        <v>0</v>
      </c>
      <c r="F126" s="511" t="s">
        <v>685</v>
      </c>
    </row>
    <row r="127" spans="1:6" ht="12" customHeight="1">
      <c r="A127" s="302" t="s">
        <v>55</v>
      </c>
      <c r="B127" s="296" t="s">
        <v>427</v>
      </c>
      <c r="C127" s="340">
        <v>0</v>
      </c>
      <c r="D127" s="340">
        <v>0</v>
      </c>
      <c r="E127" s="323">
        <v>0</v>
      </c>
      <c r="F127" s="511" t="s">
        <v>686</v>
      </c>
    </row>
    <row r="128" spans="1:6" ht="12" customHeight="1">
      <c r="A128" s="302" t="s">
        <v>56</v>
      </c>
      <c r="B128" s="296" t="s">
        <v>428</v>
      </c>
      <c r="C128" s="340">
        <v>0</v>
      </c>
      <c r="D128" s="340">
        <v>0</v>
      </c>
      <c r="E128" s="323">
        <v>0</v>
      </c>
      <c r="F128" s="511" t="s">
        <v>687</v>
      </c>
    </row>
    <row r="129" spans="1:9" ht="12" customHeight="1" thickBot="1">
      <c r="A129" s="300" t="s">
        <v>57</v>
      </c>
      <c r="B129" s="294" t="s">
        <v>429</v>
      </c>
      <c r="C129" s="340">
        <v>0</v>
      </c>
      <c r="D129" s="340">
        <v>0</v>
      </c>
      <c r="E129" s="323">
        <v>0</v>
      </c>
      <c r="F129" s="511" t="s">
        <v>688</v>
      </c>
    </row>
    <row r="130" spans="1:9" ht="12" customHeight="1" thickBot="1">
      <c r="A130" s="307" t="s">
        <v>10</v>
      </c>
      <c r="B130" s="315" t="s">
        <v>430</v>
      </c>
      <c r="C130" s="339">
        <v>0</v>
      </c>
      <c r="D130" s="339">
        <v>0</v>
      </c>
      <c r="E130" s="322">
        <v>0</v>
      </c>
      <c r="F130" s="511" t="s">
        <v>689</v>
      </c>
    </row>
    <row r="131" spans="1:9" ht="12" customHeight="1">
      <c r="A131" s="302" t="s">
        <v>58</v>
      </c>
      <c r="B131" s="296" t="s">
        <v>431</v>
      </c>
      <c r="C131" s="340">
        <v>0</v>
      </c>
      <c r="D131" s="340">
        <v>0</v>
      </c>
      <c r="E131" s="323">
        <v>0</v>
      </c>
      <c r="F131" s="511" t="s">
        <v>690</v>
      </c>
    </row>
    <row r="132" spans="1:9" ht="12" customHeight="1">
      <c r="A132" s="302" t="s">
        <v>59</v>
      </c>
      <c r="B132" s="296" t="s">
        <v>432</v>
      </c>
      <c r="C132" s="340">
        <v>0</v>
      </c>
      <c r="D132" s="340">
        <v>0</v>
      </c>
      <c r="E132" s="323">
        <v>0</v>
      </c>
      <c r="F132" s="511" t="s">
        <v>691</v>
      </c>
    </row>
    <row r="133" spans="1:9" ht="12" customHeight="1">
      <c r="A133" s="302" t="s">
        <v>328</v>
      </c>
      <c r="B133" s="296" t="s">
        <v>433</v>
      </c>
      <c r="C133" s="340">
        <v>0</v>
      </c>
      <c r="D133" s="340">
        <v>0</v>
      </c>
      <c r="E133" s="323">
        <v>0</v>
      </c>
      <c r="F133" s="511" t="s">
        <v>692</v>
      </c>
    </row>
    <row r="134" spans="1:9" ht="12" customHeight="1" thickBot="1">
      <c r="A134" s="300" t="s">
        <v>330</v>
      </c>
      <c r="B134" s="294" t="s">
        <v>434</v>
      </c>
      <c r="C134" s="340">
        <v>0</v>
      </c>
      <c r="D134" s="340">
        <v>0</v>
      </c>
      <c r="E134" s="323">
        <v>0</v>
      </c>
      <c r="F134" s="511" t="s">
        <v>693</v>
      </c>
    </row>
    <row r="135" spans="1:9" ht="12" customHeight="1" thickBot="1">
      <c r="A135" s="307" t="s">
        <v>11</v>
      </c>
      <c r="B135" s="315" t="s">
        <v>435</v>
      </c>
      <c r="C135" s="345">
        <v>630401</v>
      </c>
      <c r="D135" s="345">
        <v>630401</v>
      </c>
      <c r="E135" s="357">
        <v>630401</v>
      </c>
      <c r="F135" s="511" t="s">
        <v>694</v>
      </c>
    </row>
    <row r="136" spans="1:9" ht="12" customHeight="1">
      <c r="A136" s="302" t="s">
        <v>60</v>
      </c>
      <c r="B136" s="296" t="s">
        <v>436</v>
      </c>
      <c r="C136" s="340">
        <v>0</v>
      </c>
      <c r="D136" s="340">
        <v>0</v>
      </c>
      <c r="E136" s="323">
        <v>0</v>
      </c>
      <c r="F136" s="511" t="s">
        <v>695</v>
      </c>
    </row>
    <row r="137" spans="1:9" ht="12" customHeight="1">
      <c r="A137" s="302" t="s">
        <v>61</v>
      </c>
      <c r="B137" s="296" t="s">
        <v>437</v>
      </c>
      <c r="C137" s="340">
        <v>630401</v>
      </c>
      <c r="D137" s="340">
        <v>630401</v>
      </c>
      <c r="E137" s="323">
        <v>630401</v>
      </c>
      <c r="F137" s="511" t="s">
        <v>696</v>
      </c>
    </row>
    <row r="138" spans="1:9" ht="12" customHeight="1">
      <c r="A138" s="302" t="s">
        <v>337</v>
      </c>
      <c r="B138" s="296" t="s">
        <v>438</v>
      </c>
      <c r="C138" s="340">
        <v>0</v>
      </c>
      <c r="D138" s="340">
        <v>0</v>
      </c>
      <c r="E138" s="323">
        <v>0</v>
      </c>
      <c r="F138" s="511" t="s">
        <v>697</v>
      </c>
    </row>
    <row r="139" spans="1:9" ht="12" customHeight="1" thickBot="1">
      <c r="A139" s="300" t="s">
        <v>339</v>
      </c>
      <c r="B139" s="294" t="s">
        <v>439</v>
      </c>
      <c r="C139" s="340">
        <v>0</v>
      </c>
      <c r="D139" s="340">
        <v>0</v>
      </c>
      <c r="E139" s="323">
        <v>0</v>
      </c>
      <c r="F139" s="511" t="s">
        <v>698</v>
      </c>
    </row>
    <row r="140" spans="1:9" ht="15" customHeight="1" thickBot="1">
      <c r="A140" s="307" t="s">
        <v>12</v>
      </c>
      <c r="B140" s="315" t="s">
        <v>440</v>
      </c>
      <c r="C140" s="49">
        <v>0</v>
      </c>
      <c r="D140" s="49">
        <v>0</v>
      </c>
      <c r="E140" s="291">
        <v>0</v>
      </c>
      <c r="F140" s="511" t="s">
        <v>699</v>
      </c>
      <c r="G140" s="356"/>
      <c r="H140" s="356"/>
      <c r="I140" s="356"/>
    </row>
    <row r="141" spans="1:9" s="349" customFormat="1" ht="12.95" customHeight="1">
      <c r="A141" s="302" t="s">
        <v>107</v>
      </c>
      <c r="B141" s="296" t="s">
        <v>441</v>
      </c>
      <c r="C141" s="340">
        <v>0</v>
      </c>
      <c r="D141" s="340">
        <v>0</v>
      </c>
      <c r="E141" s="323">
        <v>0</v>
      </c>
      <c r="F141" s="511" t="s">
        <v>700</v>
      </c>
    </row>
    <row r="142" spans="1:9" ht="12.75" customHeight="1">
      <c r="A142" s="302" t="s">
        <v>108</v>
      </c>
      <c r="B142" s="296" t="s">
        <v>442</v>
      </c>
      <c r="C142" s="340">
        <v>0</v>
      </c>
      <c r="D142" s="340">
        <v>0</v>
      </c>
      <c r="E142" s="323">
        <v>0</v>
      </c>
      <c r="F142" s="511" t="s">
        <v>701</v>
      </c>
    </row>
    <row r="143" spans="1:9" ht="12.75" customHeight="1">
      <c r="A143" s="302" t="s">
        <v>130</v>
      </c>
      <c r="B143" s="296" t="s">
        <v>443</v>
      </c>
      <c r="C143" s="340">
        <v>0</v>
      </c>
      <c r="D143" s="340">
        <v>0</v>
      </c>
      <c r="E143" s="323">
        <v>0</v>
      </c>
      <c r="F143" s="511" t="s">
        <v>702</v>
      </c>
    </row>
    <row r="144" spans="1:9" ht="12.75" customHeight="1" thickBot="1">
      <c r="A144" s="302" t="s">
        <v>345</v>
      </c>
      <c r="B144" s="296" t="s">
        <v>444</v>
      </c>
      <c r="C144" s="340">
        <v>0</v>
      </c>
      <c r="D144" s="340">
        <v>0</v>
      </c>
      <c r="E144" s="323">
        <v>0</v>
      </c>
      <c r="F144" s="511" t="s">
        <v>703</v>
      </c>
    </row>
    <row r="145" spans="1:6" ht="16.5" thickBot="1">
      <c r="A145" s="307" t="s">
        <v>13</v>
      </c>
      <c r="B145" s="315" t="s">
        <v>445</v>
      </c>
      <c r="C145" s="289">
        <v>630401</v>
      </c>
      <c r="D145" s="289">
        <v>630401</v>
      </c>
      <c r="E145" s="290">
        <v>630401</v>
      </c>
      <c r="F145" s="511" t="s">
        <v>704</v>
      </c>
    </row>
    <row r="146" spans="1:6" ht="16.5" thickBot="1">
      <c r="A146" s="332" t="s">
        <v>14</v>
      </c>
      <c r="B146" s="335" t="s">
        <v>446</v>
      </c>
      <c r="C146" s="289">
        <v>38793580</v>
      </c>
      <c r="D146" s="289">
        <v>44586426</v>
      </c>
      <c r="E146" s="290">
        <v>35884586</v>
      </c>
      <c r="F146" s="511" t="s">
        <v>705</v>
      </c>
    </row>
    <row r="148" spans="1:6" ht="18.75" customHeight="1">
      <c r="A148" s="523" t="s">
        <v>447</v>
      </c>
      <c r="B148" s="523"/>
      <c r="C148" s="523"/>
      <c r="D148" s="523"/>
      <c r="E148" s="523"/>
    </row>
    <row r="149" spans="1:6" ht="13.5" customHeight="1" thickBot="1">
      <c r="A149" s="317" t="s">
        <v>89</v>
      </c>
      <c r="B149" s="317"/>
      <c r="C149" s="347"/>
      <c r="E149" s="334" t="s">
        <v>129</v>
      </c>
    </row>
    <row r="150" spans="1:6" ht="21.75" thickBot="1">
      <c r="A150" s="307">
        <v>1</v>
      </c>
      <c r="B150" s="310" t="s">
        <v>448</v>
      </c>
      <c r="C150" s="333">
        <f>+C61-C125</f>
        <v>-3663599</v>
      </c>
      <c r="D150" s="333">
        <f>+D61-D125</f>
        <v>-3355599</v>
      </c>
      <c r="E150" s="333">
        <f>+E61-E125</f>
        <v>-544598</v>
      </c>
    </row>
    <row r="151" spans="1:6" ht="21.75" thickBot="1">
      <c r="A151" s="307" t="s">
        <v>6</v>
      </c>
      <c r="B151" s="310" t="s">
        <v>449</v>
      </c>
      <c r="C151" s="333">
        <f>+C84-C145</f>
        <v>3663599</v>
      </c>
      <c r="D151" s="333">
        <f>+D84-D145</f>
        <v>3355599</v>
      </c>
      <c r="E151" s="333">
        <f>+E84-E145</f>
        <v>3995455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:E1"/>
    <mergeCell ref="C3:E3"/>
    <mergeCell ref="B3:B4"/>
    <mergeCell ref="A148:E148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horizontalDpi="4294967293" r:id="rId1"/>
  <headerFooter alignWithMargins="0">
    <oddHeader>&amp;L&amp;P&amp;C&amp;"Times New Roman CE,Félkövér"&amp;12
Egyed Község Önkormányzat
2016. ÉVI ZÁRSZÁMADÁSÁNAK PÉNZÜGYI MÉRLEGE&amp;10
&amp;R&amp;"Times New Roman CE,Félkövér dőlt"&amp;11 1.1. melléklet a     3/2017.(V.30.) önkormányzati rendelethez</oddHeader>
  </headerFooter>
  <rowBreaks count="1" manualBreakCount="1">
    <brk id="86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N56" sqref="N56"/>
    </sheetView>
  </sheetViews>
  <sheetFormatPr defaultRowHeight="12.7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50"/>
  </sheetPr>
  <dimension ref="A1:K30"/>
  <sheetViews>
    <sheetView tabSelected="1" view="pageBreakPreview" zoomScaleNormal="100" zoomScaleSheetLayoutView="100" workbookViewId="0">
      <selection activeCell="J1" sqref="J1:J30"/>
    </sheetView>
  </sheetViews>
  <sheetFormatPr defaultRowHeight="12.75"/>
  <cols>
    <col min="1" max="1" width="6.83203125" style="9" customWidth="1"/>
    <col min="2" max="2" width="55.1640625" style="26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1" width="9.33203125" style="515" hidden="1" customWidth="1"/>
    <col min="12" max="16384" width="9.33203125" style="9"/>
  </cols>
  <sheetData>
    <row r="1" spans="1:11" ht="39.75" customHeight="1">
      <c r="B1" s="380" t="s">
        <v>93</v>
      </c>
      <c r="C1" s="381"/>
      <c r="D1" s="381"/>
      <c r="E1" s="381"/>
      <c r="F1" s="381"/>
      <c r="G1" s="381"/>
      <c r="H1" s="381"/>
      <c r="I1" s="381"/>
      <c r="J1" s="526" t="s">
        <v>750</v>
      </c>
      <c r="K1" s="515" t="s">
        <v>731</v>
      </c>
    </row>
    <row r="2" spans="1:11" ht="14.25" thickBot="1">
      <c r="G2" s="37"/>
      <c r="H2" s="37"/>
      <c r="I2" s="37" t="s">
        <v>742</v>
      </c>
      <c r="J2" s="526"/>
    </row>
    <row r="3" spans="1:11" ht="18" customHeight="1" thickBot="1">
      <c r="A3" s="527" t="s">
        <v>50</v>
      </c>
      <c r="B3" s="408" t="s">
        <v>38</v>
      </c>
      <c r="C3" s="409"/>
      <c r="D3" s="409"/>
      <c r="E3" s="409"/>
      <c r="F3" s="408" t="s">
        <v>39</v>
      </c>
      <c r="G3" s="410"/>
      <c r="H3" s="410"/>
      <c r="I3" s="410"/>
      <c r="J3" s="526"/>
    </row>
    <row r="4" spans="1:11" s="382" customFormat="1" ht="35.25" customHeight="1" thickBot="1">
      <c r="A4" s="528"/>
      <c r="B4" s="27" t="s">
        <v>43</v>
      </c>
      <c r="C4" s="28" t="str">
        <f>+CONCATENATE(LEFT('1.1.sz.mell.'!C3,4),". évi eredeti előirányzat")</f>
        <v>2016. évi eredeti előirányzat</v>
      </c>
      <c r="D4" s="368" t="str">
        <f>+CONCATENATE(LEFT('1.1.sz.mell.'!C3,4),". évi módosított előirányzat")</f>
        <v>2016. évi módosított előirányzat</v>
      </c>
      <c r="E4" s="28" t="str">
        <f>+CONCATENATE(LEFT('1.1.sz.mell.'!C3,4),". évi teljesítés")</f>
        <v>2016. évi teljesítés</v>
      </c>
      <c r="F4" s="27" t="s">
        <v>43</v>
      </c>
      <c r="G4" s="28" t="str">
        <f>+C4</f>
        <v>2016. évi eredeti előirányzat</v>
      </c>
      <c r="H4" s="368" t="str">
        <f>+D4</f>
        <v>2016. évi módosított előirányzat</v>
      </c>
      <c r="I4" s="398" t="str">
        <f>+E4</f>
        <v>2016. évi teljesítés</v>
      </c>
      <c r="J4" s="526"/>
      <c r="K4" s="516"/>
    </row>
    <row r="5" spans="1:11" s="383" customFormat="1" ht="12" customHeight="1" thickBot="1">
      <c r="A5" s="411" t="s">
        <v>393</v>
      </c>
      <c r="B5" s="412" t="s">
        <v>394</v>
      </c>
      <c r="C5" s="413" t="s">
        <v>395</v>
      </c>
      <c r="D5" s="413" t="s">
        <v>396</v>
      </c>
      <c r="E5" s="413" t="s">
        <v>397</v>
      </c>
      <c r="F5" s="412" t="s">
        <v>474</v>
      </c>
      <c r="G5" s="413" t="s">
        <v>475</v>
      </c>
      <c r="H5" s="413" t="s">
        <v>476</v>
      </c>
      <c r="I5" s="414" t="s">
        <v>477</v>
      </c>
      <c r="J5" s="526"/>
      <c r="K5" s="517"/>
    </row>
    <row r="6" spans="1:11" ht="15" customHeight="1">
      <c r="A6" s="384" t="s">
        <v>5</v>
      </c>
      <c r="B6" s="385" t="s">
        <v>450</v>
      </c>
      <c r="C6" s="371">
        <v>15996465</v>
      </c>
      <c r="D6" s="371">
        <v>19423961</v>
      </c>
      <c r="E6" s="371">
        <v>19423961</v>
      </c>
      <c r="F6" s="385" t="s">
        <v>44</v>
      </c>
      <c r="G6" s="371">
        <v>8329832</v>
      </c>
      <c r="H6" s="371">
        <v>9042631</v>
      </c>
      <c r="I6" s="377">
        <v>8868282</v>
      </c>
      <c r="J6" s="526"/>
      <c r="K6" s="515" t="s">
        <v>651</v>
      </c>
    </row>
    <row r="7" spans="1:11" ht="15" customHeight="1">
      <c r="A7" s="386" t="s">
        <v>6</v>
      </c>
      <c r="B7" s="387" t="s">
        <v>451</v>
      </c>
      <c r="C7" s="372">
        <v>5561444</v>
      </c>
      <c r="D7" s="372">
        <v>5712244</v>
      </c>
      <c r="E7" s="372">
        <v>4324399</v>
      </c>
      <c r="F7" s="387" t="s">
        <v>109</v>
      </c>
      <c r="G7" s="372">
        <v>1949178</v>
      </c>
      <c r="H7" s="372">
        <v>2283609</v>
      </c>
      <c r="I7" s="378">
        <v>2283609</v>
      </c>
      <c r="J7" s="526"/>
      <c r="K7" s="515" t="s">
        <v>652</v>
      </c>
    </row>
    <row r="8" spans="1:11" ht="15" customHeight="1">
      <c r="A8" s="386" t="s">
        <v>7</v>
      </c>
      <c r="B8" s="387" t="s">
        <v>452</v>
      </c>
      <c r="C8" s="372">
        <v>0</v>
      </c>
      <c r="D8" s="372">
        <v>0</v>
      </c>
      <c r="E8" s="372">
        <v>0</v>
      </c>
      <c r="F8" s="387" t="s">
        <v>134</v>
      </c>
      <c r="G8" s="372">
        <v>13994887</v>
      </c>
      <c r="H8" s="372">
        <v>16609664</v>
      </c>
      <c r="I8" s="378">
        <v>14183326</v>
      </c>
      <c r="J8" s="526"/>
      <c r="K8" s="515" t="s">
        <v>653</v>
      </c>
    </row>
    <row r="9" spans="1:11" ht="15" customHeight="1">
      <c r="A9" s="386" t="s">
        <v>8</v>
      </c>
      <c r="B9" s="387" t="s">
        <v>100</v>
      </c>
      <c r="C9" s="372">
        <v>8823265</v>
      </c>
      <c r="D9" s="372">
        <v>9003505</v>
      </c>
      <c r="E9" s="372">
        <v>7698664</v>
      </c>
      <c r="F9" s="387" t="s">
        <v>110</v>
      </c>
      <c r="G9" s="372">
        <v>1718000</v>
      </c>
      <c r="H9" s="372">
        <v>3539658</v>
      </c>
      <c r="I9" s="378">
        <v>2959658</v>
      </c>
      <c r="J9" s="526"/>
      <c r="K9" s="515" t="s">
        <v>654</v>
      </c>
    </row>
    <row r="10" spans="1:11" ht="15" customHeight="1">
      <c r="A10" s="386" t="s">
        <v>9</v>
      </c>
      <c r="B10" s="388" t="s">
        <v>453</v>
      </c>
      <c r="C10" s="372">
        <v>0</v>
      </c>
      <c r="D10" s="372">
        <v>240000</v>
      </c>
      <c r="E10" s="372">
        <v>70000</v>
      </c>
      <c r="F10" s="387" t="s">
        <v>111</v>
      </c>
      <c r="G10" s="372">
        <v>7929365</v>
      </c>
      <c r="H10" s="372">
        <v>8774202</v>
      </c>
      <c r="I10" s="378">
        <v>6076067</v>
      </c>
      <c r="J10" s="526"/>
      <c r="K10" s="515" t="s">
        <v>655</v>
      </c>
    </row>
    <row r="11" spans="1:11" ht="15" customHeight="1">
      <c r="A11" s="386" t="s">
        <v>10</v>
      </c>
      <c r="B11" s="387" t="s">
        <v>614</v>
      </c>
      <c r="C11" s="373">
        <v>0</v>
      </c>
      <c r="D11" s="373">
        <v>0</v>
      </c>
      <c r="E11" s="373">
        <v>0</v>
      </c>
      <c r="F11" s="387" t="s">
        <v>36</v>
      </c>
      <c r="G11" s="372">
        <v>1985840</v>
      </c>
      <c r="H11" s="372">
        <v>428153</v>
      </c>
      <c r="I11" s="378"/>
      <c r="J11" s="526"/>
      <c r="K11" s="515" t="s">
        <v>656</v>
      </c>
    </row>
    <row r="12" spans="1:11" ht="15" customHeight="1">
      <c r="A12" s="386" t="s">
        <v>11</v>
      </c>
      <c r="B12" s="387" t="s">
        <v>324</v>
      </c>
      <c r="C12" s="372">
        <v>2918406</v>
      </c>
      <c r="D12" s="372">
        <v>4984933</v>
      </c>
      <c r="E12" s="372">
        <v>3182563</v>
      </c>
      <c r="F12" s="7"/>
      <c r="G12" s="372"/>
      <c r="H12" s="372"/>
      <c r="I12" s="378"/>
      <c r="J12" s="526"/>
      <c r="K12" s="515" t="s">
        <v>657</v>
      </c>
    </row>
    <row r="13" spans="1:11" ht="15" customHeight="1">
      <c r="A13" s="386" t="s">
        <v>12</v>
      </c>
      <c r="B13" s="7"/>
      <c r="C13" s="372"/>
      <c r="D13" s="372"/>
      <c r="E13" s="372"/>
      <c r="F13" s="7"/>
      <c r="G13" s="372"/>
      <c r="H13" s="372"/>
      <c r="I13" s="378"/>
      <c r="J13" s="526"/>
    </row>
    <row r="14" spans="1:11" ht="15" customHeight="1">
      <c r="A14" s="386" t="s">
        <v>13</v>
      </c>
      <c r="B14" s="397"/>
      <c r="C14" s="373"/>
      <c r="D14" s="373"/>
      <c r="E14" s="373"/>
      <c r="F14" s="7"/>
      <c r="G14" s="372"/>
      <c r="H14" s="372"/>
      <c r="I14" s="378"/>
      <c r="J14" s="526"/>
    </row>
    <row r="15" spans="1:11" ht="15" customHeight="1">
      <c r="A15" s="386" t="s">
        <v>14</v>
      </c>
      <c r="B15" s="7"/>
      <c r="C15" s="372"/>
      <c r="D15" s="372"/>
      <c r="E15" s="372"/>
      <c r="F15" s="7"/>
      <c r="G15" s="372"/>
      <c r="H15" s="372"/>
      <c r="I15" s="378"/>
      <c r="J15" s="526"/>
    </row>
    <row r="16" spans="1:11" ht="15" customHeight="1">
      <c r="A16" s="386" t="s">
        <v>15</v>
      </c>
      <c r="B16" s="7"/>
      <c r="C16" s="372"/>
      <c r="D16" s="372"/>
      <c r="E16" s="372"/>
      <c r="F16" s="7"/>
      <c r="G16" s="372"/>
      <c r="H16" s="372"/>
      <c r="I16" s="378"/>
      <c r="J16" s="526"/>
    </row>
    <row r="17" spans="1:11" ht="15" customHeight="1" thickBot="1">
      <c r="A17" s="386" t="s">
        <v>16</v>
      </c>
      <c r="B17" s="12"/>
      <c r="C17" s="374"/>
      <c r="D17" s="374"/>
      <c r="E17" s="374"/>
      <c r="F17" s="7"/>
      <c r="G17" s="374"/>
      <c r="H17" s="374"/>
      <c r="I17" s="379"/>
      <c r="J17" s="526"/>
    </row>
    <row r="18" spans="1:11" ht="17.25" customHeight="1" thickBot="1">
      <c r="A18" s="389" t="s">
        <v>17</v>
      </c>
      <c r="B18" s="370" t="s">
        <v>454</v>
      </c>
      <c r="C18" s="375">
        <f>+C6+C7+C9+C10+C12+C13+C14+C15+C16+C17</f>
        <v>33299580</v>
      </c>
      <c r="D18" s="375">
        <f>+D6+D7+D9+D10+D12+D13+D14+D15+D16+D17</f>
        <v>39364643</v>
      </c>
      <c r="E18" s="375">
        <f>+E6+E7+E9+E10+E12+E13+E14+E15+E16+E17</f>
        <v>34699587</v>
      </c>
      <c r="F18" s="370" t="s">
        <v>461</v>
      </c>
      <c r="G18" s="375">
        <f>SUM(G6:G17)</f>
        <v>35907102</v>
      </c>
      <c r="H18" s="375">
        <f>SUM(H6:H17)</f>
        <v>40677917</v>
      </c>
      <c r="I18" s="375">
        <f>SUM(I6:I17)</f>
        <v>34370942</v>
      </c>
      <c r="J18" s="526"/>
      <c r="K18" s="515" t="s">
        <v>658</v>
      </c>
    </row>
    <row r="19" spans="1:11" ht="15" customHeight="1">
      <c r="A19" s="390" t="s">
        <v>18</v>
      </c>
      <c r="B19" s="391" t="s">
        <v>455</v>
      </c>
      <c r="C19" s="38">
        <v>4294000</v>
      </c>
      <c r="D19" s="38">
        <v>3986000</v>
      </c>
      <c r="E19" s="38">
        <v>3986000</v>
      </c>
      <c r="F19" s="392" t="s">
        <v>117</v>
      </c>
      <c r="G19" s="376"/>
      <c r="H19" s="376"/>
      <c r="I19" s="376"/>
      <c r="J19" s="526"/>
      <c r="K19" s="515" t="s">
        <v>659</v>
      </c>
    </row>
    <row r="20" spans="1:11" ht="15" customHeight="1">
      <c r="A20" s="393" t="s">
        <v>19</v>
      </c>
      <c r="B20" s="392" t="s">
        <v>126</v>
      </c>
      <c r="C20" s="369">
        <v>4294000</v>
      </c>
      <c r="D20" s="369">
        <v>3986000</v>
      </c>
      <c r="E20" s="369">
        <v>3986000</v>
      </c>
      <c r="F20" s="392" t="s">
        <v>462</v>
      </c>
      <c r="G20" s="369"/>
      <c r="H20" s="369"/>
      <c r="I20" s="369"/>
      <c r="J20" s="526"/>
      <c r="K20" s="515" t="s">
        <v>660</v>
      </c>
    </row>
    <row r="21" spans="1:11" ht="15" customHeight="1">
      <c r="A21" s="393" t="s">
        <v>20</v>
      </c>
      <c r="B21" s="392" t="s">
        <v>127</v>
      </c>
      <c r="C21" s="369"/>
      <c r="D21" s="369"/>
      <c r="E21" s="369"/>
      <c r="F21" s="392" t="s">
        <v>91</v>
      </c>
      <c r="G21" s="369"/>
      <c r="H21" s="369"/>
      <c r="I21" s="369"/>
      <c r="J21" s="526"/>
      <c r="K21" s="515" t="s">
        <v>661</v>
      </c>
    </row>
    <row r="22" spans="1:11" ht="15" customHeight="1">
      <c r="A22" s="393" t="s">
        <v>21</v>
      </c>
      <c r="B22" s="392" t="s">
        <v>132</v>
      </c>
      <c r="C22" s="369"/>
      <c r="D22" s="369"/>
      <c r="E22" s="369"/>
      <c r="F22" s="392" t="s">
        <v>92</v>
      </c>
      <c r="G22" s="369"/>
      <c r="H22" s="369"/>
      <c r="I22" s="369"/>
      <c r="J22" s="526"/>
      <c r="K22" s="515" t="s">
        <v>662</v>
      </c>
    </row>
    <row r="23" spans="1:11" ht="15" customHeight="1">
      <c r="A23" s="393" t="s">
        <v>22</v>
      </c>
      <c r="B23" s="392" t="s">
        <v>133</v>
      </c>
      <c r="C23" s="369"/>
      <c r="D23" s="369"/>
      <c r="E23" s="369">
        <v>639856</v>
      </c>
      <c r="F23" s="391" t="s">
        <v>135</v>
      </c>
      <c r="G23" s="369"/>
      <c r="H23" s="369"/>
      <c r="I23" s="369"/>
      <c r="J23" s="526"/>
      <c r="K23" s="515" t="s">
        <v>663</v>
      </c>
    </row>
    <row r="24" spans="1:11" ht="15" customHeight="1">
      <c r="A24" s="393" t="s">
        <v>23</v>
      </c>
      <c r="B24" s="392" t="s">
        <v>456</v>
      </c>
      <c r="C24" s="394">
        <f>+C25+C26</f>
        <v>0</v>
      </c>
      <c r="D24" s="394">
        <f>+D25+D26</f>
        <v>0</v>
      </c>
      <c r="E24" s="394">
        <f>+E25+E26</f>
        <v>0</v>
      </c>
      <c r="F24" s="392" t="s">
        <v>118</v>
      </c>
      <c r="G24" s="369"/>
      <c r="H24" s="369"/>
      <c r="I24" s="369"/>
      <c r="J24" s="526"/>
      <c r="K24" s="515" t="s">
        <v>664</v>
      </c>
    </row>
    <row r="25" spans="1:11" ht="15" customHeight="1">
      <c r="A25" s="390" t="s">
        <v>24</v>
      </c>
      <c r="B25" s="391" t="s">
        <v>457</v>
      </c>
      <c r="C25" s="376"/>
      <c r="D25" s="376"/>
      <c r="E25" s="376"/>
      <c r="F25" s="385" t="s">
        <v>119</v>
      </c>
      <c r="G25" s="376"/>
      <c r="H25" s="376"/>
      <c r="I25" s="376"/>
      <c r="J25" s="526"/>
      <c r="K25" s="515" t="s">
        <v>665</v>
      </c>
    </row>
    <row r="26" spans="1:11" ht="15" customHeight="1" thickBot="1">
      <c r="A26" s="393" t="s">
        <v>25</v>
      </c>
      <c r="B26" s="392" t="s">
        <v>458</v>
      </c>
      <c r="C26" s="369"/>
      <c r="D26" s="369"/>
      <c r="E26" s="369"/>
      <c r="F26" s="7" t="s">
        <v>732</v>
      </c>
      <c r="G26" s="369">
        <v>630401</v>
      </c>
      <c r="H26" s="369">
        <v>630401</v>
      </c>
      <c r="I26" s="369">
        <v>630401</v>
      </c>
      <c r="J26" s="526"/>
      <c r="K26" s="515" t="s">
        <v>666</v>
      </c>
    </row>
    <row r="27" spans="1:11" ht="17.25" customHeight="1" thickBot="1">
      <c r="A27" s="389" t="s">
        <v>26</v>
      </c>
      <c r="B27" s="370" t="s">
        <v>459</v>
      </c>
      <c r="C27" s="375">
        <f>+C19+C24</f>
        <v>4294000</v>
      </c>
      <c r="D27" s="375">
        <f>+D19+D24</f>
        <v>3986000</v>
      </c>
      <c r="E27" s="375">
        <v>4625856</v>
      </c>
      <c r="F27" s="370" t="s">
        <v>463</v>
      </c>
      <c r="G27" s="375">
        <f>SUM(G19:G26)</f>
        <v>630401</v>
      </c>
      <c r="H27" s="375">
        <f>SUM(H19:H26)</f>
        <v>630401</v>
      </c>
      <c r="I27" s="375">
        <f>SUM(I19:I26)</f>
        <v>630401</v>
      </c>
      <c r="J27" s="526"/>
      <c r="K27" s="515" t="s">
        <v>667</v>
      </c>
    </row>
    <row r="28" spans="1:11" ht="17.25" customHeight="1" thickBot="1">
      <c r="A28" s="389" t="s">
        <v>27</v>
      </c>
      <c r="B28" s="395" t="s">
        <v>460</v>
      </c>
      <c r="C28" s="50">
        <f>+C18+C27</f>
        <v>37593580</v>
      </c>
      <c r="D28" s="50">
        <f>+D18+D27</f>
        <v>43350643</v>
      </c>
      <c r="E28" s="396">
        <f>+E18+E27</f>
        <v>39325443</v>
      </c>
      <c r="F28" s="395" t="s">
        <v>464</v>
      </c>
      <c r="G28" s="50">
        <f>+G18+G27</f>
        <v>36537503</v>
      </c>
      <c r="H28" s="50">
        <f>+H18+H27</f>
        <v>41308318</v>
      </c>
      <c r="I28" s="50">
        <f>+I18+I27</f>
        <v>35001343</v>
      </c>
      <c r="J28" s="526"/>
      <c r="K28" s="515" t="s">
        <v>668</v>
      </c>
    </row>
    <row r="29" spans="1:11" ht="17.25" customHeight="1" thickBot="1">
      <c r="A29" s="389" t="s">
        <v>28</v>
      </c>
      <c r="B29" s="395" t="s">
        <v>95</v>
      </c>
      <c r="C29" s="50">
        <f>IF(C18-G18&lt;0,G18-C18,"-")</f>
        <v>2607522</v>
      </c>
      <c r="D29" s="50">
        <f>IF(D18-H18&lt;0,H18-D18,"-")</f>
        <v>1313274</v>
      </c>
      <c r="E29" s="396" t="str">
        <f>IF(E18-I18&lt;0,I18-E18,"-")</f>
        <v>-</v>
      </c>
      <c r="F29" s="395" t="s">
        <v>96</v>
      </c>
      <c r="G29" s="50" t="str">
        <f>IF(C18-G18&gt;0,C18-G18,"-")</f>
        <v>-</v>
      </c>
      <c r="H29" s="50" t="str">
        <f>IF(D18-H18&gt;0,D18-H18,"-")</f>
        <v>-</v>
      </c>
      <c r="I29" s="50">
        <f>IF(E18-I18&gt;0,E18-I18,"-")</f>
        <v>328645</v>
      </c>
      <c r="J29" s="526"/>
      <c r="K29" s="515" t="s">
        <v>669</v>
      </c>
    </row>
    <row r="30" spans="1:11" ht="17.25" customHeight="1" thickBot="1">
      <c r="A30" s="389" t="s">
        <v>29</v>
      </c>
      <c r="B30" s="395" t="s">
        <v>136</v>
      </c>
      <c r="C30" s="50" t="str">
        <f>IF(C28-G28&lt;0,G28-C28,"-")</f>
        <v>-</v>
      </c>
      <c r="D30" s="50" t="str">
        <f>IF(D28-H28&lt;0,H28-D28,"-")</f>
        <v>-</v>
      </c>
      <c r="E30" s="396" t="str">
        <f>IF(E28-I28&lt;0,I28-E28,"-")</f>
        <v>-</v>
      </c>
      <c r="F30" s="395" t="s">
        <v>137</v>
      </c>
      <c r="G30" s="50">
        <f>IF(C28-G28&gt;0,C28-G28,"-")</f>
        <v>1056077</v>
      </c>
      <c r="H30" s="50">
        <f>IF(D28-H28&gt;0,D28-H28,"-")</f>
        <v>2042325</v>
      </c>
      <c r="I30" s="50">
        <f>IF(E28-I28&gt;0,E28-I28,"-")</f>
        <v>4324100</v>
      </c>
      <c r="J30" s="526"/>
      <c r="K30" s="515" t="s">
        <v>670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50"/>
  </sheetPr>
  <dimension ref="A1:K33"/>
  <sheetViews>
    <sheetView view="pageBreakPreview" topLeftCell="C16" zoomScale="115" zoomScaleNormal="100" zoomScaleSheetLayoutView="115" workbookViewId="0">
      <selection activeCell="J1" sqref="J1:J33"/>
    </sheetView>
  </sheetViews>
  <sheetFormatPr defaultRowHeight="12.75"/>
  <cols>
    <col min="1" max="1" width="6.83203125" style="9" customWidth="1"/>
    <col min="2" max="2" width="55.1640625" style="26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1" width="0" style="515" hidden="1" customWidth="1"/>
    <col min="12" max="16384" width="9.33203125" style="9"/>
  </cols>
  <sheetData>
    <row r="1" spans="1:11" ht="39.75" customHeight="1">
      <c r="B1" s="380" t="s">
        <v>94</v>
      </c>
      <c r="C1" s="381"/>
      <c r="D1" s="381"/>
      <c r="E1" s="381"/>
      <c r="F1" s="381"/>
      <c r="G1" s="381"/>
      <c r="H1" s="381"/>
      <c r="I1" s="381"/>
      <c r="J1" s="529" t="s">
        <v>749</v>
      </c>
    </row>
    <row r="2" spans="1:11" ht="14.25" thickBot="1">
      <c r="G2" s="37"/>
      <c r="H2" s="37"/>
      <c r="I2" s="37" t="s">
        <v>42</v>
      </c>
      <c r="J2" s="529"/>
    </row>
    <row r="3" spans="1:11" ht="24" customHeight="1" thickBot="1">
      <c r="A3" s="530" t="s">
        <v>50</v>
      </c>
      <c r="B3" s="408" t="s">
        <v>38</v>
      </c>
      <c r="C3" s="409"/>
      <c r="D3" s="409"/>
      <c r="E3" s="409"/>
      <c r="F3" s="408" t="s">
        <v>39</v>
      </c>
      <c r="G3" s="410"/>
      <c r="H3" s="410"/>
      <c r="I3" s="410"/>
      <c r="J3" s="529"/>
    </row>
    <row r="4" spans="1:11" s="382" customFormat="1" ht="35.25" customHeight="1" thickBot="1">
      <c r="A4" s="531"/>
      <c r="B4" s="27" t="s">
        <v>43</v>
      </c>
      <c r="C4" s="28" t="str">
        <f>+'2.1.sz.mell  '!C4</f>
        <v>2016. évi eredeti előirányzat</v>
      </c>
      <c r="D4" s="368" t="str">
        <f>+'2.1.sz.mell  '!D4</f>
        <v>2016. évi módosított előirányzat</v>
      </c>
      <c r="E4" s="28" t="str">
        <f>+'2.1.sz.mell  '!E4</f>
        <v>2016. évi teljesítés</v>
      </c>
      <c r="F4" s="27" t="s">
        <v>43</v>
      </c>
      <c r="G4" s="28" t="str">
        <f>+'2.1.sz.mell  '!C4</f>
        <v>2016. évi eredeti előirányzat</v>
      </c>
      <c r="H4" s="368" t="str">
        <f>+'2.1.sz.mell  '!D4</f>
        <v>2016. évi módosított előirányzat</v>
      </c>
      <c r="I4" s="398" t="str">
        <f>+'2.1.sz.mell  '!E4</f>
        <v>2016. évi teljesítés</v>
      </c>
      <c r="J4" s="529"/>
      <c r="K4" s="516"/>
    </row>
    <row r="5" spans="1:11" s="382" customFormat="1" ht="13.5" thickBot="1">
      <c r="A5" s="411" t="s">
        <v>393</v>
      </c>
      <c r="B5" s="412" t="s">
        <v>394</v>
      </c>
      <c r="C5" s="413" t="s">
        <v>395</v>
      </c>
      <c r="D5" s="413" t="s">
        <v>396</v>
      </c>
      <c r="E5" s="413" t="s">
        <v>397</v>
      </c>
      <c r="F5" s="412" t="s">
        <v>474</v>
      </c>
      <c r="G5" s="413" t="s">
        <v>475</v>
      </c>
      <c r="H5" s="413" t="s">
        <v>476</v>
      </c>
      <c r="I5" s="414" t="s">
        <v>477</v>
      </c>
      <c r="J5" s="529"/>
      <c r="K5" s="517"/>
    </row>
    <row r="6" spans="1:11" ht="12.95" customHeight="1">
      <c r="A6" s="384" t="s">
        <v>5</v>
      </c>
      <c r="B6" s="385" t="s">
        <v>465</v>
      </c>
      <c r="C6" s="371"/>
      <c r="D6" s="371"/>
      <c r="E6" s="371"/>
      <c r="F6" s="385" t="s">
        <v>128</v>
      </c>
      <c r="G6" s="371">
        <v>279900</v>
      </c>
      <c r="H6" s="371">
        <v>1656470</v>
      </c>
      <c r="I6" s="377">
        <v>883243</v>
      </c>
      <c r="J6" s="529"/>
      <c r="K6" s="515" t="s">
        <v>651</v>
      </c>
    </row>
    <row r="7" spans="1:11">
      <c r="A7" s="386" t="s">
        <v>6</v>
      </c>
      <c r="B7" s="387" t="s">
        <v>466</v>
      </c>
      <c r="C7" s="372"/>
      <c r="D7" s="372"/>
      <c r="E7" s="372"/>
      <c r="F7" s="387" t="s">
        <v>478</v>
      </c>
      <c r="G7" s="372"/>
      <c r="H7" s="372"/>
      <c r="I7" s="378"/>
      <c r="J7" s="529"/>
      <c r="K7" s="515" t="s">
        <v>652</v>
      </c>
    </row>
    <row r="8" spans="1:11" ht="12.95" customHeight="1">
      <c r="A8" s="386" t="s">
        <v>7</v>
      </c>
      <c r="B8" s="387" t="s">
        <v>467</v>
      </c>
      <c r="C8" s="372">
        <v>1200000</v>
      </c>
      <c r="D8" s="372">
        <v>1200000</v>
      </c>
      <c r="E8" s="372"/>
      <c r="F8" s="387" t="s">
        <v>113</v>
      </c>
      <c r="G8" s="372">
        <v>1976177</v>
      </c>
      <c r="H8" s="372">
        <v>1621638</v>
      </c>
      <c r="I8" s="378"/>
      <c r="J8" s="529"/>
      <c r="K8" s="515" t="s">
        <v>653</v>
      </c>
    </row>
    <row r="9" spans="1:11" ht="12.95" customHeight="1">
      <c r="A9" s="386" t="s">
        <v>8</v>
      </c>
      <c r="B9" s="387" t="s">
        <v>468</v>
      </c>
      <c r="C9" s="372"/>
      <c r="D9" s="372">
        <v>35783</v>
      </c>
      <c r="E9" s="372">
        <v>10000</v>
      </c>
      <c r="F9" s="387" t="s">
        <v>479</v>
      </c>
      <c r="G9" s="372"/>
      <c r="H9" s="372"/>
      <c r="I9" s="378"/>
      <c r="J9" s="529"/>
      <c r="K9" s="515" t="s">
        <v>654</v>
      </c>
    </row>
    <row r="10" spans="1:11" ht="12.75" customHeight="1">
      <c r="A10" s="386" t="s">
        <v>9</v>
      </c>
      <c r="B10" s="387" t="s">
        <v>469</v>
      </c>
      <c r="C10" s="372"/>
      <c r="D10" s="372"/>
      <c r="E10" s="372"/>
      <c r="F10" s="387" t="s">
        <v>131</v>
      </c>
      <c r="G10" s="372"/>
      <c r="H10" s="372"/>
      <c r="I10" s="378"/>
      <c r="J10" s="529"/>
      <c r="K10" s="515" t="s">
        <v>655</v>
      </c>
    </row>
    <row r="11" spans="1:11" ht="12.95" customHeight="1">
      <c r="A11" s="386" t="s">
        <v>10</v>
      </c>
      <c r="B11" s="387" t="s">
        <v>470</v>
      </c>
      <c r="C11" s="373"/>
      <c r="D11" s="373"/>
      <c r="E11" s="373"/>
      <c r="F11" s="429"/>
      <c r="G11" s="372"/>
      <c r="H11" s="372"/>
      <c r="I11" s="378"/>
      <c r="J11" s="529"/>
      <c r="K11" s="515" t="s">
        <v>656</v>
      </c>
    </row>
    <row r="12" spans="1:11" ht="12.95" customHeight="1">
      <c r="A12" s="386" t="s">
        <v>11</v>
      </c>
      <c r="B12" s="7"/>
      <c r="C12" s="372"/>
      <c r="D12" s="372"/>
      <c r="E12" s="372"/>
      <c r="F12" s="429"/>
      <c r="G12" s="372"/>
      <c r="H12" s="372"/>
      <c r="I12" s="378"/>
      <c r="J12" s="529"/>
    </row>
    <row r="13" spans="1:11" ht="12.95" customHeight="1">
      <c r="A13" s="386" t="s">
        <v>12</v>
      </c>
      <c r="B13" s="7"/>
      <c r="C13" s="372"/>
      <c r="D13" s="372"/>
      <c r="E13" s="372"/>
      <c r="F13" s="430"/>
      <c r="G13" s="372"/>
      <c r="H13" s="372"/>
      <c r="I13" s="378"/>
      <c r="J13" s="529"/>
    </row>
    <row r="14" spans="1:11" ht="12.95" customHeight="1">
      <c r="A14" s="386" t="s">
        <v>13</v>
      </c>
      <c r="B14" s="427"/>
      <c r="C14" s="373"/>
      <c r="D14" s="373"/>
      <c r="E14" s="373"/>
      <c r="F14" s="429"/>
      <c r="G14" s="372"/>
      <c r="H14" s="372"/>
      <c r="I14" s="378"/>
      <c r="J14" s="529"/>
    </row>
    <row r="15" spans="1:11">
      <c r="A15" s="386" t="s">
        <v>14</v>
      </c>
      <c r="B15" s="7"/>
      <c r="C15" s="373"/>
      <c r="D15" s="373"/>
      <c r="E15" s="373"/>
      <c r="F15" s="429"/>
      <c r="G15" s="372"/>
      <c r="H15" s="372"/>
      <c r="I15" s="378"/>
      <c r="J15" s="529"/>
    </row>
    <row r="16" spans="1:11" ht="12.95" customHeight="1" thickBot="1">
      <c r="A16" s="424" t="s">
        <v>15</v>
      </c>
      <c r="B16" s="428"/>
      <c r="C16" s="426"/>
      <c r="D16" s="55"/>
      <c r="E16" s="56"/>
      <c r="F16" s="425" t="s">
        <v>36</v>
      </c>
      <c r="G16" s="372"/>
      <c r="H16" s="372"/>
      <c r="I16" s="378"/>
      <c r="J16" s="529"/>
    </row>
    <row r="17" spans="1:11" ht="15.95" customHeight="1" thickBot="1">
      <c r="A17" s="389" t="s">
        <v>16</v>
      </c>
      <c r="B17" s="370" t="s">
        <v>471</v>
      </c>
      <c r="C17" s="375">
        <f>+C6+C8+C9+C11+C12+C13+C14+C15+C16</f>
        <v>1200000</v>
      </c>
      <c r="D17" s="375">
        <f>+D6+D8+D9+D11+D12+D13+D14+D15+D16</f>
        <v>1235783</v>
      </c>
      <c r="E17" s="375">
        <f>+E6+E8+E9+E11+E12+E13+E14+E15+E16</f>
        <v>10000</v>
      </c>
      <c r="F17" s="370" t="s">
        <v>480</v>
      </c>
      <c r="G17" s="375">
        <f>+G6+G8+G10+G11+G12+G13+G14+G15+G16</f>
        <v>2256077</v>
      </c>
      <c r="H17" s="375">
        <f>+H6+H8+H10+H11+H12+H13+H14+H15+H16</f>
        <v>3278108</v>
      </c>
      <c r="I17" s="407">
        <f>+I6+I8+I10+I11+I12+I13+I14+I15+I16</f>
        <v>883243</v>
      </c>
      <c r="J17" s="529"/>
      <c r="K17" s="515" t="s">
        <v>657</v>
      </c>
    </row>
    <row r="18" spans="1:11" ht="12.95" customHeight="1">
      <c r="A18" s="384" t="s">
        <v>17</v>
      </c>
      <c r="B18" s="416" t="s">
        <v>149</v>
      </c>
      <c r="C18" s="423"/>
      <c r="D18" s="423"/>
      <c r="E18" s="423"/>
      <c r="F18" s="392" t="s">
        <v>117</v>
      </c>
      <c r="G18" s="52"/>
      <c r="H18" s="52"/>
      <c r="I18" s="402"/>
      <c r="J18" s="529"/>
      <c r="K18" s="515" t="s">
        <v>658</v>
      </c>
    </row>
    <row r="19" spans="1:11" ht="12.95" customHeight="1">
      <c r="A19" s="386" t="s">
        <v>18</v>
      </c>
      <c r="B19" s="417" t="s">
        <v>138</v>
      </c>
      <c r="C19" s="369"/>
      <c r="D19" s="369"/>
      <c r="E19" s="369"/>
      <c r="F19" s="392" t="s">
        <v>120</v>
      </c>
      <c r="G19" s="369"/>
      <c r="H19" s="369"/>
      <c r="I19" s="403"/>
      <c r="J19" s="529"/>
      <c r="K19" s="515" t="s">
        <v>659</v>
      </c>
    </row>
    <row r="20" spans="1:11" ht="12.95" customHeight="1">
      <c r="A20" s="384" t="s">
        <v>19</v>
      </c>
      <c r="B20" s="417" t="s">
        <v>139</v>
      </c>
      <c r="C20" s="369"/>
      <c r="D20" s="369"/>
      <c r="E20" s="369"/>
      <c r="F20" s="392" t="s">
        <v>91</v>
      </c>
      <c r="G20" s="369"/>
      <c r="H20" s="369"/>
      <c r="I20" s="403"/>
      <c r="J20" s="529"/>
      <c r="K20" s="515" t="s">
        <v>660</v>
      </c>
    </row>
    <row r="21" spans="1:11" ht="12.95" customHeight="1">
      <c r="A21" s="386" t="s">
        <v>20</v>
      </c>
      <c r="B21" s="417" t="s">
        <v>140</v>
      </c>
      <c r="C21" s="369"/>
      <c r="D21" s="369"/>
      <c r="E21" s="369"/>
      <c r="F21" s="392" t="s">
        <v>92</v>
      </c>
      <c r="G21" s="369"/>
      <c r="H21" s="369"/>
      <c r="I21" s="403"/>
      <c r="J21" s="529"/>
      <c r="K21" s="515" t="s">
        <v>661</v>
      </c>
    </row>
    <row r="22" spans="1:11" ht="12.95" customHeight="1">
      <c r="A22" s="384" t="s">
        <v>21</v>
      </c>
      <c r="B22" s="417" t="s">
        <v>141</v>
      </c>
      <c r="C22" s="369"/>
      <c r="D22" s="369"/>
      <c r="E22" s="369"/>
      <c r="F22" s="391" t="s">
        <v>135</v>
      </c>
      <c r="G22" s="369"/>
      <c r="H22" s="369"/>
      <c r="I22" s="403"/>
      <c r="J22" s="529"/>
      <c r="K22" s="515" t="s">
        <v>662</v>
      </c>
    </row>
    <row r="23" spans="1:11" ht="12.95" customHeight="1">
      <c r="A23" s="386" t="s">
        <v>22</v>
      </c>
      <c r="B23" s="418" t="s">
        <v>142</v>
      </c>
      <c r="C23" s="369"/>
      <c r="D23" s="369"/>
      <c r="E23" s="369"/>
      <c r="F23" s="392" t="s">
        <v>121</v>
      </c>
      <c r="G23" s="369"/>
      <c r="H23" s="369"/>
      <c r="I23" s="403"/>
      <c r="J23" s="529"/>
      <c r="K23" s="515" t="s">
        <v>663</v>
      </c>
    </row>
    <row r="24" spans="1:11" ht="12.95" customHeight="1">
      <c r="A24" s="384" t="s">
        <v>23</v>
      </c>
      <c r="B24" s="419" t="s">
        <v>143</v>
      </c>
      <c r="C24" s="394">
        <f>+C25+C26+C27+C28+C29</f>
        <v>0</v>
      </c>
      <c r="D24" s="394">
        <f>+D25+D26+D27+D28+D29</f>
        <v>0</v>
      </c>
      <c r="E24" s="394">
        <f>+E25+E26+E27+E28+E29</f>
        <v>0</v>
      </c>
      <c r="F24" s="420" t="s">
        <v>119</v>
      </c>
      <c r="G24" s="369"/>
      <c r="H24" s="369"/>
      <c r="I24" s="403"/>
      <c r="J24" s="529"/>
      <c r="K24" s="515" t="s">
        <v>664</v>
      </c>
    </row>
    <row r="25" spans="1:11" ht="12.95" customHeight="1">
      <c r="A25" s="386" t="s">
        <v>24</v>
      </c>
      <c r="B25" s="418" t="s">
        <v>144</v>
      </c>
      <c r="C25" s="369"/>
      <c r="D25" s="369"/>
      <c r="E25" s="369"/>
      <c r="F25" s="420" t="s">
        <v>481</v>
      </c>
      <c r="G25" s="369"/>
      <c r="H25" s="369"/>
      <c r="I25" s="403"/>
      <c r="J25" s="529"/>
      <c r="K25" s="515" t="s">
        <v>665</v>
      </c>
    </row>
    <row r="26" spans="1:11" ht="12.95" customHeight="1">
      <c r="A26" s="384" t="s">
        <v>25</v>
      </c>
      <c r="B26" s="418" t="s">
        <v>145</v>
      </c>
      <c r="C26" s="369"/>
      <c r="D26" s="369"/>
      <c r="E26" s="369"/>
      <c r="F26" s="415"/>
      <c r="G26" s="369"/>
      <c r="H26" s="369"/>
      <c r="I26" s="403"/>
      <c r="J26" s="529"/>
      <c r="K26" s="515" t="s">
        <v>666</v>
      </c>
    </row>
    <row r="27" spans="1:11" ht="12.95" customHeight="1">
      <c r="A27" s="386" t="s">
        <v>26</v>
      </c>
      <c r="B27" s="417" t="s">
        <v>146</v>
      </c>
      <c r="C27" s="369"/>
      <c r="D27" s="369"/>
      <c r="E27" s="369"/>
      <c r="F27" s="404"/>
      <c r="G27" s="369"/>
      <c r="H27" s="369"/>
      <c r="I27" s="403"/>
      <c r="J27" s="529"/>
      <c r="K27" s="515" t="s">
        <v>667</v>
      </c>
    </row>
    <row r="28" spans="1:11" ht="12.95" customHeight="1">
      <c r="A28" s="384" t="s">
        <v>27</v>
      </c>
      <c r="B28" s="421" t="s">
        <v>147</v>
      </c>
      <c r="C28" s="369"/>
      <c r="D28" s="369"/>
      <c r="E28" s="369"/>
      <c r="F28" s="7"/>
      <c r="G28" s="369"/>
      <c r="H28" s="369"/>
      <c r="I28" s="403"/>
      <c r="J28" s="529"/>
      <c r="K28" s="515" t="s">
        <v>668</v>
      </c>
    </row>
    <row r="29" spans="1:11" ht="12.95" customHeight="1" thickBot="1">
      <c r="A29" s="386" t="s">
        <v>28</v>
      </c>
      <c r="B29" s="422" t="s">
        <v>148</v>
      </c>
      <c r="C29" s="369"/>
      <c r="D29" s="369"/>
      <c r="E29" s="369"/>
      <c r="F29" s="404"/>
      <c r="G29" s="369"/>
      <c r="H29" s="369"/>
      <c r="I29" s="403"/>
      <c r="J29" s="529"/>
      <c r="K29" s="515" t="s">
        <v>669</v>
      </c>
    </row>
    <row r="30" spans="1:11" ht="16.5" customHeight="1" thickBot="1">
      <c r="A30" s="389" t="s">
        <v>29</v>
      </c>
      <c r="B30" s="370" t="s">
        <v>472</v>
      </c>
      <c r="C30" s="375">
        <f>+C18+C24</f>
        <v>0</v>
      </c>
      <c r="D30" s="375">
        <f>+D18+D24</f>
        <v>0</v>
      </c>
      <c r="E30" s="375">
        <f>+E18+E24</f>
        <v>0</v>
      </c>
      <c r="F30" s="370" t="s">
        <v>483</v>
      </c>
      <c r="G30" s="375">
        <f>SUM(G18:G29)</f>
        <v>0</v>
      </c>
      <c r="H30" s="375">
        <f>SUM(H18:H29)</f>
        <v>0</v>
      </c>
      <c r="I30" s="407">
        <f>SUM(I18:I29)</f>
        <v>0</v>
      </c>
      <c r="J30" s="529"/>
      <c r="K30" s="515" t="s">
        <v>670</v>
      </c>
    </row>
    <row r="31" spans="1:11" ht="16.5" customHeight="1" thickBot="1">
      <c r="A31" s="389" t="s">
        <v>30</v>
      </c>
      <c r="B31" s="395" t="s">
        <v>473</v>
      </c>
      <c r="C31" s="50">
        <f>+C17+C30</f>
        <v>1200000</v>
      </c>
      <c r="D31" s="50">
        <f>+D17+D30</f>
        <v>1235783</v>
      </c>
      <c r="E31" s="396">
        <f>+E17+E30</f>
        <v>10000</v>
      </c>
      <c r="F31" s="395" t="s">
        <v>482</v>
      </c>
      <c r="G31" s="50">
        <f>+G17+G30</f>
        <v>2256077</v>
      </c>
      <c r="H31" s="50">
        <f>+H17+H30</f>
        <v>3278108</v>
      </c>
      <c r="I31" s="51">
        <f>+I17+I30</f>
        <v>883243</v>
      </c>
      <c r="J31" s="529"/>
      <c r="K31" s="515" t="s">
        <v>671</v>
      </c>
    </row>
    <row r="32" spans="1:11" ht="16.5" customHeight="1" thickBot="1">
      <c r="A32" s="389" t="s">
        <v>31</v>
      </c>
      <c r="B32" s="395" t="s">
        <v>95</v>
      </c>
      <c r="C32" s="50"/>
      <c r="D32" s="50"/>
      <c r="E32" s="396"/>
      <c r="F32" s="395" t="s">
        <v>96</v>
      </c>
      <c r="G32" s="50" t="str">
        <f>IF(C17-G17&gt;0,C17-G17,"-")</f>
        <v>-</v>
      </c>
      <c r="H32" s="50" t="str">
        <f>IF(D17-H17&gt;0,D17-H17,"-")</f>
        <v>-</v>
      </c>
      <c r="I32" s="51" t="str">
        <f>IF(E17-I17&gt;0,E17-I17,"-")</f>
        <v>-</v>
      </c>
      <c r="J32" s="529"/>
      <c r="K32" s="515" t="s">
        <v>672</v>
      </c>
    </row>
    <row r="33" spans="1:11" ht="16.5" customHeight="1" thickBot="1">
      <c r="A33" s="389" t="s">
        <v>32</v>
      </c>
      <c r="B33" s="395" t="s">
        <v>136</v>
      </c>
      <c r="C33" s="50" t="str">
        <f>IF(C26-G26&lt;0,G26-C26,"-")</f>
        <v>-</v>
      </c>
      <c r="D33" s="50" t="str">
        <f>IF(D26-H26&lt;0,H26-D26,"-")</f>
        <v>-</v>
      </c>
      <c r="E33" s="396" t="str">
        <f>IF(E26-I26&lt;0,I26-E26,"-")</f>
        <v>-</v>
      </c>
      <c r="F33" s="395" t="s">
        <v>137</v>
      </c>
      <c r="G33" s="50" t="str">
        <f>IF(C26-G26&gt;0,C26-G26,"-")</f>
        <v>-</v>
      </c>
      <c r="H33" s="50" t="str">
        <f>IF(D26-H26&gt;0,D26-H26,"-")</f>
        <v>-</v>
      </c>
      <c r="I33" s="51" t="str">
        <f>IF(E26-I26&gt;0,E26-I26,"-")</f>
        <v>-</v>
      </c>
      <c r="J33" s="529"/>
      <c r="K33" s="515" t="s">
        <v>673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E38"/>
  <sheetViews>
    <sheetView topLeftCell="A28" zoomScaleNormal="100" zoomScaleSheetLayoutView="115" workbookViewId="0">
      <selection activeCell="C44" sqref="C44"/>
    </sheetView>
  </sheetViews>
  <sheetFormatPr defaultRowHeight="12.75"/>
  <cols>
    <col min="1" max="1" width="46.33203125" style="256" customWidth="1"/>
    <col min="2" max="2" width="13.83203125" style="256" customWidth="1"/>
    <col min="3" max="3" width="66.1640625" style="256" customWidth="1"/>
    <col min="4" max="5" width="13.83203125" style="256" customWidth="1"/>
    <col min="6" max="16384" width="9.33203125" style="256"/>
  </cols>
  <sheetData>
    <row r="1" spans="1:5" ht="18.75">
      <c r="A1" s="431" t="s">
        <v>86</v>
      </c>
      <c r="E1" s="437" t="s">
        <v>90</v>
      </c>
    </row>
    <row r="3" spans="1:5">
      <c r="A3" s="432"/>
      <c r="B3" s="438"/>
      <c r="C3" s="432"/>
      <c r="D3" s="439"/>
      <c r="E3" s="438"/>
    </row>
    <row r="4" spans="1:5" ht="15.75">
      <c r="A4" s="406" t="str">
        <f>+ÖSSZEFÜGGÉSEK!A4</f>
        <v>2014. évi eredeti előirányzat BEVÉTELEK</v>
      </c>
      <c r="B4" s="440"/>
      <c r="C4" s="433"/>
      <c r="D4" s="439"/>
      <c r="E4" s="438"/>
    </row>
    <row r="5" spans="1:5">
      <c r="A5" s="432"/>
      <c r="B5" s="438"/>
      <c r="C5" s="432"/>
      <c r="D5" s="439"/>
      <c r="E5" s="438"/>
    </row>
    <row r="6" spans="1:5">
      <c r="A6" s="432" t="s">
        <v>488</v>
      </c>
      <c r="B6" s="438">
        <f>+'1.1.sz.mell.'!C61</f>
        <v>34499580</v>
      </c>
      <c r="C6" s="432" t="s">
        <v>489</v>
      </c>
      <c r="D6" s="439">
        <f>+'2.1.sz.mell  '!C18+'2.2.sz.mell  '!C17</f>
        <v>34499580</v>
      </c>
      <c r="E6" s="438">
        <f>+B6-D6</f>
        <v>0</v>
      </c>
    </row>
    <row r="7" spans="1:5">
      <c r="A7" s="432" t="s">
        <v>490</v>
      </c>
      <c r="B7" s="438">
        <f>+'1.1.sz.mell.'!C84</f>
        <v>4294000</v>
      </c>
      <c r="C7" s="432" t="s">
        <v>491</v>
      </c>
      <c r="D7" s="439">
        <f>+'2.1.sz.mell  '!C27+'2.2.sz.mell  '!C30</f>
        <v>4294000</v>
      </c>
      <c r="E7" s="438">
        <f>+B7-D7</f>
        <v>0</v>
      </c>
    </row>
    <row r="8" spans="1:5">
      <c r="A8" s="432" t="s">
        <v>492</v>
      </c>
      <c r="B8" s="438">
        <f>+'1.1.sz.mell.'!C85</f>
        <v>38793580</v>
      </c>
      <c r="C8" s="432" t="s">
        <v>493</v>
      </c>
      <c r="D8" s="439">
        <f>+'2.1.sz.mell  '!C28+'2.2.sz.mell  '!C31</f>
        <v>38793580</v>
      </c>
      <c r="E8" s="438">
        <f>+B8-D8</f>
        <v>0</v>
      </c>
    </row>
    <row r="9" spans="1:5">
      <c r="A9" s="432"/>
      <c r="B9" s="438"/>
      <c r="C9" s="432"/>
      <c r="D9" s="439"/>
      <c r="E9" s="438"/>
    </row>
    <row r="10" spans="1:5" ht="15.75">
      <c r="A10" s="406" t="str">
        <f>+ÖSSZEFÜGGÉSEK!A10</f>
        <v>2014. évi módosított előirányzat BEVÉTELEK</v>
      </c>
      <c r="B10" s="440"/>
      <c r="C10" s="433"/>
      <c r="D10" s="439"/>
      <c r="E10" s="438"/>
    </row>
    <row r="11" spans="1:5">
      <c r="A11" s="432"/>
      <c r="B11" s="438"/>
      <c r="C11" s="432"/>
      <c r="D11" s="439"/>
      <c r="E11" s="438"/>
    </row>
    <row r="12" spans="1:5">
      <c r="A12" s="432" t="s">
        <v>494</v>
      </c>
      <c r="B12" s="438">
        <f>+'1.1.sz.mell.'!D61</f>
        <v>40600426</v>
      </c>
      <c r="C12" s="432" t="s">
        <v>500</v>
      </c>
      <c r="D12" s="439">
        <f>+'2.1.sz.mell  '!D18+'2.2.sz.mell  '!D17</f>
        <v>40600426</v>
      </c>
      <c r="E12" s="438">
        <f>+B12-D12</f>
        <v>0</v>
      </c>
    </row>
    <row r="13" spans="1:5">
      <c r="A13" s="432" t="s">
        <v>495</v>
      </c>
      <c r="B13" s="438">
        <f>+'1.1.sz.mell.'!D84</f>
        <v>3986000</v>
      </c>
      <c r="C13" s="432" t="s">
        <v>501</v>
      </c>
      <c r="D13" s="439">
        <f>+'2.1.sz.mell  '!D27+'2.2.sz.mell  '!D30</f>
        <v>3986000</v>
      </c>
      <c r="E13" s="438">
        <f>+B13-D13</f>
        <v>0</v>
      </c>
    </row>
    <row r="14" spans="1:5">
      <c r="A14" s="432" t="s">
        <v>496</v>
      </c>
      <c r="B14" s="438">
        <f>+'1.1.sz.mell.'!D85</f>
        <v>44586426</v>
      </c>
      <c r="C14" s="432" t="s">
        <v>502</v>
      </c>
      <c r="D14" s="439">
        <f>+'2.1.sz.mell  '!D28+'2.2.sz.mell  '!D31</f>
        <v>44586426</v>
      </c>
      <c r="E14" s="438">
        <f>+B14-D14</f>
        <v>0</v>
      </c>
    </row>
    <row r="15" spans="1:5">
      <c r="A15" s="432"/>
      <c r="B15" s="438"/>
      <c r="C15" s="432"/>
      <c r="D15" s="439"/>
      <c r="E15" s="438"/>
    </row>
    <row r="16" spans="1:5" ht="14.25">
      <c r="A16" s="441" t="str">
        <f>+ÖSSZEFÜGGÉSEK!A16</f>
        <v>2014. évi teljesítés BEVÉTELEK</v>
      </c>
      <c r="B16" s="405"/>
      <c r="C16" s="433"/>
      <c r="D16" s="439"/>
      <c r="E16" s="438"/>
    </row>
    <row r="17" spans="1:5">
      <c r="A17" s="432"/>
      <c r="B17" s="438"/>
      <c r="C17" s="432"/>
      <c r="D17" s="439"/>
      <c r="E17" s="438"/>
    </row>
    <row r="18" spans="1:5">
      <c r="A18" s="432" t="s">
        <v>497</v>
      </c>
      <c r="B18" s="438">
        <f>+'1.1.sz.mell.'!E61</f>
        <v>34709587</v>
      </c>
      <c r="C18" s="432" t="s">
        <v>503</v>
      </c>
      <c r="D18" s="439">
        <f>+'2.1.sz.mell  '!E18+'2.2.sz.mell  '!E17</f>
        <v>34709587</v>
      </c>
      <c r="E18" s="438">
        <f>+B18-D18</f>
        <v>0</v>
      </c>
    </row>
    <row r="19" spans="1:5">
      <c r="A19" s="432" t="s">
        <v>498</v>
      </c>
      <c r="B19" s="438">
        <f>+'1.1.sz.mell.'!E84</f>
        <v>4625856</v>
      </c>
      <c r="C19" s="432" t="s">
        <v>504</v>
      </c>
      <c r="D19" s="439">
        <f>+'2.1.sz.mell  '!E27+'2.2.sz.mell  '!E30</f>
        <v>4625856</v>
      </c>
      <c r="E19" s="438">
        <f>+B19-D19</f>
        <v>0</v>
      </c>
    </row>
    <row r="20" spans="1:5">
      <c r="A20" s="432" t="s">
        <v>499</v>
      </c>
      <c r="B20" s="438">
        <f>+'1.1.sz.mell.'!E85</f>
        <v>39335443</v>
      </c>
      <c r="C20" s="432" t="s">
        <v>505</v>
      </c>
      <c r="D20" s="439">
        <f>+'2.1.sz.mell  '!E28+'2.2.sz.mell  '!E31</f>
        <v>39335443</v>
      </c>
      <c r="E20" s="438">
        <f>+B20-D20</f>
        <v>0</v>
      </c>
    </row>
    <row r="21" spans="1:5">
      <c r="A21" s="432"/>
      <c r="B21" s="438"/>
      <c r="C21" s="432"/>
      <c r="D21" s="439"/>
      <c r="E21" s="438"/>
    </row>
    <row r="22" spans="1:5" ht="15.75">
      <c r="A22" s="406" t="str">
        <f>+ÖSSZEFÜGGÉSEK!A22</f>
        <v>2014. évi eredeti előirányzat KIADÁSOK</v>
      </c>
      <c r="B22" s="440"/>
      <c r="C22" s="433"/>
      <c r="D22" s="439"/>
      <c r="E22" s="438"/>
    </row>
    <row r="23" spans="1:5">
      <c r="A23" s="432"/>
      <c r="B23" s="438"/>
      <c r="C23" s="432"/>
      <c r="D23" s="439"/>
      <c r="E23" s="438"/>
    </row>
    <row r="24" spans="1:5">
      <c r="A24" s="432" t="s">
        <v>506</v>
      </c>
      <c r="B24" s="438">
        <f>+'1.1.sz.mell.'!C125</f>
        <v>38163179</v>
      </c>
      <c r="C24" s="432" t="s">
        <v>512</v>
      </c>
      <c r="D24" s="439">
        <f>+'2.1.sz.mell  '!G18+'2.2.sz.mell  '!G17</f>
        <v>38163179</v>
      </c>
      <c r="E24" s="438">
        <f>+B24-D24</f>
        <v>0</v>
      </c>
    </row>
    <row r="25" spans="1:5">
      <c r="A25" s="432" t="s">
        <v>485</v>
      </c>
      <c r="B25" s="438">
        <f>+'1.1.sz.mell.'!C145</f>
        <v>630401</v>
      </c>
      <c r="C25" s="432" t="s">
        <v>513</v>
      </c>
      <c r="D25" s="439">
        <f>+'2.1.sz.mell  '!G27+'2.2.sz.mell  '!G30</f>
        <v>630401</v>
      </c>
      <c r="E25" s="438">
        <f>+B25-D25</f>
        <v>0</v>
      </c>
    </row>
    <row r="26" spans="1:5">
      <c r="A26" s="432" t="s">
        <v>507</v>
      </c>
      <c r="B26" s="438">
        <f>+'1.1.sz.mell.'!C146</f>
        <v>38793580</v>
      </c>
      <c r="C26" s="432" t="s">
        <v>514</v>
      </c>
      <c r="D26" s="439">
        <f>+'2.1.sz.mell  '!G28+'2.2.sz.mell  '!G31</f>
        <v>38793580</v>
      </c>
      <c r="E26" s="438">
        <f>+B26-D26</f>
        <v>0</v>
      </c>
    </row>
    <row r="27" spans="1:5">
      <c r="A27" s="432"/>
      <c r="B27" s="438"/>
      <c r="C27" s="432"/>
      <c r="D27" s="439"/>
      <c r="E27" s="438"/>
    </row>
    <row r="28" spans="1:5" ht="15.75">
      <c r="A28" s="406" t="str">
        <f>+ÖSSZEFÜGGÉSEK!A28</f>
        <v>2014. évi módosított előirányzat KIADÁSOK</v>
      </c>
      <c r="B28" s="440"/>
      <c r="C28" s="433"/>
      <c r="D28" s="439"/>
      <c r="E28" s="438"/>
    </row>
    <row r="29" spans="1:5">
      <c r="A29" s="432"/>
      <c r="B29" s="438"/>
      <c r="C29" s="432"/>
      <c r="D29" s="439"/>
      <c r="E29" s="438"/>
    </row>
    <row r="30" spans="1:5">
      <c r="A30" s="432" t="s">
        <v>508</v>
      </c>
      <c r="B30" s="438">
        <f>+'1.1.sz.mell.'!D125</f>
        <v>43956025</v>
      </c>
      <c r="C30" s="432" t="s">
        <v>519</v>
      </c>
      <c r="D30" s="439">
        <f>+'2.1.sz.mell  '!H18+'2.2.sz.mell  '!H17</f>
        <v>43956025</v>
      </c>
      <c r="E30" s="438">
        <f>+B30-D30</f>
        <v>0</v>
      </c>
    </row>
    <row r="31" spans="1:5">
      <c r="A31" s="432" t="s">
        <v>486</v>
      </c>
      <c r="B31" s="438">
        <f>+'1.1.sz.mell.'!D145</f>
        <v>630401</v>
      </c>
      <c r="C31" s="432" t="s">
        <v>516</v>
      </c>
      <c r="D31" s="439">
        <f>+'2.1.sz.mell  '!H27+'2.2.sz.mell  '!H30</f>
        <v>630401</v>
      </c>
      <c r="E31" s="438">
        <f>+B31-D31</f>
        <v>0</v>
      </c>
    </row>
    <row r="32" spans="1:5">
      <c r="A32" s="432" t="s">
        <v>509</v>
      </c>
      <c r="B32" s="438">
        <f>+'1.1.sz.mell.'!D146</f>
        <v>44586426</v>
      </c>
      <c r="C32" s="432" t="s">
        <v>515</v>
      </c>
      <c r="D32" s="439">
        <f>+'2.1.sz.mell  '!H28+'2.2.sz.mell  '!H31</f>
        <v>44586426</v>
      </c>
      <c r="E32" s="438">
        <f>+B32-D32</f>
        <v>0</v>
      </c>
    </row>
    <row r="33" spans="1:5">
      <c r="A33" s="432"/>
      <c r="B33" s="438"/>
      <c r="C33" s="432"/>
      <c r="D33" s="439"/>
      <c r="E33" s="438"/>
    </row>
    <row r="34" spans="1:5" ht="15.75">
      <c r="A34" s="436" t="str">
        <f>+ÖSSZEFÜGGÉSEK!A34</f>
        <v>2014. évi teljesítés KIADÁSOK</v>
      </c>
      <c r="B34" s="440"/>
      <c r="C34" s="433"/>
      <c r="D34" s="439"/>
      <c r="E34" s="438"/>
    </row>
    <row r="35" spans="1:5">
      <c r="A35" s="432"/>
      <c r="B35" s="438"/>
      <c r="C35" s="432"/>
      <c r="D35" s="439"/>
      <c r="E35" s="438"/>
    </row>
    <row r="36" spans="1:5">
      <c r="A36" s="432" t="s">
        <v>510</v>
      </c>
      <c r="B36" s="438">
        <f>+'1.1.sz.mell.'!E125</f>
        <v>35254185</v>
      </c>
      <c r="C36" s="432" t="s">
        <v>520</v>
      </c>
      <c r="D36" s="439">
        <f>+'2.1.sz.mell  '!I18+'2.2.sz.mell  '!I17</f>
        <v>35254185</v>
      </c>
      <c r="E36" s="438">
        <f>+B36-D36</f>
        <v>0</v>
      </c>
    </row>
    <row r="37" spans="1:5">
      <c r="A37" s="432" t="s">
        <v>487</v>
      </c>
      <c r="B37" s="438">
        <f>+'1.1.sz.mell.'!E145</f>
        <v>630401</v>
      </c>
      <c r="C37" s="432" t="s">
        <v>518</v>
      </c>
      <c r="D37" s="439">
        <f>+'2.1.sz.mell  '!I27+'2.2.sz.mell  '!I30</f>
        <v>630401</v>
      </c>
      <c r="E37" s="438">
        <f>+B37-D37</f>
        <v>0</v>
      </c>
    </row>
    <row r="38" spans="1:5">
      <c r="A38" s="432" t="s">
        <v>511</v>
      </c>
      <c r="B38" s="438">
        <f>+'1.1.sz.mell.'!E146</f>
        <v>35884586</v>
      </c>
      <c r="C38" s="432" t="s">
        <v>517</v>
      </c>
      <c r="D38" s="439">
        <f>+'2.1.sz.mell  '!I28+'2.2.sz.mell  '!I31</f>
        <v>35884586</v>
      </c>
      <c r="E38" s="438">
        <f>+B38-D38</f>
        <v>0</v>
      </c>
    </row>
  </sheetData>
  <sheetProtection sheet="1" objects="1" scenarios="1"/>
  <phoneticPr fontId="0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63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50"/>
  </sheetPr>
  <dimension ref="A1:H33"/>
  <sheetViews>
    <sheetView topLeftCell="A7" zoomScaleNormal="100" workbookViewId="0">
      <selection activeCell="H1" sqref="H1:H24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533" t="s">
        <v>0</v>
      </c>
      <c r="B1" s="533"/>
      <c r="C1" s="533"/>
      <c r="D1" s="533"/>
      <c r="E1" s="533"/>
      <c r="F1" s="533"/>
      <c r="G1" s="533"/>
      <c r="H1" s="532" t="s">
        <v>748</v>
      </c>
    </row>
    <row r="2" spans="1:8" ht="22.5" customHeight="1" thickBot="1">
      <c r="A2" s="26"/>
      <c r="B2" s="9"/>
      <c r="C2" s="9"/>
      <c r="D2" s="9"/>
      <c r="E2" s="9"/>
      <c r="F2" s="534" t="s">
        <v>42</v>
      </c>
      <c r="G2" s="534"/>
      <c r="H2" s="532"/>
    </row>
    <row r="3" spans="1:8" s="6" customFormat="1" ht="50.25" customHeight="1" thickBot="1">
      <c r="A3" s="27" t="s">
        <v>46</v>
      </c>
      <c r="B3" s="28" t="s">
        <v>47</v>
      </c>
      <c r="C3" s="28" t="s">
        <v>48</v>
      </c>
      <c r="D3" s="28" t="str">
        <f>+CONCATENATE("Felhasználás ",LEFT(ÖSSZEFÜGGÉSEK!A4,4)-1,". XII.31-ig")</f>
        <v>Felhasználás 2013. XII.31-ig</v>
      </c>
      <c r="E3" s="28" t="str">
        <f>+CONCATENATE(LEFT(ÖSSZEFÜGGÉSEK!A4,4),". évi módosított előirányzat")</f>
        <v>2014. évi módosított előirányzat</v>
      </c>
      <c r="F3" s="54" t="str">
        <f>+CONCATENATE(LEFT(ÖSSZEFÜGGÉSEK!A4,4),". évi teljesítés")</f>
        <v>2014. évi teljesítés</v>
      </c>
      <c r="G3" s="53" t="str">
        <f>+CONCATENATE("Összes teljesítés ",LEFT(ÖSSZEFÜGGÉSEK!A4,4),". dec. 31-ig")</f>
        <v>Összes teljesítés 2014. dec. 31-ig</v>
      </c>
      <c r="H3" s="532"/>
    </row>
    <row r="4" spans="1:8" s="9" customFormat="1" ht="12" customHeight="1" thickBot="1">
      <c r="A4" s="399" t="s">
        <v>393</v>
      </c>
      <c r="B4" s="400" t="s">
        <v>394</v>
      </c>
      <c r="C4" s="400" t="s">
        <v>395</v>
      </c>
      <c r="D4" s="400" t="s">
        <v>396</v>
      </c>
      <c r="E4" s="400" t="s">
        <v>397</v>
      </c>
      <c r="F4" s="43" t="s">
        <v>474</v>
      </c>
      <c r="G4" s="401" t="s">
        <v>521</v>
      </c>
      <c r="H4" s="532"/>
    </row>
    <row r="5" spans="1:8" ht="15.95" customHeight="1">
      <c r="A5" s="7" t="s">
        <v>743</v>
      </c>
      <c r="B5" s="2"/>
      <c r="C5" s="10" t="s">
        <v>744</v>
      </c>
      <c r="D5" s="2"/>
      <c r="E5" s="2"/>
      <c r="F5" s="44">
        <v>248525</v>
      </c>
      <c r="G5" s="45">
        <f t="shared" ref="G5:G23" si="0">+D5+F5</f>
        <v>248525</v>
      </c>
      <c r="H5" s="532"/>
    </row>
    <row r="6" spans="1:8" ht="15.95" customHeight="1">
      <c r="A6" s="7" t="s">
        <v>745</v>
      </c>
      <c r="B6" s="2"/>
      <c r="C6" s="10"/>
      <c r="D6" s="2"/>
      <c r="E6" s="2"/>
      <c r="F6" s="44">
        <v>400000</v>
      </c>
      <c r="G6" s="45">
        <f t="shared" si="0"/>
        <v>400000</v>
      </c>
      <c r="H6" s="532"/>
    </row>
    <row r="7" spans="1:8" ht="15.95" customHeight="1">
      <c r="A7" s="7" t="s">
        <v>746</v>
      </c>
      <c r="B7" s="2"/>
      <c r="C7" s="10"/>
      <c r="D7" s="2"/>
      <c r="E7" s="2"/>
      <c r="F7" s="44">
        <v>24990</v>
      </c>
      <c r="G7" s="45">
        <f t="shared" si="0"/>
        <v>24990</v>
      </c>
      <c r="H7" s="532"/>
    </row>
    <row r="8" spans="1:8" ht="15.95" customHeight="1">
      <c r="A8" s="11" t="s">
        <v>747</v>
      </c>
      <c r="B8" s="2"/>
      <c r="C8" s="10"/>
      <c r="D8" s="2"/>
      <c r="E8" s="2"/>
      <c r="F8" s="44">
        <v>209728</v>
      </c>
      <c r="G8" s="45">
        <f t="shared" si="0"/>
        <v>209728</v>
      </c>
      <c r="H8" s="532"/>
    </row>
    <row r="9" spans="1:8" ht="15.95" customHeight="1">
      <c r="A9" s="7"/>
      <c r="B9" s="2"/>
      <c r="C9" s="10"/>
      <c r="D9" s="2"/>
      <c r="E9" s="2"/>
      <c r="F9" s="44"/>
      <c r="G9" s="45">
        <f t="shared" si="0"/>
        <v>0</v>
      </c>
      <c r="H9" s="532"/>
    </row>
    <row r="10" spans="1:8" ht="15.95" customHeight="1">
      <c r="A10" s="11"/>
      <c r="B10" s="2"/>
      <c r="C10" s="10"/>
      <c r="D10" s="2"/>
      <c r="E10" s="2"/>
      <c r="F10" s="44"/>
      <c r="G10" s="45">
        <f t="shared" si="0"/>
        <v>0</v>
      </c>
      <c r="H10" s="532"/>
    </row>
    <row r="11" spans="1:8" ht="15.95" customHeight="1">
      <c r="A11" s="7"/>
      <c r="B11" s="2"/>
      <c r="C11" s="10"/>
      <c r="D11" s="2"/>
      <c r="E11" s="2"/>
      <c r="F11" s="44"/>
      <c r="G11" s="45">
        <f t="shared" si="0"/>
        <v>0</v>
      </c>
      <c r="H11" s="532"/>
    </row>
    <row r="12" spans="1:8" ht="15.95" customHeight="1">
      <c r="A12" s="7"/>
      <c r="B12" s="2"/>
      <c r="C12" s="10"/>
      <c r="D12" s="2"/>
      <c r="E12" s="2"/>
      <c r="F12" s="44"/>
      <c r="G12" s="45">
        <f t="shared" si="0"/>
        <v>0</v>
      </c>
      <c r="H12" s="532"/>
    </row>
    <row r="13" spans="1:8" ht="15.95" customHeight="1">
      <c r="A13" s="7"/>
      <c r="B13" s="2"/>
      <c r="C13" s="10"/>
      <c r="D13" s="2"/>
      <c r="E13" s="2"/>
      <c r="F13" s="44"/>
      <c r="G13" s="45">
        <f t="shared" si="0"/>
        <v>0</v>
      </c>
      <c r="H13" s="532"/>
    </row>
    <row r="14" spans="1:8" ht="15.95" customHeight="1">
      <c r="A14" s="7"/>
      <c r="B14" s="2"/>
      <c r="C14" s="10"/>
      <c r="D14" s="2"/>
      <c r="E14" s="2"/>
      <c r="F14" s="44"/>
      <c r="G14" s="45">
        <f t="shared" si="0"/>
        <v>0</v>
      </c>
      <c r="H14" s="532"/>
    </row>
    <row r="15" spans="1:8" ht="15.95" customHeight="1">
      <c r="A15" s="7"/>
      <c r="B15" s="2"/>
      <c r="C15" s="10"/>
      <c r="D15" s="2"/>
      <c r="E15" s="2"/>
      <c r="F15" s="44"/>
      <c r="G15" s="45">
        <f t="shared" si="0"/>
        <v>0</v>
      </c>
      <c r="H15" s="532"/>
    </row>
    <row r="16" spans="1:8" ht="15.95" customHeight="1">
      <c r="A16" s="7"/>
      <c r="B16" s="2"/>
      <c r="C16" s="10"/>
      <c r="D16" s="2"/>
      <c r="E16" s="2"/>
      <c r="F16" s="44"/>
      <c r="G16" s="45">
        <f t="shared" si="0"/>
        <v>0</v>
      </c>
      <c r="H16" s="532"/>
    </row>
    <row r="17" spans="1:8" ht="15.95" customHeight="1">
      <c r="A17" s="7"/>
      <c r="B17" s="2"/>
      <c r="C17" s="10"/>
      <c r="D17" s="2"/>
      <c r="E17" s="2"/>
      <c r="F17" s="44"/>
      <c r="G17" s="45">
        <f t="shared" si="0"/>
        <v>0</v>
      </c>
      <c r="H17" s="532"/>
    </row>
    <row r="18" spans="1:8" ht="15.95" customHeight="1">
      <c r="A18" s="7"/>
      <c r="B18" s="2"/>
      <c r="C18" s="10"/>
      <c r="D18" s="2"/>
      <c r="E18" s="2"/>
      <c r="F18" s="44"/>
      <c r="G18" s="45">
        <f t="shared" si="0"/>
        <v>0</v>
      </c>
      <c r="H18" s="532"/>
    </row>
    <row r="19" spans="1:8" ht="15.95" customHeight="1">
      <c r="A19" s="7"/>
      <c r="B19" s="2"/>
      <c r="C19" s="10"/>
      <c r="D19" s="2"/>
      <c r="E19" s="2"/>
      <c r="F19" s="44"/>
      <c r="G19" s="45">
        <f t="shared" si="0"/>
        <v>0</v>
      </c>
      <c r="H19" s="532"/>
    </row>
    <row r="20" spans="1:8" ht="15.95" customHeight="1">
      <c r="A20" s="7"/>
      <c r="B20" s="2"/>
      <c r="C20" s="10"/>
      <c r="D20" s="2"/>
      <c r="E20" s="2"/>
      <c r="F20" s="44"/>
      <c r="G20" s="45">
        <f t="shared" si="0"/>
        <v>0</v>
      </c>
      <c r="H20" s="532"/>
    </row>
    <row r="21" spans="1:8" ht="15.95" customHeight="1">
      <c r="A21" s="7"/>
      <c r="B21" s="2"/>
      <c r="C21" s="10"/>
      <c r="D21" s="2"/>
      <c r="E21" s="2"/>
      <c r="F21" s="44"/>
      <c r="G21" s="45">
        <f t="shared" si="0"/>
        <v>0</v>
      </c>
      <c r="H21" s="532"/>
    </row>
    <row r="22" spans="1:8" ht="15.95" customHeight="1">
      <c r="A22" s="7"/>
      <c r="B22" s="2"/>
      <c r="C22" s="10"/>
      <c r="D22" s="2"/>
      <c r="E22" s="2"/>
      <c r="F22" s="44"/>
      <c r="G22" s="45">
        <f t="shared" si="0"/>
        <v>0</v>
      </c>
      <c r="H22" s="532"/>
    </row>
    <row r="23" spans="1:8" ht="15.95" customHeight="1" thickBot="1">
      <c r="A23" s="12"/>
      <c r="B23" s="3"/>
      <c r="C23" s="13"/>
      <c r="D23" s="3"/>
      <c r="E23" s="3"/>
      <c r="F23" s="46"/>
      <c r="G23" s="45">
        <f t="shared" si="0"/>
        <v>0</v>
      </c>
      <c r="H23" s="532"/>
    </row>
    <row r="24" spans="1:8" s="16" customFormat="1" ht="18" customHeight="1" thickBot="1">
      <c r="A24" s="29" t="s">
        <v>45</v>
      </c>
      <c r="B24" s="14">
        <f>SUM(B5:B23)</f>
        <v>0</v>
      </c>
      <c r="C24" s="21"/>
      <c r="D24" s="14">
        <f>SUM(D5:D23)</f>
        <v>0</v>
      </c>
      <c r="E24" s="14">
        <f>SUM(E5:E23)</f>
        <v>0</v>
      </c>
      <c r="F24" s="14">
        <f>SUM(F5:F23)</f>
        <v>883243</v>
      </c>
      <c r="G24" s="15">
        <f>SUM(G5:G23)</f>
        <v>883243</v>
      </c>
      <c r="H24" s="532"/>
    </row>
    <row r="25" spans="1:8">
      <c r="F25" s="16"/>
      <c r="G25" s="16"/>
      <c r="H25" s="496"/>
    </row>
    <row r="26" spans="1:8">
      <c r="H26" s="496"/>
    </row>
    <row r="27" spans="1:8">
      <c r="H27" s="496"/>
    </row>
    <row r="28" spans="1:8">
      <c r="H28" s="496"/>
    </row>
    <row r="29" spans="1:8">
      <c r="H29" s="496"/>
    </row>
    <row r="30" spans="1:8">
      <c r="H30" s="496"/>
    </row>
    <row r="31" spans="1:8">
      <c r="H31" s="496"/>
    </row>
    <row r="32" spans="1:8">
      <c r="H32" s="496"/>
    </row>
    <row r="33" spans="8:8">
      <c r="H33" s="496"/>
    </row>
  </sheetData>
  <sheetProtection sheet="1" objects="1" scenarios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1" bottom="0.98425196850393704" header="0.5" footer="0.5"/>
  <pageSetup paperSize="9" scale="90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H24"/>
  <sheetViews>
    <sheetView topLeftCell="A4" zoomScaleNormal="100" zoomScaleSheetLayoutView="130" workbookViewId="0">
      <selection activeCell="H1" sqref="H1:H24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533" t="s">
        <v>1</v>
      </c>
      <c r="B1" s="533"/>
      <c r="C1" s="533"/>
      <c r="D1" s="533"/>
      <c r="E1" s="533"/>
      <c r="F1" s="533"/>
      <c r="G1" s="533"/>
      <c r="H1" s="535" t="s">
        <v>734</v>
      </c>
    </row>
    <row r="2" spans="1:8" ht="23.25" customHeight="1" thickBot="1">
      <c r="A2" s="26"/>
      <c r="B2" s="9"/>
      <c r="C2" s="9"/>
      <c r="D2" s="9"/>
      <c r="E2" s="9"/>
      <c r="F2" s="534" t="s">
        <v>42</v>
      </c>
      <c r="G2" s="534"/>
      <c r="H2" s="535"/>
    </row>
    <row r="3" spans="1:8" s="6" customFormat="1" ht="48.75" customHeight="1" thickBot="1">
      <c r="A3" s="27" t="s">
        <v>49</v>
      </c>
      <c r="B3" s="28" t="s">
        <v>47</v>
      </c>
      <c r="C3" s="28" t="s">
        <v>48</v>
      </c>
      <c r="D3" s="28" t="str">
        <f>+'3.sz.mell.'!D3</f>
        <v>Felhasználás 2013. XII.31-ig</v>
      </c>
      <c r="E3" s="28" t="str">
        <f>+'3.sz.mell.'!E3</f>
        <v>2014. évi módosított előirányzat</v>
      </c>
      <c r="F3" s="54" t="str">
        <f>+'3.sz.mell.'!F3</f>
        <v>2014. évi teljesítés</v>
      </c>
      <c r="G3" s="53" t="str">
        <f>+'3.sz.mell.'!G3</f>
        <v>Összes teljesítés 2014. dec. 31-ig</v>
      </c>
      <c r="H3" s="535"/>
    </row>
    <row r="4" spans="1:8" s="9" customFormat="1" ht="15" customHeight="1" thickBot="1">
      <c r="A4" s="399" t="s">
        <v>393</v>
      </c>
      <c r="B4" s="400" t="s">
        <v>394</v>
      </c>
      <c r="C4" s="400" t="s">
        <v>395</v>
      </c>
      <c r="D4" s="400" t="s">
        <v>396</v>
      </c>
      <c r="E4" s="400" t="s">
        <v>397</v>
      </c>
      <c r="F4" s="43" t="s">
        <v>474</v>
      </c>
      <c r="G4" s="401" t="s">
        <v>521</v>
      </c>
      <c r="H4" s="535"/>
    </row>
    <row r="5" spans="1:8" ht="15.95" customHeight="1">
      <c r="A5" s="17"/>
      <c r="B5" s="2"/>
      <c r="C5" s="280"/>
      <c r="D5" s="2"/>
      <c r="E5" s="2"/>
      <c r="F5" s="44"/>
      <c r="G5" s="45">
        <f t="shared" ref="G5:G23" si="0">+D5+F5</f>
        <v>0</v>
      </c>
      <c r="H5" s="535"/>
    </row>
    <row r="6" spans="1:8" ht="15.95" customHeight="1">
      <c r="A6" s="17"/>
      <c r="B6" s="2"/>
      <c r="C6" s="280"/>
      <c r="D6" s="2"/>
      <c r="E6" s="2"/>
      <c r="F6" s="44"/>
      <c r="G6" s="45">
        <f t="shared" si="0"/>
        <v>0</v>
      </c>
      <c r="H6" s="535"/>
    </row>
    <row r="7" spans="1:8" ht="15.95" customHeight="1">
      <c r="A7" s="17"/>
      <c r="B7" s="2"/>
      <c r="C7" s="280"/>
      <c r="D7" s="2"/>
      <c r="E7" s="2"/>
      <c r="F7" s="44"/>
      <c r="G7" s="45">
        <f t="shared" si="0"/>
        <v>0</v>
      </c>
      <c r="H7" s="535"/>
    </row>
    <row r="8" spans="1:8" ht="15.95" customHeight="1">
      <c r="A8" s="17"/>
      <c r="B8" s="2"/>
      <c r="C8" s="280"/>
      <c r="D8" s="2"/>
      <c r="E8" s="2"/>
      <c r="F8" s="44"/>
      <c r="G8" s="45">
        <f t="shared" si="0"/>
        <v>0</v>
      </c>
      <c r="H8" s="535"/>
    </row>
    <row r="9" spans="1:8" ht="15.95" customHeight="1">
      <c r="A9" s="17"/>
      <c r="B9" s="2"/>
      <c r="C9" s="280"/>
      <c r="D9" s="2"/>
      <c r="E9" s="2"/>
      <c r="F9" s="44"/>
      <c r="G9" s="45">
        <f t="shared" si="0"/>
        <v>0</v>
      </c>
      <c r="H9" s="535"/>
    </row>
    <row r="10" spans="1:8" ht="15.95" customHeight="1">
      <c r="A10" s="17"/>
      <c r="B10" s="2"/>
      <c r="C10" s="280"/>
      <c r="D10" s="2"/>
      <c r="E10" s="2"/>
      <c r="F10" s="44"/>
      <c r="G10" s="45">
        <f t="shared" si="0"/>
        <v>0</v>
      </c>
      <c r="H10" s="535"/>
    </row>
    <row r="11" spans="1:8" ht="15.95" customHeight="1">
      <c r="A11" s="17"/>
      <c r="B11" s="2"/>
      <c r="C11" s="280"/>
      <c r="D11" s="2"/>
      <c r="E11" s="2"/>
      <c r="F11" s="44"/>
      <c r="G11" s="45">
        <f t="shared" si="0"/>
        <v>0</v>
      </c>
      <c r="H11" s="535"/>
    </row>
    <row r="12" spans="1:8" ht="15.95" customHeight="1">
      <c r="A12" s="17"/>
      <c r="B12" s="2"/>
      <c r="C12" s="280"/>
      <c r="D12" s="2"/>
      <c r="E12" s="2"/>
      <c r="F12" s="44"/>
      <c r="G12" s="45">
        <f t="shared" si="0"/>
        <v>0</v>
      </c>
      <c r="H12" s="535"/>
    </row>
    <row r="13" spans="1:8" ht="15.95" customHeight="1">
      <c r="A13" s="17"/>
      <c r="B13" s="2"/>
      <c r="C13" s="280"/>
      <c r="D13" s="2"/>
      <c r="E13" s="2"/>
      <c r="F13" s="44"/>
      <c r="G13" s="45">
        <f t="shared" si="0"/>
        <v>0</v>
      </c>
      <c r="H13" s="535"/>
    </row>
    <row r="14" spans="1:8" ht="15.95" customHeight="1">
      <c r="A14" s="17"/>
      <c r="B14" s="2"/>
      <c r="C14" s="280"/>
      <c r="D14" s="2"/>
      <c r="E14" s="2"/>
      <c r="F14" s="44"/>
      <c r="G14" s="45">
        <f t="shared" si="0"/>
        <v>0</v>
      </c>
      <c r="H14" s="535"/>
    </row>
    <row r="15" spans="1:8" ht="15.95" customHeight="1">
      <c r="A15" s="17"/>
      <c r="B15" s="2"/>
      <c r="C15" s="280"/>
      <c r="D15" s="2"/>
      <c r="E15" s="2"/>
      <c r="F15" s="44"/>
      <c r="G15" s="45">
        <f t="shared" si="0"/>
        <v>0</v>
      </c>
      <c r="H15" s="535"/>
    </row>
    <row r="16" spans="1:8" ht="15.95" customHeight="1">
      <c r="A16" s="17"/>
      <c r="B16" s="2"/>
      <c r="C16" s="280"/>
      <c r="D16" s="2"/>
      <c r="E16" s="2"/>
      <c r="F16" s="44"/>
      <c r="G16" s="45">
        <f t="shared" si="0"/>
        <v>0</v>
      </c>
      <c r="H16" s="535"/>
    </row>
    <row r="17" spans="1:8" ht="15.95" customHeight="1">
      <c r="A17" s="17"/>
      <c r="B17" s="2"/>
      <c r="C17" s="280"/>
      <c r="D17" s="2"/>
      <c r="E17" s="2"/>
      <c r="F17" s="44"/>
      <c r="G17" s="45">
        <f t="shared" si="0"/>
        <v>0</v>
      </c>
      <c r="H17" s="535"/>
    </row>
    <row r="18" spans="1:8" ht="15.95" customHeight="1">
      <c r="A18" s="17"/>
      <c r="B18" s="2"/>
      <c r="C18" s="280"/>
      <c r="D18" s="2"/>
      <c r="E18" s="2"/>
      <c r="F18" s="44"/>
      <c r="G18" s="45">
        <f t="shared" si="0"/>
        <v>0</v>
      </c>
      <c r="H18" s="535"/>
    </row>
    <row r="19" spans="1:8" ht="15.95" customHeight="1">
      <c r="A19" s="17"/>
      <c r="B19" s="2"/>
      <c r="C19" s="280"/>
      <c r="D19" s="2"/>
      <c r="E19" s="2"/>
      <c r="F19" s="44"/>
      <c r="G19" s="45">
        <f t="shared" si="0"/>
        <v>0</v>
      </c>
      <c r="H19" s="535"/>
    </row>
    <row r="20" spans="1:8" ht="15.95" customHeight="1">
      <c r="A20" s="17"/>
      <c r="B20" s="2"/>
      <c r="C20" s="280"/>
      <c r="D20" s="2"/>
      <c r="E20" s="2"/>
      <c r="F20" s="44"/>
      <c r="G20" s="45">
        <f t="shared" si="0"/>
        <v>0</v>
      </c>
      <c r="H20" s="535"/>
    </row>
    <row r="21" spans="1:8" ht="15.95" customHeight="1">
      <c r="A21" s="17"/>
      <c r="B21" s="2"/>
      <c r="C21" s="280"/>
      <c r="D21" s="2"/>
      <c r="E21" s="2"/>
      <c r="F21" s="44"/>
      <c r="G21" s="45">
        <f t="shared" si="0"/>
        <v>0</v>
      </c>
      <c r="H21" s="535"/>
    </row>
    <row r="22" spans="1:8" ht="15.95" customHeight="1">
      <c r="A22" s="17"/>
      <c r="B22" s="2"/>
      <c r="C22" s="280"/>
      <c r="D22" s="2"/>
      <c r="E22" s="2"/>
      <c r="F22" s="44"/>
      <c r="G22" s="45">
        <f t="shared" si="0"/>
        <v>0</v>
      </c>
      <c r="H22" s="535"/>
    </row>
    <row r="23" spans="1:8" ht="15.95" customHeight="1" thickBot="1">
      <c r="A23" s="18"/>
      <c r="B23" s="3"/>
      <c r="C23" s="281"/>
      <c r="D23" s="3"/>
      <c r="E23" s="3"/>
      <c r="F23" s="46"/>
      <c r="G23" s="45">
        <f t="shared" si="0"/>
        <v>0</v>
      </c>
      <c r="H23" s="535"/>
    </row>
    <row r="24" spans="1:8" s="16" customFormat="1" ht="18" customHeight="1" thickBot="1">
      <c r="A24" s="29" t="s">
        <v>45</v>
      </c>
      <c r="B24" s="14">
        <f>SUM(B5:B23)</f>
        <v>0</v>
      </c>
      <c r="C24" s="21"/>
      <c r="D24" s="14">
        <f>SUM(D5:D23)</f>
        <v>0</v>
      </c>
      <c r="E24" s="14">
        <f>SUM(E5:E23)</f>
        <v>0</v>
      </c>
      <c r="F24" s="14">
        <f>SUM(F5:F23)</f>
        <v>0</v>
      </c>
      <c r="G24" s="15">
        <f>SUM(G5:G23)</f>
        <v>0</v>
      </c>
      <c r="H24" s="535"/>
    </row>
  </sheetData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scale="64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0"/>
  </sheetPr>
  <dimension ref="A1:I157"/>
  <sheetViews>
    <sheetView topLeftCell="AC91" zoomScale="120" zoomScaleNormal="120" zoomScaleSheetLayoutView="100" workbookViewId="0">
      <selection activeCell="F4" sqref="F1:F65536"/>
    </sheetView>
  </sheetViews>
  <sheetFormatPr defaultRowHeight="15.75"/>
  <cols>
    <col min="1" max="1" width="9" style="336" customWidth="1"/>
    <col min="2" max="2" width="64.83203125" style="336" customWidth="1"/>
    <col min="3" max="3" width="17.33203125" style="336" customWidth="1"/>
    <col min="4" max="5" width="17.33203125" style="337" customWidth="1"/>
    <col min="6" max="6" width="0" style="511" hidden="1" customWidth="1"/>
    <col min="7" max="16384" width="9.33203125" style="347"/>
  </cols>
  <sheetData>
    <row r="1" spans="1:6" ht="15.95" customHeight="1">
      <c r="A1" s="518" t="s">
        <v>2</v>
      </c>
      <c r="B1" s="518"/>
      <c r="C1" s="518"/>
      <c r="D1" s="518"/>
      <c r="E1" s="518"/>
    </row>
    <row r="2" spans="1:6" ht="15.95" customHeight="1" thickBot="1">
      <c r="A2" s="39" t="s">
        <v>87</v>
      </c>
      <c r="B2" s="39"/>
      <c r="C2" s="39"/>
      <c r="D2" s="334"/>
      <c r="E2" s="334" t="s">
        <v>129</v>
      </c>
    </row>
    <row r="3" spans="1:6" ht="15.95" customHeight="1">
      <c r="A3" s="524" t="s">
        <v>50</v>
      </c>
      <c r="B3" s="521" t="s">
        <v>4</v>
      </c>
      <c r="C3" s="536" t="str">
        <f>+CONCATENATE(LEFT(ÖSSZEFÜGGÉSEK!A4,4)-1,". évi tény")</f>
        <v>2013. évi tény</v>
      </c>
      <c r="D3" s="519" t="str">
        <f>+CONCATENATE(LEFT(ÖSSZEFÜGGÉSEK!A4,4),". évi")</f>
        <v>2014. évi</v>
      </c>
      <c r="E3" s="520"/>
    </row>
    <row r="4" spans="1:6" ht="38.1" customHeight="1" thickBot="1">
      <c r="A4" s="525"/>
      <c r="B4" s="522"/>
      <c r="C4" s="537"/>
      <c r="D4" s="41" t="s">
        <v>152</v>
      </c>
      <c r="E4" s="42" t="s">
        <v>153</v>
      </c>
    </row>
    <row r="5" spans="1:6" s="348" customFormat="1" ht="12" customHeight="1" thickBot="1">
      <c r="A5" s="312" t="s">
        <v>393</v>
      </c>
      <c r="B5" s="313" t="s">
        <v>394</v>
      </c>
      <c r="C5" s="313" t="s">
        <v>395</v>
      </c>
      <c r="D5" s="313" t="s">
        <v>397</v>
      </c>
      <c r="E5" s="314" t="s">
        <v>474</v>
      </c>
      <c r="F5" s="512"/>
    </row>
    <row r="6" spans="1:6" s="349" customFormat="1" ht="12" customHeight="1" thickBot="1">
      <c r="A6" s="307" t="s">
        <v>5</v>
      </c>
      <c r="B6" s="451" t="s">
        <v>278</v>
      </c>
      <c r="C6" s="339">
        <f>+C7+C8+C9+C10+C11+C12</f>
        <v>0</v>
      </c>
      <c r="D6" s="339">
        <f>+D7+D8+D9+D10+D11+D12</f>
        <v>0</v>
      </c>
      <c r="E6" s="322">
        <f>+E7+E8+E9+E10+E11+E12</f>
        <v>0</v>
      </c>
      <c r="F6" s="513" t="s">
        <v>651</v>
      </c>
    </row>
    <row r="7" spans="1:6" s="349" customFormat="1" ht="12" customHeight="1">
      <c r="A7" s="302" t="s">
        <v>62</v>
      </c>
      <c r="B7" s="452" t="s">
        <v>279</v>
      </c>
      <c r="C7" s="341"/>
      <c r="D7" s="341"/>
      <c r="E7" s="324"/>
      <c r="F7" s="513" t="s">
        <v>652</v>
      </c>
    </row>
    <row r="8" spans="1:6" s="349" customFormat="1" ht="12" customHeight="1">
      <c r="A8" s="301" t="s">
        <v>63</v>
      </c>
      <c r="B8" s="453" t="s">
        <v>280</v>
      </c>
      <c r="C8" s="340"/>
      <c r="D8" s="340"/>
      <c r="E8" s="323"/>
      <c r="F8" s="513" t="s">
        <v>653</v>
      </c>
    </row>
    <row r="9" spans="1:6" s="349" customFormat="1" ht="12" customHeight="1">
      <c r="A9" s="301" t="s">
        <v>64</v>
      </c>
      <c r="B9" s="453" t="s">
        <v>281</v>
      </c>
      <c r="C9" s="340"/>
      <c r="D9" s="340"/>
      <c r="E9" s="323"/>
      <c r="F9" s="513" t="s">
        <v>654</v>
      </c>
    </row>
    <row r="10" spans="1:6" s="349" customFormat="1" ht="12" customHeight="1">
      <c r="A10" s="301" t="s">
        <v>65</v>
      </c>
      <c r="B10" s="453" t="s">
        <v>282</v>
      </c>
      <c r="C10" s="340"/>
      <c r="D10" s="340"/>
      <c r="E10" s="323"/>
      <c r="F10" s="513" t="s">
        <v>655</v>
      </c>
    </row>
    <row r="11" spans="1:6" s="349" customFormat="1" ht="12" customHeight="1">
      <c r="A11" s="301" t="s">
        <v>83</v>
      </c>
      <c r="B11" s="453" t="s">
        <v>283</v>
      </c>
      <c r="C11" s="449"/>
      <c r="D11" s="340"/>
      <c r="E11" s="323"/>
      <c r="F11" s="513" t="s">
        <v>656</v>
      </c>
    </row>
    <row r="12" spans="1:6" s="349" customFormat="1" ht="12" customHeight="1" thickBot="1">
      <c r="A12" s="303" t="s">
        <v>66</v>
      </c>
      <c r="B12" s="454" t="s">
        <v>284</v>
      </c>
      <c r="C12" s="450"/>
      <c r="D12" s="342"/>
      <c r="E12" s="325"/>
      <c r="F12" s="513" t="s">
        <v>657</v>
      </c>
    </row>
    <row r="13" spans="1:6" s="349" customFormat="1" ht="12" customHeight="1" thickBot="1">
      <c r="A13" s="307" t="s">
        <v>6</v>
      </c>
      <c r="B13" s="455" t="s">
        <v>285</v>
      </c>
      <c r="C13" s="339">
        <f>+C14+C15+C16+C17+C18</f>
        <v>0</v>
      </c>
      <c r="D13" s="339">
        <f>+D14+D15+D16+D17+D18</f>
        <v>0</v>
      </c>
      <c r="E13" s="322">
        <f>+E14+E15+E16+E17+E18</f>
        <v>0</v>
      </c>
      <c r="F13" s="513" t="s">
        <v>658</v>
      </c>
    </row>
    <row r="14" spans="1:6" s="349" customFormat="1" ht="12" customHeight="1">
      <c r="A14" s="302" t="s">
        <v>68</v>
      </c>
      <c r="B14" s="452" t="s">
        <v>286</v>
      </c>
      <c r="C14" s="341"/>
      <c r="D14" s="341"/>
      <c r="E14" s="324"/>
      <c r="F14" s="513" t="s">
        <v>659</v>
      </c>
    </row>
    <row r="15" spans="1:6" s="349" customFormat="1" ht="12" customHeight="1">
      <c r="A15" s="301" t="s">
        <v>69</v>
      </c>
      <c r="B15" s="453" t="s">
        <v>287</v>
      </c>
      <c r="C15" s="340"/>
      <c r="D15" s="340"/>
      <c r="E15" s="323"/>
      <c r="F15" s="513" t="s">
        <v>660</v>
      </c>
    </row>
    <row r="16" spans="1:6" s="349" customFormat="1" ht="12" customHeight="1">
      <c r="A16" s="301" t="s">
        <v>70</v>
      </c>
      <c r="B16" s="453" t="s">
        <v>288</v>
      </c>
      <c r="C16" s="340"/>
      <c r="D16" s="340"/>
      <c r="E16" s="323"/>
      <c r="F16" s="513" t="s">
        <v>661</v>
      </c>
    </row>
    <row r="17" spans="1:6" s="349" customFormat="1" ht="12" customHeight="1">
      <c r="A17" s="301" t="s">
        <v>71</v>
      </c>
      <c r="B17" s="453" t="s">
        <v>289</v>
      </c>
      <c r="C17" s="340"/>
      <c r="D17" s="340"/>
      <c r="E17" s="323"/>
      <c r="F17" s="513" t="s">
        <v>662</v>
      </c>
    </row>
    <row r="18" spans="1:6" s="349" customFormat="1" ht="12" customHeight="1">
      <c r="A18" s="301" t="s">
        <v>72</v>
      </c>
      <c r="B18" s="453" t="s">
        <v>290</v>
      </c>
      <c r="C18" s="340"/>
      <c r="D18" s="340"/>
      <c r="E18" s="323"/>
      <c r="F18" s="513" t="s">
        <v>663</v>
      </c>
    </row>
    <row r="19" spans="1:6" s="349" customFormat="1" ht="12" customHeight="1" thickBot="1">
      <c r="A19" s="303" t="s">
        <v>78</v>
      </c>
      <c r="B19" s="454" t="s">
        <v>291</v>
      </c>
      <c r="C19" s="342"/>
      <c r="D19" s="342"/>
      <c r="E19" s="325"/>
      <c r="F19" s="513" t="s">
        <v>664</v>
      </c>
    </row>
    <row r="20" spans="1:6" s="349" customFormat="1" ht="12" customHeight="1" thickBot="1">
      <c r="A20" s="307" t="s">
        <v>7</v>
      </c>
      <c r="B20" s="451" t="s">
        <v>292</v>
      </c>
      <c r="C20" s="339">
        <f>+C21+C22+C23+C24+C25</f>
        <v>0</v>
      </c>
      <c r="D20" s="339">
        <f>+D21+D22+D23+D24+D25</f>
        <v>0</v>
      </c>
      <c r="E20" s="322">
        <f>+E21+E22+E23+E24+E25</f>
        <v>0</v>
      </c>
      <c r="F20" s="513" t="s">
        <v>665</v>
      </c>
    </row>
    <row r="21" spans="1:6" s="349" customFormat="1" ht="12" customHeight="1">
      <c r="A21" s="302" t="s">
        <v>51</v>
      </c>
      <c r="B21" s="452" t="s">
        <v>293</v>
      </c>
      <c r="C21" s="341"/>
      <c r="D21" s="341"/>
      <c r="E21" s="324"/>
      <c r="F21" s="513" t="s">
        <v>666</v>
      </c>
    </row>
    <row r="22" spans="1:6" s="349" customFormat="1" ht="12" customHeight="1">
      <c r="A22" s="301" t="s">
        <v>52</v>
      </c>
      <c r="B22" s="453" t="s">
        <v>294</v>
      </c>
      <c r="C22" s="340"/>
      <c r="D22" s="340"/>
      <c r="E22" s="323"/>
      <c r="F22" s="513" t="s">
        <v>667</v>
      </c>
    </row>
    <row r="23" spans="1:6" s="349" customFormat="1" ht="12" customHeight="1">
      <c r="A23" s="301" t="s">
        <v>53</v>
      </c>
      <c r="B23" s="453" t="s">
        <v>295</v>
      </c>
      <c r="C23" s="340"/>
      <c r="D23" s="340"/>
      <c r="E23" s="323"/>
      <c r="F23" s="513" t="s">
        <v>668</v>
      </c>
    </row>
    <row r="24" spans="1:6" s="349" customFormat="1" ht="12" customHeight="1">
      <c r="A24" s="301" t="s">
        <v>54</v>
      </c>
      <c r="B24" s="453" t="s">
        <v>296</v>
      </c>
      <c r="C24" s="340"/>
      <c r="D24" s="340"/>
      <c r="E24" s="323"/>
      <c r="F24" s="513" t="s">
        <v>669</v>
      </c>
    </row>
    <row r="25" spans="1:6" s="349" customFormat="1" ht="12" customHeight="1">
      <c r="A25" s="301" t="s">
        <v>97</v>
      </c>
      <c r="B25" s="453" t="s">
        <v>297</v>
      </c>
      <c r="C25" s="340"/>
      <c r="D25" s="340"/>
      <c r="E25" s="323"/>
      <c r="F25" s="513" t="s">
        <v>670</v>
      </c>
    </row>
    <row r="26" spans="1:6" s="349" customFormat="1" ht="12" customHeight="1" thickBot="1">
      <c r="A26" s="303" t="s">
        <v>98</v>
      </c>
      <c r="B26" s="454" t="s">
        <v>298</v>
      </c>
      <c r="C26" s="342"/>
      <c r="D26" s="342"/>
      <c r="E26" s="325"/>
      <c r="F26" s="513" t="s">
        <v>671</v>
      </c>
    </row>
    <row r="27" spans="1:6" s="349" customFormat="1" ht="12" customHeight="1" thickBot="1">
      <c r="A27" s="307" t="s">
        <v>99</v>
      </c>
      <c r="B27" s="451" t="s">
        <v>299</v>
      </c>
      <c r="C27" s="345">
        <f>+C28+C31+C32+C33</f>
        <v>0</v>
      </c>
      <c r="D27" s="345">
        <f>+D28+D31+D32+D33</f>
        <v>0</v>
      </c>
      <c r="E27" s="357">
        <f>+E28+E31+E32+E33</f>
        <v>0</v>
      </c>
      <c r="F27" s="513" t="s">
        <v>672</v>
      </c>
    </row>
    <row r="28" spans="1:6" s="349" customFormat="1" ht="12" customHeight="1">
      <c r="A28" s="302" t="s">
        <v>300</v>
      </c>
      <c r="B28" s="452" t="s">
        <v>301</v>
      </c>
      <c r="C28" s="359">
        <f>+C29+C30</f>
        <v>0</v>
      </c>
      <c r="D28" s="359">
        <f>+D29+D30</f>
        <v>0</v>
      </c>
      <c r="E28" s="358">
        <f>+E29+E30</f>
        <v>0</v>
      </c>
      <c r="F28" s="513" t="s">
        <v>673</v>
      </c>
    </row>
    <row r="29" spans="1:6" s="349" customFormat="1" ht="12" customHeight="1">
      <c r="A29" s="301" t="s">
        <v>302</v>
      </c>
      <c r="B29" s="453" t="s">
        <v>303</v>
      </c>
      <c r="C29" s="340"/>
      <c r="D29" s="340"/>
      <c r="E29" s="323"/>
      <c r="F29" s="513" t="s">
        <v>674</v>
      </c>
    </row>
    <row r="30" spans="1:6" s="349" customFormat="1" ht="12" customHeight="1">
      <c r="A30" s="301" t="s">
        <v>304</v>
      </c>
      <c r="B30" s="453" t="s">
        <v>305</v>
      </c>
      <c r="C30" s="340"/>
      <c r="D30" s="340"/>
      <c r="E30" s="323"/>
      <c r="F30" s="513" t="s">
        <v>675</v>
      </c>
    </row>
    <row r="31" spans="1:6" s="349" customFormat="1" ht="12" customHeight="1">
      <c r="A31" s="301" t="s">
        <v>306</v>
      </c>
      <c r="B31" s="453" t="s">
        <v>307</v>
      </c>
      <c r="C31" s="340"/>
      <c r="D31" s="340"/>
      <c r="E31" s="323"/>
      <c r="F31" s="513" t="s">
        <v>676</v>
      </c>
    </row>
    <row r="32" spans="1:6" s="349" customFormat="1" ht="12" customHeight="1">
      <c r="A32" s="301" t="s">
        <v>308</v>
      </c>
      <c r="B32" s="453" t="s">
        <v>309</v>
      </c>
      <c r="C32" s="340"/>
      <c r="D32" s="340"/>
      <c r="E32" s="323"/>
      <c r="F32" s="513" t="s">
        <v>677</v>
      </c>
    </row>
    <row r="33" spans="1:6" s="349" customFormat="1" ht="12" customHeight="1" thickBot="1">
      <c r="A33" s="303" t="s">
        <v>310</v>
      </c>
      <c r="B33" s="454" t="s">
        <v>311</v>
      </c>
      <c r="C33" s="342"/>
      <c r="D33" s="342"/>
      <c r="E33" s="325"/>
      <c r="F33" s="513" t="s">
        <v>678</v>
      </c>
    </row>
    <row r="34" spans="1:6" s="349" customFormat="1" ht="12" customHeight="1" thickBot="1">
      <c r="A34" s="307" t="s">
        <v>9</v>
      </c>
      <c r="B34" s="451" t="s">
        <v>312</v>
      </c>
      <c r="C34" s="339">
        <f>SUM(C35:C44)</f>
        <v>0</v>
      </c>
      <c r="D34" s="339">
        <f>SUM(D35:D44)</f>
        <v>0</v>
      </c>
      <c r="E34" s="322">
        <f>SUM(E35:E44)</f>
        <v>0</v>
      </c>
      <c r="F34" s="513" t="s">
        <v>679</v>
      </c>
    </row>
    <row r="35" spans="1:6" s="349" customFormat="1" ht="12" customHeight="1">
      <c r="A35" s="302" t="s">
        <v>55</v>
      </c>
      <c r="B35" s="452" t="s">
        <v>313</v>
      </c>
      <c r="C35" s="341"/>
      <c r="D35" s="341"/>
      <c r="E35" s="324"/>
      <c r="F35" s="513" t="s">
        <v>680</v>
      </c>
    </row>
    <row r="36" spans="1:6" s="349" customFormat="1" ht="12" customHeight="1">
      <c r="A36" s="301" t="s">
        <v>56</v>
      </c>
      <c r="B36" s="453" t="s">
        <v>314</v>
      </c>
      <c r="C36" s="340"/>
      <c r="D36" s="340"/>
      <c r="E36" s="323"/>
      <c r="F36" s="513" t="s">
        <v>681</v>
      </c>
    </row>
    <row r="37" spans="1:6" s="349" customFormat="1" ht="12" customHeight="1">
      <c r="A37" s="301" t="s">
        <v>57</v>
      </c>
      <c r="B37" s="453" t="s">
        <v>315</v>
      </c>
      <c r="C37" s="340"/>
      <c r="D37" s="340"/>
      <c r="E37" s="323"/>
      <c r="F37" s="513" t="s">
        <v>682</v>
      </c>
    </row>
    <row r="38" spans="1:6" s="349" customFormat="1" ht="12" customHeight="1">
      <c r="A38" s="301" t="s">
        <v>101</v>
      </c>
      <c r="B38" s="453" t="s">
        <v>316</v>
      </c>
      <c r="C38" s="340"/>
      <c r="D38" s="340"/>
      <c r="E38" s="323"/>
      <c r="F38" s="513" t="s">
        <v>683</v>
      </c>
    </row>
    <row r="39" spans="1:6" s="349" customFormat="1" ht="12" customHeight="1">
      <c r="A39" s="301" t="s">
        <v>102</v>
      </c>
      <c r="B39" s="453" t="s">
        <v>317</v>
      </c>
      <c r="C39" s="340"/>
      <c r="D39" s="340"/>
      <c r="E39" s="323"/>
      <c r="F39" s="513" t="s">
        <v>684</v>
      </c>
    </row>
    <row r="40" spans="1:6" s="349" customFormat="1" ht="12" customHeight="1">
      <c r="A40" s="301" t="s">
        <v>103</v>
      </c>
      <c r="B40" s="453" t="s">
        <v>318</v>
      </c>
      <c r="C40" s="340"/>
      <c r="D40" s="340"/>
      <c r="E40" s="323"/>
      <c r="F40" s="513" t="s">
        <v>685</v>
      </c>
    </row>
    <row r="41" spans="1:6" s="349" customFormat="1" ht="12" customHeight="1">
      <c r="A41" s="301" t="s">
        <v>104</v>
      </c>
      <c r="B41" s="453" t="s">
        <v>319</v>
      </c>
      <c r="C41" s="340"/>
      <c r="D41" s="340"/>
      <c r="E41" s="323"/>
      <c r="F41" s="513" t="s">
        <v>686</v>
      </c>
    </row>
    <row r="42" spans="1:6" s="349" customFormat="1" ht="12" customHeight="1">
      <c r="A42" s="301" t="s">
        <v>105</v>
      </c>
      <c r="B42" s="453" t="s">
        <v>320</v>
      </c>
      <c r="C42" s="340"/>
      <c r="D42" s="340"/>
      <c r="E42" s="323"/>
      <c r="F42" s="513" t="s">
        <v>687</v>
      </c>
    </row>
    <row r="43" spans="1:6" s="349" customFormat="1" ht="12" customHeight="1">
      <c r="A43" s="301" t="s">
        <v>321</v>
      </c>
      <c r="B43" s="453" t="s">
        <v>322</v>
      </c>
      <c r="C43" s="343"/>
      <c r="D43" s="343"/>
      <c r="E43" s="326"/>
      <c r="F43" s="513" t="s">
        <v>688</v>
      </c>
    </row>
    <row r="44" spans="1:6" s="349" customFormat="1" ht="12" customHeight="1" thickBot="1">
      <c r="A44" s="303" t="s">
        <v>323</v>
      </c>
      <c r="B44" s="454" t="s">
        <v>324</v>
      </c>
      <c r="C44" s="344"/>
      <c r="D44" s="344"/>
      <c r="E44" s="327"/>
      <c r="F44" s="513" t="s">
        <v>689</v>
      </c>
    </row>
    <row r="45" spans="1:6" s="349" customFormat="1" ht="12" customHeight="1" thickBot="1">
      <c r="A45" s="307" t="s">
        <v>10</v>
      </c>
      <c r="B45" s="451" t="s">
        <v>325</v>
      </c>
      <c r="C45" s="339">
        <f>SUM(C46:C50)</f>
        <v>0</v>
      </c>
      <c r="D45" s="339">
        <f>SUM(D46:D50)</f>
        <v>0</v>
      </c>
      <c r="E45" s="322">
        <f>SUM(E46:E50)</f>
        <v>0</v>
      </c>
      <c r="F45" s="513" t="s">
        <v>690</v>
      </c>
    </row>
    <row r="46" spans="1:6" s="349" customFormat="1" ht="12" customHeight="1">
      <c r="A46" s="302" t="s">
        <v>58</v>
      </c>
      <c r="B46" s="452" t="s">
        <v>326</v>
      </c>
      <c r="C46" s="361"/>
      <c r="D46" s="361"/>
      <c r="E46" s="328"/>
      <c r="F46" s="513" t="s">
        <v>691</v>
      </c>
    </row>
    <row r="47" spans="1:6" s="349" customFormat="1" ht="12" customHeight="1">
      <c r="A47" s="301" t="s">
        <v>59</v>
      </c>
      <c r="B47" s="453" t="s">
        <v>327</v>
      </c>
      <c r="C47" s="343"/>
      <c r="D47" s="343"/>
      <c r="E47" s="326"/>
      <c r="F47" s="513" t="s">
        <v>692</v>
      </c>
    </row>
    <row r="48" spans="1:6" s="349" customFormat="1" ht="12" customHeight="1">
      <c r="A48" s="301" t="s">
        <v>328</v>
      </c>
      <c r="B48" s="453" t="s">
        <v>329</v>
      </c>
      <c r="C48" s="343"/>
      <c r="D48" s="343"/>
      <c r="E48" s="326"/>
      <c r="F48" s="513" t="s">
        <v>693</v>
      </c>
    </row>
    <row r="49" spans="1:6" s="349" customFormat="1" ht="12" customHeight="1">
      <c r="A49" s="301" t="s">
        <v>330</v>
      </c>
      <c r="B49" s="453" t="s">
        <v>331</v>
      </c>
      <c r="C49" s="343"/>
      <c r="D49" s="343"/>
      <c r="E49" s="326"/>
      <c r="F49" s="513" t="s">
        <v>694</v>
      </c>
    </row>
    <row r="50" spans="1:6" s="349" customFormat="1" ht="12" customHeight="1" thickBot="1">
      <c r="A50" s="303" t="s">
        <v>332</v>
      </c>
      <c r="B50" s="454" t="s">
        <v>333</v>
      </c>
      <c r="C50" s="344"/>
      <c r="D50" s="344"/>
      <c r="E50" s="327"/>
      <c r="F50" s="513" t="s">
        <v>695</v>
      </c>
    </row>
    <row r="51" spans="1:6" s="349" customFormat="1" ht="13.5" thickBot="1">
      <c r="A51" s="307" t="s">
        <v>106</v>
      </c>
      <c r="B51" s="451" t="s">
        <v>334</v>
      </c>
      <c r="C51" s="339">
        <f>SUM(C52:C54)</f>
        <v>0</v>
      </c>
      <c r="D51" s="339">
        <f>SUM(D52:D54)</f>
        <v>0</v>
      </c>
      <c r="E51" s="322">
        <f>SUM(E52:E54)</f>
        <v>0</v>
      </c>
      <c r="F51" s="513" t="s">
        <v>696</v>
      </c>
    </row>
    <row r="52" spans="1:6" s="349" customFormat="1" ht="12.75">
      <c r="A52" s="302" t="s">
        <v>60</v>
      </c>
      <c r="B52" s="452" t="s">
        <v>335</v>
      </c>
      <c r="C52" s="341"/>
      <c r="D52" s="341"/>
      <c r="E52" s="324"/>
      <c r="F52" s="513" t="s">
        <v>697</v>
      </c>
    </row>
    <row r="53" spans="1:6" s="349" customFormat="1" ht="14.25" customHeight="1">
      <c r="A53" s="301" t="s">
        <v>61</v>
      </c>
      <c r="B53" s="453" t="s">
        <v>523</v>
      </c>
      <c r="C53" s="340"/>
      <c r="D53" s="340"/>
      <c r="E53" s="323"/>
      <c r="F53" s="513" t="s">
        <v>698</v>
      </c>
    </row>
    <row r="54" spans="1:6" s="349" customFormat="1" ht="12.75">
      <c r="A54" s="301" t="s">
        <v>337</v>
      </c>
      <c r="B54" s="453" t="s">
        <v>338</v>
      </c>
      <c r="C54" s="340"/>
      <c r="D54" s="340"/>
      <c r="E54" s="323"/>
      <c r="F54" s="513" t="s">
        <v>699</v>
      </c>
    </row>
    <row r="55" spans="1:6" s="349" customFormat="1" ht="13.5" thickBot="1">
      <c r="A55" s="303" t="s">
        <v>339</v>
      </c>
      <c r="B55" s="454" t="s">
        <v>340</v>
      </c>
      <c r="C55" s="342"/>
      <c r="D55" s="342"/>
      <c r="E55" s="325"/>
      <c r="F55" s="513" t="s">
        <v>700</v>
      </c>
    </row>
    <row r="56" spans="1:6" s="349" customFormat="1" ht="13.5" thickBot="1">
      <c r="A56" s="307" t="s">
        <v>12</v>
      </c>
      <c r="B56" s="455" t="s">
        <v>341</v>
      </c>
      <c r="C56" s="339">
        <f>SUM(C57:C59)</f>
        <v>0</v>
      </c>
      <c r="D56" s="339">
        <f>SUM(D57:D59)</f>
        <v>0</v>
      </c>
      <c r="E56" s="322">
        <f>SUM(E57:E59)</f>
        <v>0</v>
      </c>
      <c r="F56" s="513" t="s">
        <v>701</v>
      </c>
    </row>
    <row r="57" spans="1:6" s="349" customFormat="1" ht="12.75">
      <c r="A57" s="301" t="s">
        <v>107</v>
      </c>
      <c r="B57" s="452" t="s">
        <v>342</v>
      </c>
      <c r="C57" s="343"/>
      <c r="D57" s="343"/>
      <c r="E57" s="326"/>
      <c r="F57" s="513" t="s">
        <v>702</v>
      </c>
    </row>
    <row r="58" spans="1:6" s="349" customFormat="1" ht="12.75" customHeight="1">
      <c r="A58" s="301" t="s">
        <v>108</v>
      </c>
      <c r="B58" s="453" t="s">
        <v>524</v>
      </c>
      <c r="C58" s="343"/>
      <c r="D58" s="343"/>
      <c r="E58" s="326"/>
      <c r="F58" s="513" t="s">
        <v>703</v>
      </c>
    </row>
    <row r="59" spans="1:6" s="349" customFormat="1" ht="12.75">
      <c r="A59" s="301" t="s">
        <v>130</v>
      </c>
      <c r="B59" s="453" t="s">
        <v>344</v>
      </c>
      <c r="C59" s="343"/>
      <c r="D59" s="343"/>
      <c r="E59" s="326"/>
      <c r="F59" s="513" t="s">
        <v>704</v>
      </c>
    </row>
    <row r="60" spans="1:6" s="349" customFormat="1" ht="13.5" thickBot="1">
      <c r="A60" s="301" t="s">
        <v>345</v>
      </c>
      <c r="B60" s="454" t="s">
        <v>346</v>
      </c>
      <c r="C60" s="343"/>
      <c r="D60" s="343"/>
      <c r="E60" s="326"/>
      <c r="F60" s="513" t="s">
        <v>705</v>
      </c>
    </row>
    <row r="61" spans="1:6" s="349" customFormat="1" ht="13.5" thickBot="1">
      <c r="A61" s="307" t="s">
        <v>13</v>
      </c>
      <c r="B61" s="451" t="s">
        <v>347</v>
      </c>
      <c r="C61" s="345">
        <f>+C6+C13+C20+C27+C34+C45+C51+C56</f>
        <v>0</v>
      </c>
      <c r="D61" s="345">
        <f>+D6+D13+D20+D27+D34+D45+D51+D56</f>
        <v>0</v>
      </c>
      <c r="E61" s="357">
        <f>+E6+E13+E20+E27+E34+E45+E51+E56</f>
        <v>0</v>
      </c>
      <c r="F61" s="513" t="s">
        <v>706</v>
      </c>
    </row>
    <row r="62" spans="1:6" s="349" customFormat="1" ht="13.5" thickBot="1">
      <c r="A62" s="362" t="s">
        <v>348</v>
      </c>
      <c r="B62" s="455" t="s">
        <v>615</v>
      </c>
      <c r="C62" s="339">
        <f>SUM(C63:C65)</f>
        <v>0</v>
      </c>
      <c r="D62" s="339">
        <f>SUM(D63:D65)</f>
        <v>0</v>
      </c>
      <c r="E62" s="322">
        <f>SUM(E63:E65)</f>
        <v>0</v>
      </c>
      <c r="F62" s="513" t="s">
        <v>707</v>
      </c>
    </row>
    <row r="63" spans="1:6" s="349" customFormat="1" ht="12.75">
      <c r="A63" s="301" t="s">
        <v>350</v>
      </c>
      <c r="B63" s="452" t="s">
        <v>351</v>
      </c>
      <c r="C63" s="343"/>
      <c r="D63" s="343"/>
      <c r="E63" s="326"/>
      <c r="F63" s="513" t="s">
        <v>708</v>
      </c>
    </row>
    <row r="64" spans="1:6" s="349" customFormat="1" ht="12.75">
      <c r="A64" s="301" t="s">
        <v>352</v>
      </c>
      <c r="B64" s="453" t="s">
        <v>353</v>
      </c>
      <c r="C64" s="343"/>
      <c r="D64" s="343"/>
      <c r="E64" s="326"/>
      <c r="F64" s="513" t="s">
        <v>709</v>
      </c>
    </row>
    <row r="65" spans="1:6" s="349" customFormat="1" ht="13.5" thickBot="1">
      <c r="A65" s="301" t="s">
        <v>354</v>
      </c>
      <c r="B65" s="287" t="s">
        <v>398</v>
      </c>
      <c r="C65" s="343"/>
      <c r="D65" s="343"/>
      <c r="E65" s="326"/>
      <c r="F65" s="513" t="s">
        <v>710</v>
      </c>
    </row>
    <row r="66" spans="1:6" s="349" customFormat="1" ht="13.5" thickBot="1">
      <c r="A66" s="362" t="s">
        <v>355</v>
      </c>
      <c r="B66" s="455" t="s">
        <v>356</v>
      </c>
      <c r="C66" s="339">
        <f>SUM(C67:C70)</f>
        <v>0</v>
      </c>
      <c r="D66" s="339">
        <f>SUM(D67:D70)</f>
        <v>0</v>
      </c>
      <c r="E66" s="322">
        <f>SUM(E67:E70)</f>
        <v>0</v>
      </c>
      <c r="F66" s="513" t="s">
        <v>711</v>
      </c>
    </row>
    <row r="67" spans="1:6" s="349" customFormat="1" ht="12.75">
      <c r="A67" s="301" t="s">
        <v>84</v>
      </c>
      <c r="B67" s="452" t="s">
        <v>357</v>
      </c>
      <c r="C67" s="343"/>
      <c r="D67" s="343"/>
      <c r="E67" s="326"/>
      <c r="F67" s="513" t="s">
        <v>712</v>
      </c>
    </row>
    <row r="68" spans="1:6" s="349" customFormat="1" ht="12.75">
      <c r="A68" s="301" t="s">
        <v>85</v>
      </c>
      <c r="B68" s="453" t="s">
        <v>358</v>
      </c>
      <c r="C68" s="343"/>
      <c r="D68" s="343"/>
      <c r="E68" s="326"/>
      <c r="F68" s="513" t="s">
        <v>713</v>
      </c>
    </row>
    <row r="69" spans="1:6" s="349" customFormat="1" ht="12" customHeight="1">
      <c r="A69" s="301" t="s">
        <v>359</v>
      </c>
      <c r="B69" s="453" t="s">
        <v>360</v>
      </c>
      <c r="C69" s="343"/>
      <c r="D69" s="343"/>
      <c r="E69" s="326"/>
      <c r="F69" s="513" t="s">
        <v>714</v>
      </c>
    </row>
    <row r="70" spans="1:6" s="349" customFormat="1" ht="12" customHeight="1" thickBot="1">
      <c r="A70" s="301" t="s">
        <v>361</v>
      </c>
      <c r="B70" s="454" t="s">
        <v>362</v>
      </c>
      <c r="C70" s="343"/>
      <c r="D70" s="343"/>
      <c r="E70" s="326"/>
      <c r="F70" s="513" t="s">
        <v>715</v>
      </c>
    </row>
    <row r="71" spans="1:6" s="349" customFormat="1" ht="12" customHeight="1" thickBot="1">
      <c r="A71" s="362" t="s">
        <v>363</v>
      </c>
      <c r="B71" s="455" t="s">
        <v>364</v>
      </c>
      <c r="C71" s="339">
        <f>SUM(C72:C73)</f>
        <v>0</v>
      </c>
      <c r="D71" s="339">
        <f>SUM(D72:D73)</f>
        <v>0</v>
      </c>
      <c r="E71" s="322">
        <f>SUM(E72:E73)</f>
        <v>0</v>
      </c>
      <c r="F71" s="513" t="s">
        <v>716</v>
      </c>
    </row>
    <row r="72" spans="1:6" s="349" customFormat="1" ht="12" customHeight="1">
      <c r="A72" s="301" t="s">
        <v>365</v>
      </c>
      <c r="B72" s="452" t="s">
        <v>366</v>
      </c>
      <c r="C72" s="343"/>
      <c r="D72" s="343"/>
      <c r="E72" s="326"/>
      <c r="F72" s="513" t="s">
        <v>717</v>
      </c>
    </row>
    <row r="73" spans="1:6" s="349" customFormat="1" ht="12" customHeight="1" thickBot="1">
      <c r="A73" s="301" t="s">
        <v>367</v>
      </c>
      <c r="B73" s="454" t="s">
        <v>368</v>
      </c>
      <c r="C73" s="343"/>
      <c r="D73" s="343"/>
      <c r="E73" s="326"/>
      <c r="F73" s="513" t="s">
        <v>718</v>
      </c>
    </row>
    <row r="74" spans="1:6" s="349" customFormat="1" ht="12" customHeight="1" thickBot="1">
      <c r="A74" s="362" t="s">
        <v>369</v>
      </c>
      <c r="B74" s="455" t="s">
        <v>370</v>
      </c>
      <c r="C74" s="339">
        <f>SUM(C75:C77)</f>
        <v>0</v>
      </c>
      <c r="D74" s="339">
        <f>SUM(D75:D77)</f>
        <v>0</v>
      </c>
      <c r="E74" s="322">
        <f>SUM(E75:E77)</f>
        <v>0</v>
      </c>
      <c r="F74" s="513" t="s">
        <v>719</v>
      </c>
    </row>
    <row r="75" spans="1:6" s="349" customFormat="1" ht="12" customHeight="1">
      <c r="A75" s="301" t="s">
        <v>371</v>
      </c>
      <c r="B75" s="452" t="s">
        <v>372</v>
      </c>
      <c r="C75" s="343"/>
      <c r="D75" s="343"/>
      <c r="E75" s="326"/>
      <c r="F75" s="513" t="s">
        <v>720</v>
      </c>
    </row>
    <row r="76" spans="1:6" s="349" customFormat="1" ht="12" customHeight="1">
      <c r="A76" s="301" t="s">
        <v>373</v>
      </c>
      <c r="B76" s="453" t="s">
        <v>374</v>
      </c>
      <c r="C76" s="343"/>
      <c r="D76" s="343"/>
      <c r="E76" s="326"/>
      <c r="F76" s="513" t="s">
        <v>721</v>
      </c>
    </row>
    <row r="77" spans="1:6" s="349" customFormat="1" ht="12" customHeight="1" thickBot="1">
      <c r="A77" s="301" t="s">
        <v>375</v>
      </c>
      <c r="B77" s="454" t="s">
        <v>376</v>
      </c>
      <c r="C77" s="343"/>
      <c r="D77" s="343"/>
      <c r="E77" s="326"/>
      <c r="F77" s="513" t="s">
        <v>722</v>
      </c>
    </row>
    <row r="78" spans="1:6" s="349" customFormat="1" ht="12" customHeight="1" thickBot="1">
      <c r="A78" s="362" t="s">
        <v>377</v>
      </c>
      <c r="B78" s="455" t="s">
        <v>378</v>
      </c>
      <c r="C78" s="339">
        <f>SUM(C79:C82)</f>
        <v>0</v>
      </c>
      <c r="D78" s="339">
        <f>SUM(D79:D82)</f>
        <v>0</v>
      </c>
      <c r="E78" s="322">
        <f>SUM(E79:E82)</f>
        <v>0</v>
      </c>
      <c r="F78" s="513" t="s">
        <v>723</v>
      </c>
    </row>
    <row r="79" spans="1:6" s="349" customFormat="1" ht="12" customHeight="1">
      <c r="A79" s="447" t="s">
        <v>379</v>
      </c>
      <c r="B79" s="452" t="s">
        <v>380</v>
      </c>
      <c r="C79" s="343"/>
      <c r="D79" s="343"/>
      <c r="E79" s="326"/>
      <c r="F79" s="513" t="s">
        <v>724</v>
      </c>
    </row>
    <row r="80" spans="1:6" s="349" customFormat="1" ht="12" customHeight="1">
      <c r="A80" s="448" t="s">
        <v>381</v>
      </c>
      <c r="B80" s="453" t="s">
        <v>382</v>
      </c>
      <c r="C80" s="343"/>
      <c r="D80" s="343"/>
      <c r="E80" s="326"/>
      <c r="F80" s="513" t="s">
        <v>725</v>
      </c>
    </row>
    <row r="81" spans="1:6" s="349" customFormat="1" ht="12" customHeight="1">
      <c r="A81" s="448" t="s">
        <v>383</v>
      </c>
      <c r="B81" s="453" t="s">
        <v>384</v>
      </c>
      <c r="C81" s="343"/>
      <c r="D81" s="343"/>
      <c r="E81" s="326"/>
      <c r="F81" s="513" t="s">
        <v>726</v>
      </c>
    </row>
    <row r="82" spans="1:6" s="349" customFormat="1" ht="12" customHeight="1" thickBot="1">
      <c r="A82" s="363" t="s">
        <v>385</v>
      </c>
      <c r="B82" s="454" t="s">
        <v>386</v>
      </c>
      <c r="C82" s="343"/>
      <c r="D82" s="343"/>
      <c r="E82" s="326"/>
      <c r="F82" s="513" t="s">
        <v>727</v>
      </c>
    </row>
    <row r="83" spans="1:6" s="349" customFormat="1" ht="12" customHeight="1" thickBot="1">
      <c r="A83" s="362" t="s">
        <v>387</v>
      </c>
      <c r="B83" s="455" t="s">
        <v>388</v>
      </c>
      <c r="C83" s="365"/>
      <c r="D83" s="365"/>
      <c r="E83" s="366"/>
      <c r="F83" s="513" t="s">
        <v>728</v>
      </c>
    </row>
    <row r="84" spans="1:6" s="349" customFormat="1" ht="13.5" customHeight="1" thickBot="1">
      <c r="A84" s="362" t="s">
        <v>389</v>
      </c>
      <c r="B84" s="285" t="s">
        <v>390</v>
      </c>
      <c r="C84" s="345">
        <f>+C62+C66+C71+C74+C78+C83</f>
        <v>0</v>
      </c>
      <c r="D84" s="345">
        <f>+D62+D66+D71+D74+D78+D83</f>
        <v>0</v>
      </c>
      <c r="E84" s="357">
        <f>+E62+E66+E71+E74+E78+E83</f>
        <v>0</v>
      </c>
      <c r="F84" s="513" t="s">
        <v>729</v>
      </c>
    </row>
    <row r="85" spans="1:6" s="349" customFormat="1" ht="12" customHeight="1" thickBot="1">
      <c r="A85" s="364" t="s">
        <v>391</v>
      </c>
      <c r="B85" s="288" t="s">
        <v>392</v>
      </c>
      <c r="C85" s="345">
        <f>+C61+C84</f>
        <v>0</v>
      </c>
      <c r="D85" s="345">
        <f>+D61+D84</f>
        <v>0</v>
      </c>
      <c r="E85" s="357">
        <f>+E61+E84</f>
        <v>0</v>
      </c>
      <c r="F85" s="513" t="s">
        <v>730</v>
      </c>
    </row>
    <row r="86" spans="1:6" ht="16.5" customHeight="1">
      <c r="A86" s="518" t="s">
        <v>34</v>
      </c>
      <c r="B86" s="518"/>
      <c r="C86" s="518"/>
      <c r="D86" s="518"/>
      <c r="E86" s="518"/>
    </row>
    <row r="87" spans="1:6" s="355" customFormat="1" ht="16.5" customHeight="1" thickBot="1">
      <c r="A87" s="40" t="s">
        <v>88</v>
      </c>
      <c r="B87" s="40"/>
      <c r="C87" s="40"/>
      <c r="D87" s="316"/>
      <c r="E87" s="316" t="s">
        <v>129</v>
      </c>
      <c r="F87" s="514"/>
    </row>
    <row r="88" spans="1:6" s="355" customFormat="1" ht="16.5" customHeight="1">
      <c r="A88" s="524" t="s">
        <v>50</v>
      </c>
      <c r="B88" s="521" t="s">
        <v>150</v>
      </c>
      <c r="C88" s="536" t="str">
        <f>+C3</f>
        <v>2013. évi tény</v>
      </c>
      <c r="D88" s="519" t="str">
        <f>+D3</f>
        <v>2014. évi</v>
      </c>
      <c r="E88" s="520"/>
      <c r="F88" s="514"/>
    </row>
    <row r="89" spans="1:6" ht="38.1" customHeight="1" thickBot="1">
      <c r="A89" s="525"/>
      <c r="B89" s="522"/>
      <c r="C89" s="537"/>
      <c r="D89" s="41" t="s">
        <v>152</v>
      </c>
      <c r="E89" s="42" t="s">
        <v>153</v>
      </c>
    </row>
    <row r="90" spans="1:6" s="348" customFormat="1" ht="12" customHeight="1" thickBot="1">
      <c r="A90" s="312" t="s">
        <v>393</v>
      </c>
      <c r="B90" s="313" t="s">
        <v>394</v>
      </c>
      <c r="C90" s="313" t="s">
        <v>395</v>
      </c>
      <c r="D90" s="313" t="s">
        <v>397</v>
      </c>
      <c r="E90" s="360" t="s">
        <v>474</v>
      </c>
      <c r="F90" s="512"/>
    </row>
    <row r="91" spans="1:6" ht="12" customHeight="1" thickBot="1">
      <c r="A91" s="309" t="s">
        <v>5</v>
      </c>
      <c r="B91" s="311" t="s">
        <v>525</v>
      </c>
      <c r="C91" s="338">
        <f>SUM(C92:C96)</f>
        <v>0</v>
      </c>
      <c r="D91" s="338">
        <f>+D92+D93+D94+D95+D96</f>
        <v>0</v>
      </c>
      <c r="E91" s="293">
        <f>+E92+E93+E94+E95+E96</f>
        <v>0</v>
      </c>
      <c r="F91" s="511" t="s">
        <v>651</v>
      </c>
    </row>
    <row r="92" spans="1:6" ht="12" customHeight="1">
      <c r="A92" s="304" t="s">
        <v>62</v>
      </c>
      <c r="B92" s="456" t="s">
        <v>35</v>
      </c>
      <c r="C92" s="47"/>
      <c r="D92" s="47"/>
      <c r="E92" s="292"/>
      <c r="F92" s="511" t="s">
        <v>652</v>
      </c>
    </row>
    <row r="93" spans="1:6" ht="12" customHeight="1">
      <c r="A93" s="301" t="s">
        <v>63</v>
      </c>
      <c r="B93" s="457" t="s">
        <v>109</v>
      </c>
      <c r="C93" s="340"/>
      <c r="D93" s="340"/>
      <c r="E93" s="323"/>
      <c r="F93" s="511" t="s">
        <v>653</v>
      </c>
    </row>
    <row r="94" spans="1:6" ht="12" customHeight="1">
      <c r="A94" s="301" t="s">
        <v>64</v>
      </c>
      <c r="B94" s="457" t="s">
        <v>82</v>
      </c>
      <c r="C94" s="342"/>
      <c r="D94" s="342"/>
      <c r="E94" s="325"/>
      <c r="F94" s="511" t="s">
        <v>654</v>
      </c>
    </row>
    <row r="95" spans="1:6" ht="12" customHeight="1">
      <c r="A95" s="301" t="s">
        <v>65</v>
      </c>
      <c r="B95" s="458" t="s">
        <v>110</v>
      </c>
      <c r="C95" s="342"/>
      <c r="D95" s="342"/>
      <c r="E95" s="325"/>
      <c r="F95" s="511" t="s">
        <v>655</v>
      </c>
    </row>
    <row r="96" spans="1:6" ht="12" customHeight="1">
      <c r="A96" s="301" t="s">
        <v>73</v>
      </c>
      <c r="B96" s="459" t="s">
        <v>111</v>
      </c>
      <c r="C96" s="342"/>
      <c r="D96" s="342"/>
      <c r="E96" s="325"/>
      <c r="F96" s="511" t="s">
        <v>656</v>
      </c>
    </row>
    <row r="97" spans="1:6" ht="12" customHeight="1">
      <c r="A97" s="301" t="s">
        <v>66</v>
      </c>
      <c r="B97" s="457" t="s">
        <v>400</v>
      </c>
      <c r="C97" s="342"/>
      <c r="D97" s="342"/>
      <c r="E97" s="325"/>
      <c r="F97" s="511" t="s">
        <v>657</v>
      </c>
    </row>
    <row r="98" spans="1:6" ht="12" customHeight="1">
      <c r="A98" s="301" t="s">
        <v>67</v>
      </c>
      <c r="B98" s="460" t="s">
        <v>401</v>
      </c>
      <c r="C98" s="342"/>
      <c r="D98" s="342"/>
      <c r="E98" s="325"/>
      <c r="F98" s="511" t="s">
        <v>658</v>
      </c>
    </row>
    <row r="99" spans="1:6" ht="12" customHeight="1">
      <c r="A99" s="301" t="s">
        <v>74</v>
      </c>
      <c r="B99" s="457" t="s">
        <v>402</v>
      </c>
      <c r="C99" s="342"/>
      <c r="D99" s="342"/>
      <c r="E99" s="325"/>
      <c r="F99" s="511" t="s">
        <v>659</v>
      </c>
    </row>
    <row r="100" spans="1:6" ht="12" customHeight="1">
      <c r="A100" s="301" t="s">
        <v>75</v>
      </c>
      <c r="B100" s="457" t="s">
        <v>403</v>
      </c>
      <c r="C100" s="342"/>
      <c r="D100" s="342"/>
      <c r="E100" s="325"/>
      <c r="F100" s="511" t="s">
        <v>660</v>
      </c>
    </row>
    <row r="101" spans="1:6" ht="12" customHeight="1">
      <c r="A101" s="301" t="s">
        <v>76</v>
      </c>
      <c r="B101" s="460" t="s">
        <v>404</v>
      </c>
      <c r="C101" s="342"/>
      <c r="D101" s="342"/>
      <c r="E101" s="325"/>
      <c r="F101" s="511" t="s">
        <v>661</v>
      </c>
    </row>
    <row r="102" spans="1:6" ht="12" customHeight="1">
      <c r="A102" s="301" t="s">
        <v>77</v>
      </c>
      <c r="B102" s="460" t="s">
        <v>405</v>
      </c>
      <c r="C102" s="342"/>
      <c r="D102" s="342"/>
      <c r="E102" s="325"/>
      <c r="F102" s="511" t="s">
        <v>662</v>
      </c>
    </row>
    <row r="103" spans="1:6" ht="12" customHeight="1">
      <c r="A103" s="301" t="s">
        <v>79</v>
      </c>
      <c r="B103" s="457" t="s">
        <v>406</v>
      </c>
      <c r="C103" s="342"/>
      <c r="D103" s="342"/>
      <c r="E103" s="325"/>
      <c r="F103" s="511" t="s">
        <v>663</v>
      </c>
    </row>
    <row r="104" spans="1:6" ht="12" customHeight="1">
      <c r="A104" s="300" t="s">
        <v>112</v>
      </c>
      <c r="B104" s="461" t="s">
        <v>407</v>
      </c>
      <c r="C104" s="342"/>
      <c r="D104" s="342"/>
      <c r="E104" s="325"/>
      <c r="F104" s="511" t="s">
        <v>664</v>
      </c>
    </row>
    <row r="105" spans="1:6" ht="12" customHeight="1">
      <c r="A105" s="301" t="s">
        <v>408</v>
      </c>
      <c r="B105" s="461" t="s">
        <v>409</v>
      </c>
      <c r="C105" s="342"/>
      <c r="D105" s="342"/>
      <c r="E105" s="325"/>
      <c r="F105" s="511" t="s">
        <v>665</v>
      </c>
    </row>
    <row r="106" spans="1:6" ht="12" customHeight="1" thickBot="1">
      <c r="A106" s="305" t="s">
        <v>410</v>
      </c>
      <c r="B106" s="462" t="s">
        <v>411</v>
      </c>
      <c r="C106" s="48"/>
      <c r="D106" s="48"/>
      <c r="E106" s="286"/>
      <c r="F106" s="511" t="s">
        <v>666</v>
      </c>
    </row>
    <row r="107" spans="1:6" ht="12" customHeight="1" thickBot="1">
      <c r="A107" s="307" t="s">
        <v>6</v>
      </c>
      <c r="B107" s="310" t="s">
        <v>526</v>
      </c>
      <c r="C107" s="339">
        <f>+C108+C110+C112</f>
        <v>0</v>
      </c>
      <c r="D107" s="339">
        <f>+D108+D110+D112</f>
        <v>0</v>
      </c>
      <c r="E107" s="322">
        <f>+E108+E110+E112</f>
        <v>0</v>
      </c>
      <c r="F107" s="511" t="s">
        <v>667</v>
      </c>
    </row>
    <row r="108" spans="1:6" ht="12" customHeight="1">
      <c r="A108" s="302" t="s">
        <v>68</v>
      </c>
      <c r="B108" s="457" t="s">
        <v>128</v>
      </c>
      <c r="C108" s="341"/>
      <c r="D108" s="341"/>
      <c r="E108" s="324"/>
      <c r="F108" s="511" t="s">
        <v>668</v>
      </c>
    </row>
    <row r="109" spans="1:6" ht="12" customHeight="1">
      <c r="A109" s="302" t="s">
        <v>69</v>
      </c>
      <c r="B109" s="461" t="s">
        <v>413</v>
      </c>
      <c r="C109" s="341"/>
      <c r="D109" s="341"/>
      <c r="E109" s="324"/>
      <c r="F109" s="511" t="s">
        <v>669</v>
      </c>
    </row>
    <row r="110" spans="1:6">
      <c r="A110" s="302" t="s">
        <v>70</v>
      </c>
      <c r="B110" s="461" t="s">
        <v>113</v>
      </c>
      <c r="C110" s="340"/>
      <c r="D110" s="340"/>
      <c r="E110" s="323"/>
      <c r="F110" s="511" t="s">
        <v>670</v>
      </c>
    </row>
    <row r="111" spans="1:6" ht="12" customHeight="1">
      <c r="A111" s="302" t="s">
        <v>71</v>
      </c>
      <c r="B111" s="461" t="s">
        <v>414</v>
      </c>
      <c r="C111" s="340"/>
      <c r="D111" s="340"/>
      <c r="E111" s="323"/>
      <c r="F111" s="511" t="s">
        <v>671</v>
      </c>
    </row>
    <row r="112" spans="1:6" ht="12" customHeight="1">
      <c r="A112" s="302" t="s">
        <v>72</v>
      </c>
      <c r="B112" s="454" t="s">
        <v>131</v>
      </c>
      <c r="C112" s="340"/>
      <c r="D112" s="340"/>
      <c r="E112" s="323"/>
      <c r="F112" s="511" t="s">
        <v>672</v>
      </c>
    </row>
    <row r="113" spans="1:6">
      <c r="A113" s="302" t="s">
        <v>78</v>
      </c>
      <c r="B113" s="453" t="s">
        <v>415</v>
      </c>
      <c r="C113" s="340"/>
      <c r="D113" s="340"/>
      <c r="E113" s="323"/>
      <c r="F113" s="511" t="s">
        <v>673</v>
      </c>
    </row>
    <row r="114" spans="1:6">
      <c r="A114" s="302" t="s">
        <v>80</v>
      </c>
      <c r="B114" s="463" t="s">
        <v>416</v>
      </c>
      <c r="C114" s="340"/>
      <c r="D114" s="340"/>
      <c r="E114" s="323"/>
      <c r="F114" s="511" t="s">
        <v>674</v>
      </c>
    </row>
    <row r="115" spans="1:6" ht="12" customHeight="1">
      <c r="A115" s="302" t="s">
        <v>114</v>
      </c>
      <c r="B115" s="457" t="s">
        <v>403</v>
      </c>
      <c r="C115" s="340"/>
      <c r="D115" s="340"/>
      <c r="E115" s="323"/>
      <c r="F115" s="511" t="s">
        <v>675</v>
      </c>
    </row>
    <row r="116" spans="1:6" ht="12" customHeight="1">
      <c r="A116" s="302" t="s">
        <v>115</v>
      </c>
      <c r="B116" s="457" t="s">
        <v>417</v>
      </c>
      <c r="C116" s="340"/>
      <c r="D116" s="340"/>
      <c r="E116" s="323"/>
      <c r="F116" s="511" t="s">
        <v>676</v>
      </c>
    </row>
    <row r="117" spans="1:6" ht="12" customHeight="1">
      <c r="A117" s="302" t="s">
        <v>116</v>
      </c>
      <c r="B117" s="457" t="s">
        <v>418</v>
      </c>
      <c r="C117" s="340"/>
      <c r="D117" s="340"/>
      <c r="E117" s="323"/>
      <c r="F117" s="511" t="s">
        <v>677</v>
      </c>
    </row>
    <row r="118" spans="1:6" s="367" customFormat="1" ht="12" customHeight="1">
      <c r="A118" s="302" t="s">
        <v>419</v>
      </c>
      <c r="B118" s="457" t="s">
        <v>406</v>
      </c>
      <c r="C118" s="340"/>
      <c r="D118" s="340"/>
      <c r="E118" s="323"/>
      <c r="F118" s="511" t="s">
        <v>678</v>
      </c>
    </row>
    <row r="119" spans="1:6" ht="12" customHeight="1">
      <c r="A119" s="302" t="s">
        <v>420</v>
      </c>
      <c r="B119" s="457" t="s">
        <v>421</v>
      </c>
      <c r="C119" s="340"/>
      <c r="D119" s="340"/>
      <c r="E119" s="323"/>
      <c r="F119" s="511" t="s">
        <v>679</v>
      </c>
    </row>
    <row r="120" spans="1:6" ht="12" customHeight="1" thickBot="1">
      <c r="A120" s="300" t="s">
        <v>422</v>
      </c>
      <c r="B120" s="457" t="s">
        <v>423</v>
      </c>
      <c r="C120" s="342"/>
      <c r="D120" s="342"/>
      <c r="E120" s="325"/>
      <c r="F120" s="511" t="s">
        <v>680</v>
      </c>
    </row>
    <row r="121" spans="1:6" ht="12" customHeight="1" thickBot="1">
      <c r="A121" s="307" t="s">
        <v>7</v>
      </c>
      <c r="B121" s="443" t="s">
        <v>424</v>
      </c>
      <c r="C121" s="339">
        <f>+C122+C123</f>
        <v>0</v>
      </c>
      <c r="D121" s="339">
        <f>+D122+D123</f>
        <v>0</v>
      </c>
      <c r="E121" s="322">
        <f>+E122+E123</f>
        <v>0</v>
      </c>
      <c r="F121" s="511" t="s">
        <v>681</v>
      </c>
    </row>
    <row r="122" spans="1:6" ht="12" customHeight="1">
      <c r="A122" s="302" t="s">
        <v>51</v>
      </c>
      <c r="B122" s="463" t="s">
        <v>40</v>
      </c>
      <c r="C122" s="341"/>
      <c r="D122" s="341"/>
      <c r="E122" s="324"/>
      <c r="F122" s="511" t="s">
        <v>682</v>
      </c>
    </row>
    <row r="123" spans="1:6" ht="12" customHeight="1" thickBot="1">
      <c r="A123" s="303" t="s">
        <v>52</v>
      </c>
      <c r="B123" s="461" t="s">
        <v>41</v>
      </c>
      <c r="C123" s="342"/>
      <c r="D123" s="342"/>
      <c r="E123" s="325"/>
      <c r="F123" s="511" t="s">
        <v>683</v>
      </c>
    </row>
    <row r="124" spans="1:6" ht="12" customHeight="1" thickBot="1">
      <c r="A124" s="307" t="s">
        <v>8</v>
      </c>
      <c r="B124" s="443" t="s">
        <v>425</v>
      </c>
      <c r="C124" s="339">
        <f>+C91+C107+C121</f>
        <v>0</v>
      </c>
      <c r="D124" s="339">
        <f>+D91+D107+D121</f>
        <v>0</v>
      </c>
      <c r="E124" s="322">
        <f>+E91+E107+E121</f>
        <v>0</v>
      </c>
      <c r="F124" s="511" t="s">
        <v>684</v>
      </c>
    </row>
    <row r="125" spans="1:6" ht="12" customHeight="1" thickBot="1">
      <c r="A125" s="307" t="s">
        <v>9</v>
      </c>
      <c r="B125" s="443" t="s">
        <v>426</v>
      </c>
      <c r="C125" s="339">
        <f>+C126+C127+C128</f>
        <v>0</v>
      </c>
      <c r="D125" s="339">
        <f>+D126+D127+D128</f>
        <v>0</v>
      </c>
      <c r="E125" s="322">
        <f>+E126+E127+E128</f>
        <v>0</v>
      </c>
      <c r="F125" s="511" t="s">
        <v>685</v>
      </c>
    </row>
    <row r="126" spans="1:6" ht="12" customHeight="1">
      <c r="A126" s="302" t="s">
        <v>55</v>
      </c>
      <c r="B126" s="463" t="s">
        <v>527</v>
      </c>
      <c r="C126" s="340"/>
      <c r="D126" s="340"/>
      <c r="E126" s="323"/>
      <c r="F126" s="511" t="s">
        <v>686</v>
      </c>
    </row>
    <row r="127" spans="1:6" ht="12" customHeight="1">
      <c r="A127" s="302" t="s">
        <v>56</v>
      </c>
      <c r="B127" s="463" t="s">
        <v>528</v>
      </c>
      <c r="C127" s="340"/>
      <c r="D127" s="340"/>
      <c r="E127" s="323"/>
      <c r="F127" s="511" t="s">
        <v>687</v>
      </c>
    </row>
    <row r="128" spans="1:6" ht="12" customHeight="1" thickBot="1">
      <c r="A128" s="300" t="s">
        <v>57</v>
      </c>
      <c r="B128" s="464" t="s">
        <v>529</v>
      </c>
      <c r="C128" s="340"/>
      <c r="D128" s="340"/>
      <c r="E128" s="323"/>
      <c r="F128" s="511" t="s">
        <v>688</v>
      </c>
    </row>
    <row r="129" spans="1:9" ht="12" customHeight="1" thickBot="1">
      <c r="A129" s="307" t="s">
        <v>10</v>
      </c>
      <c r="B129" s="443" t="s">
        <v>430</v>
      </c>
      <c r="C129" s="339">
        <f>+C130+C131+C132+C133</f>
        <v>0</v>
      </c>
      <c r="D129" s="339">
        <f>+D130+D131+D132+D133</f>
        <v>0</v>
      </c>
      <c r="E129" s="322">
        <f>+E130+E131+E132+E133</f>
        <v>0</v>
      </c>
      <c r="F129" s="511" t="s">
        <v>689</v>
      </c>
    </row>
    <row r="130" spans="1:9" ht="12" customHeight="1">
      <c r="A130" s="302" t="s">
        <v>58</v>
      </c>
      <c r="B130" s="463" t="s">
        <v>530</v>
      </c>
      <c r="C130" s="340"/>
      <c r="D130" s="340"/>
      <c r="E130" s="323"/>
      <c r="F130" s="511" t="s">
        <v>690</v>
      </c>
    </row>
    <row r="131" spans="1:9" ht="12" customHeight="1">
      <c r="A131" s="302" t="s">
        <v>59</v>
      </c>
      <c r="B131" s="463" t="s">
        <v>531</v>
      </c>
      <c r="C131" s="340"/>
      <c r="D131" s="340"/>
      <c r="E131" s="323"/>
      <c r="F131" s="511" t="s">
        <v>691</v>
      </c>
    </row>
    <row r="132" spans="1:9" ht="12" customHeight="1">
      <c r="A132" s="302" t="s">
        <v>328</v>
      </c>
      <c r="B132" s="463" t="s">
        <v>532</v>
      </c>
      <c r="C132" s="340"/>
      <c r="D132" s="340"/>
      <c r="E132" s="323"/>
      <c r="F132" s="511" t="s">
        <v>692</v>
      </c>
    </row>
    <row r="133" spans="1:9" ht="12" customHeight="1" thickBot="1">
      <c r="A133" s="300" t="s">
        <v>330</v>
      </c>
      <c r="B133" s="464" t="s">
        <v>533</v>
      </c>
      <c r="C133" s="340"/>
      <c r="D133" s="340"/>
      <c r="E133" s="323"/>
      <c r="F133" s="511" t="s">
        <v>693</v>
      </c>
    </row>
    <row r="134" spans="1:9" ht="12" customHeight="1" thickBot="1">
      <c r="A134" s="307" t="s">
        <v>11</v>
      </c>
      <c r="B134" s="443" t="s">
        <v>435</v>
      </c>
      <c r="C134" s="345">
        <f>+C135+C136+C137+C138</f>
        <v>0</v>
      </c>
      <c r="D134" s="345">
        <f>+D135+D136+D137+D138</f>
        <v>0</v>
      </c>
      <c r="E134" s="357">
        <f>+E135+E136+E137+E138</f>
        <v>0</v>
      </c>
      <c r="F134" s="511" t="s">
        <v>694</v>
      </c>
    </row>
    <row r="135" spans="1:9" ht="12" customHeight="1">
      <c r="A135" s="302" t="s">
        <v>60</v>
      </c>
      <c r="B135" s="463" t="s">
        <v>436</v>
      </c>
      <c r="C135" s="340"/>
      <c r="D135" s="340"/>
      <c r="E135" s="323"/>
      <c r="F135" s="511" t="s">
        <v>695</v>
      </c>
    </row>
    <row r="136" spans="1:9" ht="12" customHeight="1">
      <c r="A136" s="302" t="s">
        <v>61</v>
      </c>
      <c r="B136" s="463" t="s">
        <v>437</v>
      </c>
      <c r="C136" s="340"/>
      <c r="D136" s="340"/>
      <c r="E136" s="323"/>
      <c r="F136" s="511" t="s">
        <v>696</v>
      </c>
    </row>
    <row r="137" spans="1:9" ht="12" customHeight="1">
      <c r="A137" s="302" t="s">
        <v>337</v>
      </c>
      <c r="B137" s="463" t="s">
        <v>534</v>
      </c>
      <c r="C137" s="340"/>
      <c r="D137" s="340"/>
      <c r="E137" s="323"/>
      <c r="F137" s="511" t="s">
        <v>697</v>
      </c>
    </row>
    <row r="138" spans="1:9" ht="12" customHeight="1" thickBot="1">
      <c r="A138" s="300" t="s">
        <v>339</v>
      </c>
      <c r="B138" s="464" t="s">
        <v>481</v>
      </c>
      <c r="C138" s="340"/>
      <c r="D138" s="340"/>
      <c r="E138" s="323"/>
      <c r="F138" s="511" t="s">
        <v>698</v>
      </c>
    </row>
    <row r="139" spans="1:9" ht="15" customHeight="1" thickBot="1">
      <c r="A139" s="307" t="s">
        <v>12</v>
      </c>
      <c r="B139" s="443" t="s">
        <v>522</v>
      </c>
      <c r="C139" s="49">
        <f>+C140+C141+C142+C143</f>
        <v>0</v>
      </c>
      <c r="D139" s="49">
        <f>+D140+D141+D142+D143</f>
        <v>0</v>
      </c>
      <c r="E139" s="291">
        <f>+E140+E141+E142+E143</f>
        <v>0</v>
      </c>
      <c r="F139" s="511" t="s">
        <v>699</v>
      </c>
      <c r="G139" s="356"/>
      <c r="H139" s="356"/>
      <c r="I139" s="356"/>
    </row>
    <row r="140" spans="1:9" s="349" customFormat="1" ht="12.95" customHeight="1">
      <c r="A140" s="302" t="s">
        <v>107</v>
      </c>
      <c r="B140" s="463" t="s">
        <v>441</v>
      </c>
      <c r="C140" s="340"/>
      <c r="D140" s="340"/>
      <c r="E140" s="323"/>
      <c r="F140" s="511" t="s">
        <v>700</v>
      </c>
    </row>
    <row r="141" spans="1:9" ht="13.5" customHeight="1">
      <c r="A141" s="302" t="s">
        <v>108</v>
      </c>
      <c r="B141" s="463" t="s">
        <v>442</v>
      </c>
      <c r="C141" s="340"/>
      <c r="D141" s="340"/>
      <c r="E141" s="323"/>
      <c r="F141" s="511" t="s">
        <v>701</v>
      </c>
    </row>
    <row r="142" spans="1:9" ht="13.5" customHeight="1">
      <c r="A142" s="302" t="s">
        <v>130</v>
      </c>
      <c r="B142" s="463" t="s">
        <v>443</v>
      </c>
      <c r="C142" s="340"/>
      <c r="D142" s="340"/>
      <c r="E142" s="323"/>
      <c r="F142" s="511" t="s">
        <v>702</v>
      </c>
    </row>
    <row r="143" spans="1:9" ht="13.5" customHeight="1" thickBot="1">
      <c r="A143" s="302" t="s">
        <v>345</v>
      </c>
      <c r="B143" s="463" t="s">
        <v>444</v>
      </c>
      <c r="C143" s="340"/>
      <c r="D143" s="340"/>
      <c r="E143" s="323"/>
      <c r="F143" s="511" t="s">
        <v>703</v>
      </c>
    </row>
    <row r="144" spans="1:9" ht="12.75" customHeight="1" thickBot="1">
      <c r="A144" s="307" t="s">
        <v>13</v>
      </c>
      <c r="B144" s="443" t="s">
        <v>445</v>
      </c>
      <c r="C144" s="289">
        <f>+C125+C129+C134+C139</f>
        <v>0</v>
      </c>
      <c r="D144" s="289">
        <f>+D125+D129+D134+D139</f>
        <v>0</v>
      </c>
      <c r="E144" s="290">
        <f>+E125+E129+E134+E139</f>
        <v>0</v>
      </c>
      <c r="F144" s="511" t="s">
        <v>704</v>
      </c>
    </row>
    <row r="145" spans="1:6" ht="13.5" customHeight="1" thickBot="1">
      <c r="A145" s="332" t="s">
        <v>14</v>
      </c>
      <c r="B145" s="465" t="s">
        <v>446</v>
      </c>
      <c r="C145" s="289">
        <f>+C124+C144</f>
        <v>0</v>
      </c>
      <c r="D145" s="289">
        <f>+D124+D144</f>
        <v>0</v>
      </c>
      <c r="E145" s="290">
        <f>+E124+E144</f>
        <v>0</v>
      </c>
      <c r="F145" s="511" t="s">
        <v>705</v>
      </c>
    </row>
    <row r="146" spans="1:6" ht="13.5" customHeight="1"/>
    <row r="147" spans="1:6" ht="13.5" customHeight="1"/>
    <row r="148" spans="1:6" ht="7.5" customHeight="1"/>
    <row r="150" spans="1:6" ht="12.75" customHeight="1"/>
    <row r="151" spans="1:6" ht="12.75" customHeight="1"/>
    <row r="152" spans="1:6" ht="12.75" customHeight="1"/>
    <row r="153" spans="1:6" ht="12.75" customHeight="1"/>
    <row r="154" spans="1:6" ht="12.75" customHeight="1"/>
    <row r="155" spans="1:6" ht="12.75" customHeight="1"/>
    <row r="156" spans="1:6" ht="12.75" customHeight="1"/>
    <row r="157" spans="1:6" ht="12.75" customHeight="1"/>
  </sheetData>
  <mergeCells count="10">
    <mergeCell ref="B88:B89"/>
    <mergeCell ref="D88:E88"/>
    <mergeCell ref="A88:A89"/>
    <mergeCell ref="A86:E86"/>
    <mergeCell ref="C88:C89"/>
    <mergeCell ref="A1:E1"/>
    <mergeCell ref="D3:E3"/>
    <mergeCell ref="C3:C4"/>
    <mergeCell ref="B3:B4"/>
    <mergeCell ref="A3:A4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9" orientation="portrait" verticalDpi="0" r:id="rId1"/>
  <headerFooter alignWithMargins="0">
    <oddHeader>&amp;C&amp;"Times New Roman CE,Félkövér"&amp;12
..............................Önkormányzat
2014. ÉVI ZÁRSZÁMADÁSÁNAK PÉNZÜGYI MÉRLEGE&amp;10
&amp;R&amp;"Times New Roman CE,Félkövér dőlt"&amp;11 1. tájékoztató tábla a ....../2015. (......) önkormányzati rendelethez</oddHeader>
  </headerFooter>
  <rowBreaks count="1" manualBreakCount="1">
    <brk id="85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0"/>
  </sheetPr>
  <dimension ref="A1:K18"/>
  <sheetViews>
    <sheetView zoomScaleNormal="100" workbookViewId="0">
      <selection activeCell="M6" sqref="M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58"/>
      <c r="B1" s="59"/>
      <c r="C1" s="59"/>
      <c r="D1" s="59"/>
      <c r="E1" s="59"/>
      <c r="F1" s="59"/>
      <c r="G1" s="59"/>
      <c r="H1" s="59"/>
      <c r="I1" s="59"/>
      <c r="J1" s="60" t="s">
        <v>42</v>
      </c>
      <c r="K1" s="535" t="str">
        <f>+CONCATENATE("2. tájékoztató tábla a ......../",LEFT(ÖSSZEFÜGGÉSEK!A4,4)+1,". (........) önkormányzati rendelethez")</f>
        <v>2. tájékoztató tábla a ......../2015. (........) önkormányzati rendelethez</v>
      </c>
    </row>
    <row r="2" spans="1:11" s="64" customFormat="1" ht="26.25" customHeight="1">
      <c r="A2" s="540" t="s">
        <v>50</v>
      </c>
      <c r="B2" s="538" t="s">
        <v>155</v>
      </c>
      <c r="C2" s="538" t="s">
        <v>156</v>
      </c>
      <c r="D2" s="538" t="s">
        <v>157</v>
      </c>
      <c r="E2" s="538" t="str">
        <f>+CONCATENATE(LEFT(ÖSSZEFÜGGÉSEK!A4,4),". évi teljesítés")</f>
        <v>2014. évi teljesítés</v>
      </c>
      <c r="F2" s="61" t="s">
        <v>158</v>
      </c>
      <c r="G2" s="62"/>
      <c r="H2" s="62"/>
      <c r="I2" s="63"/>
      <c r="J2" s="542" t="s">
        <v>159</v>
      </c>
      <c r="K2" s="535"/>
    </row>
    <row r="3" spans="1:11" s="68" customFormat="1" ht="32.25" customHeight="1" thickBot="1">
      <c r="A3" s="541"/>
      <c r="B3" s="539"/>
      <c r="C3" s="539"/>
      <c r="D3" s="544"/>
      <c r="E3" s="544"/>
      <c r="F3" s="65" t="str">
        <f>+CONCATENATE(LEFT(ÖSSZEFÜGGÉSEK!A4,4)+1,".")</f>
        <v>2015.</v>
      </c>
      <c r="G3" s="66" t="str">
        <f>+CONCATENATE(LEFT(ÖSSZEFÜGGÉSEK!A4,4)+2,".")</f>
        <v>2016.</v>
      </c>
      <c r="H3" s="66" t="str">
        <f>+CONCATENATE(LEFT(ÖSSZEFÜGGÉSEK!A4,4)+3,".")</f>
        <v>2017.</v>
      </c>
      <c r="I3" s="67" t="str">
        <f>+CONCATENATE(LEFT(ÖSSZEFÜGGÉSEK!A4,4)+3,". után")</f>
        <v>2017. után</v>
      </c>
      <c r="J3" s="543"/>
      <c r="K3" s="535"/>
    </row>
    <row r="4" spans="1:11" s="70" customFormat="1" ht="14.1" customHeight="1" thickBot="1">
      <c r="A4" s="444" t="s">
        <v>393</v>
      </c>
      <c r="B4" s="69" t="s">
        <v>535</v>
      </c>
      <c r="C4" s="445" t="s">
        <v>395</v>
      </c>
      <c r="D4" s="445" t="s">
        <v>396</v>
      </c>
      <c r="E4" s="445" t="s">
        <v>397</v>
      </c>
      <c r="F4" s="445" t="s">
        <v>474</v>
      </c>
      <c r="G4" s="445" t="s">
        <v>475</v>
      </c>
      <c r="H4" s="445" t="s">
        <v>476</v>
      </c>
      <c r="I4" s="445" t="s">
        <v>477</v>
      </c>
      <c r="J4" s="446" t="s">
        <v>616</v>
      </c>
      <c r="K4" s="535"/>
    </row>
    <row r="5" spans="1:11" ht="33.75" customHeight="1">
      <c r="A5" s="71" t="s">
        <v>5</v>
      </c>
      <c r="B5" s="72" t="s">
        <v>160</v>
      </c>
      <c r="C5" s="73"/>
      <c r="D5" s="74">
        <f t="shared" ref="D5:I5" si="0">SUM(D6:D7)</f>
        <v>0</v>
      </c>
      <c r="E5" s="74">
        <f t="shared" si="0"/>
        <v>0</v>
      </c>
      <c r="F5" s="74">
        <f t="shared" si="0"/>
        <v>0</v>
      </c>
      <c r="G5" s="74">
        <f t="shared" si="0"/>
        <v>0</v>
      </c>
      <c r="H5" s="74">
        <f t="shared" si="0"/>
        <v>0</v>
      </c>
      <c r="I5" s="75">
        <f t="shared" si="0"/>
        <v>0</v>
      </c>
      <c r="J5" s="76">
        <f t="shared" ref="J5:J17" si="1">SUM(F5:I5)</f>
        <v>0</v>
      </c>
      <c r="K5" s="535"/>
    </row>
    <row r="6" spans="1:11" ht="21" customHeight="1">
      <c r="A6" s="77" t="s">
        <v>6</v>
      </c>
      <c r="B6" s="78" t="s">
        <v>161</v>
      </c>
      <c r="C6" s="79"/>
      <c r="D6" s="2"/>
      <c r="E6" s="2"/>
      <c r="F6" s="2"/>
      <c r="G6" s="2"/>
      <c r="H6" s="2"/>
      <c r="I6" s="44"/>
      <c r="J6" s="80">
        <f t="shared" si="1"/>
        <v>0</v>
      </c>
      <c r="K6" s="535"/>
    </row>
    <row r="7" spans="1:11" ht="21" customHeight="1">
      <c r="A7" s="77" t="s">
        <v>7</v>
      </c>
      <c r="B7" s="78" t="s">
        <v>161</v>
      </c>
      <c r="C7" s="79"/>
      <c r="D7" s="2"/>
      <c r="E7" s="2"/>
      <c r="F7" s="2"/>
      <c r="G7" s="2"/>
      <c r="H7" s="2"/>
      <c r="I7" s="44"/>
      <c r="J7" s="80">
        <f t="shared" si="1"/>
        <v>0</v>
      </c>
      <c r="K7" s="535"/>
    </row>
    <row r="8" spans="1:11" ht="36" customHeight="1">
      <c r="A8" s="77" t="s">
        <v>8</v>
      </c>
      <c r="B8" s="81" t="s">
        <v>162</v>
      </c>
      <c r="C8" s="82"/>
      <c r="D8" s="83">
        <f t="shared" ref="D8:I8" si="2">SUM(D9:D10)</f>
        <v>0</v>
      </c>
      <c r="E8" s="83">
        <f t="shared" si="2"/>
        <v>0</v>
      </c>
      <c r="F8" s="83">
        <f t="shared" si="2"/>
        <v>0</v>
      </c>
      <c r="G8" s="83">
        <f t="shared" si="2"/>
        <v>0</v>
      </c>
      <c r="H8" s="83">
        <f t="shared" si="2"/>
        <v>0</v>
      </c>
      <c r="I8" s="84">
        <f t="shared" si="2"/>
        <v>0</v>
      </c>
      <c r="J8" s="85">
        <f t="shared" si="1"/>
        <v>0</v>
      </c>
      <c r="K8" s="535"/>
    </row>
    <row r="9" spans="1:11" ht="21" customHeight="1">
      <c r="A9" s="77" t="s">
        <v>9</v>
      </c>
      <c r="B9" s="78" t="s">
        <v>161</v>
      </c>
      <c r="C9" s="79"/>
      <c r="D9" s="2"/>
      <c r="E9" s="2"/>
      <c r="F9" s="2"/>
      <c r="G9" s="2"/>
      <c r="H9" s="2"/>
      <c r="I9" s="44"/>
      <c r="J9" s="80">
        <f t="shared" si="1"/>
        <v>0</v>
      </c>
      <c r="K9" s="535"/>
    </row>
    <row r="10" spans="1:11" ht="18" customHeight="1">
      <c r="A10" s="77" t="s">
        <v>10</v>
      </c>
      <c r="B10" s="78" t="s">
        <v>161</v>
      </c>
      <c r="C10" s="79"/>
      <c r="D10" s="2"/>
      <c r="E10" s="2"/>
      <c r="F10" s="2"/>
      <c r="G10" s="2"/>
      <c r="H10" s="2"/>
      <c r="I10" s="44"/>
      <c r="J10" s="80">
        <f t="shared" si="1"/>
        <v>0</v>
      </c>
      <c r="K10" s="535"/>
    </row>
    <row r="11" spans="1:11" ht="21" customHeight="1">
      <c r="A11" s="77" t="s">
        <v>11</v>
      </c>
      <c r="B11" s="86" t="s">
        <v>163</v>
      </c>
      <c r="C11" s="82"/>
      <c r="D11" s="83">
        <f t="shared" ref="D11:I11" si="3">SUM(D12:D12)</f>
        <v>0</v>
      </c>
      <c r="E11" s="83">
        <f t="shared" si="3"/>
        <v>0</v>
      </c>
      <c r="F11" s="83">
        <f t="shared" si="3"/>
        <v>0</v>
      </c>
      <c r="G11" s="83">
        <f t="shared" si="3"/>
        <v>0</v>
      </c>
      <c r="H11" s="83">
        <f t="shared" si="3"/>
        <v>0</v>
      </c>
      <c r="I11" s="84">
        <f t="shared" si="3"/>
        <v>0</v>
      </c>
      <c r="J11" s="85">
        <f t="shared" si="1"/>
        <v>0</v>
      </c>
      <c r="K11" s="535"/>
    </row>
    <row r="12" spans="1:11" ht="21" customHeight="1">
      <c r="A12" s="77" t="s">
        <v>12</v>
      </c>
      <c r="B12" s="78" t="s">
        <v>161</v>
      </c>
      <c r="C12" s="79"/>
      <c r="D12" s="2"/>
      <c r="E12" s="2"/>
      <c r="F12" s="2"/>
      <c r="G12" s="2"/>
      <c r="H12" s="2"/>
      <c r="I12" s="44"/>
      <c r="J12" s="80">
        <f t="shared" si="1"/>
        <v>0</v>
      </c>
      <c r="K12" s="535"/>
    </row>
    <row r="13" spans="1:11" ht="21" customHeight="1">
      <c r="A13" s="77" t="s">
        <v>13</v>
      </c>
      <c r="B13" s="86" t="s">
        <v>164</v>
      </c>
      <c r="C13" s="82"/>
      <c r="D13" s="83">
        <f t="shared" ref="D13:I13" si="4">SUM(D14:D14)</f>
        <v>0</v>
      </c>
      <c r="E13" s="83">
        <f t="shared" si="4"/>
        <v>0</v>
      </c>
      <c r="F13" s="83">
        <f t="shared" si="4"/>
        <v>0</v>
      </c>
      <c r="G13" s="83">
        <f t="shared" si="4"/>
        <v>0</v>
      </c>
      <c r="H13" s="83">
        <f t="shared" si="4"/>
        <v>0</v>
      </c>
      <c r="I13" s="84">
        <f t="shared" si="4"/>
        <v>0</v>
      </c>
      <c r="J13" s="85">
        <f t="shared" si="1"/>
        <v>0</v>
      </c>
      <c r="K13" s="535"/>
    </row>
    <row r="14" spans="1:11" ht="21" customHeight="1">
      <c r="A14" s="77" t="s">
        <v>14</v>
      </c>
      <c r="B14" s="78" t="s">
        <v>161</v>
      </c>
      <c r="C14" s="79"/>
      <c r="D14" s="2"/>
      <c r="E14" s="2"/>
      <c r="F14" s="2"/>
      <c r="G14" s="2"/>
      <c r="H14" s="2"/>
      <c r="I14" s="44"/>
      <c r="J14" s="80">
        <f t="shared" si="1"/>
        <v>0</v>
      </c>
      <c r="K14" s="535"/>
    </row>
    <row r="15" spans="1:11" ht="21" customHeight="1">
      <c r="A15" s="87" t="s">
        <v>15</v>
      </c>
      <c r="B15" s="88" t="s">
        <v>165</v>
      </c>
      <c r="C15" s="89"/>
      <c r="D15" s="90">
        <f t="shared" ref="D15:I15" si="5">SUM(D16:D17)</f>
        <v>0</v>
      </c>
      <c r="E15" s="90">
        <f t="shared" si="5"/>
        <v>0</v>
      </c>
      <c r="F15" s="90">
        <f t="shared" si="5"/>
        <v>0</v>
      </c>
      <c r="G15" s="90">
        <f t="shared" si="5"/>
        <v>0</v>
      </c>
      <c r="H15" s="90">
        <f t="shared" si="5"/>
        <v>0</v>
      </c>
      <c r="I15" s="91">
        <f t="shared" si="5"/>
        <v>0</v>
      </c>
      <c r="J15" s="85">
        <f t="shared" si="1"/>
        <v>0</v>
      </c>
      <c r="K15" s="535"/>
    </row>
    <row r="16" spans="1:11" ht="21" customHeight="1">
      <c r="A16" s="87" t="s">
        <v>16</v>
      </c>
      <c r="B16" s="78" t="s">
        <v>161</v>
      </c>
      <c r="C16" s="79"/>
      <c r="D16" s="2"/>
      <c r="E16" s="2"/>
      <c r="F16" s="2"/>
      <c r="G16" s="2"/>
      <c r="H16" s="2"/>
      <c r="I16" s="44"/>
      <c r="J16" s="80">
        <f t="shared" si="1"/>
        <v>0</v>
      </c>
      <c r="K16" s="535"/>
    </row>
    <row r="17" spans="1:11" ht="21" customHeight="1" thickBot="1">
      <c r="A17" s="87" t="s">
        <v>17</v>
      </c>
      <c r="B17" s="78" t="s">
        <v>161</v>
      </c>
      <c r="C17" s="92"/>
      <c r="D17" s="93"/>
      <c r="E17" s="93"/>
      <c r="F17" s="93"/>
      <c r="G17" s="93"/>
      <c r="H17" s="93"/>
      <c r="I17" s="94"/>
      <c r="J17" s="80">
        <f t="shared" si="1"/>
        <v>0</v>
      </c>
      <c r="K17" s="535"/>
    </row>
    <row r="18" spans="1:11" ht="21" customHeight="1" thickBot="1">
      <c r="A18" s="95" t="s">
        <v>18</v>
      </c>
      <c r="B18" s="96" t="s">
        <v>166</v>
      </c>
      <c r="C18" s="97"/>
      <c r="D18" s="98">
        <f t="shared" ref="D18:J18" si="6">D5+D8+D11+D13+D15</f>
        <v>0</v>
      </c>
      <c r="E18" s="98">
        <f t="shared" si="6"/>
        <v>0</v>
      </c>
      <c r="F18" s="98">
        <f t="shared" si="6"/>
        <v>0</v>
      </c>
      <c r="G18" s="98">
        <f t="shared" si="6"/>
        <v>0</v>
      </c>
      <c r="H18" s="98">
        <f t="shared" si="6"/>
        <v>0</v>
      </c>
      <c r="I18" s="99">
        <f t="shared" si="6"/>
        <v>0</v>
      </c>
      <c r="J18" s="100">
        <f t="shared" si="6"/>
        <v>0</v>
      </c>
      <c r="K18" s="535"/>
    </row>
  </sheetData>
  <sheetProtection sheet="1" objects="1" scenarios="1"/>
  <mergeCells count="7">
    <mergeCell ref="B2:B3"/>
    <mergeCell ref="A2:A3"/>
    <mergeCell ref="J2:J3"/>
    <mergeCell ref="K1:K18"/>
    <mergeCell ref="E2:E3"/>
    <mergeCell ref="D2:D3"/>
    <mergeCell ref="C2:C3"/>
  </mergeCells>
  <phoneticPr fontId="0" type="noConversion"/>
  <printOptions horizontalCentered="1"/>
  <pageMargins left="0.78740157480314965" right="0.78740157480314965" top="1.39" bottom="0.98425196850393704" header="0.5" footer="0.5"/>
  <pageSetup paperSize="9" orientation="portrait" verticalDpi="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6</vt:i4>
      </vt:variant>
    </vt:vector>
  </HeadingPairs>
  <TitlesOfParts>
    <vt:vector size="26" baseType="lpstr">
      <vt:lpstr>ÖSSZEFÜGGÉSEK</vt:lpstr>
      <vt:lpstr>1.1.sz.mell.</vt:lpstr>
      <vt:lpstr>2.1.sz.mell  </vt:lpstr>
      <vt:lpstr>2.2.sz.mell  </vt:lpstr>
      <vt:lpstr>ELLENŐRZÉS-1.sz.2.1.sz.2.2.sz.</vt:lpstr>
      <vt:lpstr>3.sz.mell.</vt:lpstr>
      <vt:lpstr>4.sz.mell.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'7.1. tájékoztató tábla'!Nyomtatási_cím</vt:lpstr>
      <vt:lpstr>'1.1.sz.mell.'!Nyomtatási_terület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gep7</dc:creator>
  <cp:lastModifiedBy>Felhasználó</cp:lastModifiedBy>
  <cp:lastPrinted>2017-05-19T09:17:51Z</cp:lastPrinted>
  <dcterms:created xsi:type="dcterms:W3CDTF">2015-04-03T08:14:45Z</dcterms:created>
  <dcterms:modified xsi:type="dcterms:W3CDTF">2017-06-01T07:40:17Z</dcterms:modified>
</cp:coreProperties>
</file>