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tabRatio="855" firstSheet="32" activeTab="40"/>
  </bookViews>
  <sheets>
    <sheet name="ÖSSZEFÜGGÉSEK" sheetId="1" r:id="rId1"/>
    <sheet name="1.mell." sheetId="2" r:id="rId2"/>
    <sheet name="2.1.mell  " sheetId="3" r:id="rId3"/>
    <sheet name="2.2.mell  " sheetId="4" r:id="rId4"/>
    <sheet name="ELLENŐRZÉS-1.sz.2.1.sz.2.2.sz." sheetId="5" r:id="rId5"/>
    <sheet name="4. mell." sheetId="6" r:id="rId6"/>
    <sheet name="3.1.mell" sheetId="7" r:id="rId7"/>
    <sheet name="3.2. mell." sheetId="8" r:id="rId8"/>
    <sheet name="3.3. mell." sheetId="9" r:id="rId9"/>
    <sheet name="3.4. mell." sheetId="10" r:id="rId10"/>
    <sheet name="3.5. mell" sheetId="11" r:id="rId11"/>
    <sheet name="3.6. mell." sheetId="12" r:id="rId12"/>
    <sheet name="3.7. mell." sheetId="13" r:id="rId13"/>
    <sheet name="3.8. mell." sheetId="14" r:id="rId14"/>
    <sheet name="3.9. mell" sheetId="15" r:id="rId15"/>
    <sheet name="3.10. mell." sheetId="16" r:id="rId16"/>
    <sheet name="3.11. mell." sheetId="17" r:id="rId17"/>
    <sheet name="3.12. mell." sheetId="18" r:id="rId18"/>
    <sheet name="3.13. mell." sheetId="19" r:id="rId19"/>
    <sheet name="3.14. mell." sheetId="20" r:id="rId20"/>
    <sheet name="3.15. mell." sheetId="21" r:id="rId21"/>
    <sheet name="3.16. mell." sheetId="22" r:id="rId22"/>
    <sheet name="3.17. mell." sheetId="23" r:id="rId23"/>
    <sheet name="3.18. mell." sheetId="24" r:id="rId24"/>
    <sheet name="3.19. mell." sheetId="25" r:id="rId25"/>
    <sheet name="3.20. mell." sheetId="26" r:id="rId26"/>
    <sheet name="3.21. mell." sheetId="27" r:id="rId27"/>
    <sheet name="3.22. mell." sheetId="28" r:id="rId28"/>
    <sheet name="3.23. mell." sheetId="29" r:id="rId29"/>
    <sheet name="3.24. mell." sheetId="30" r:id="rId30"/>
    <sheet name="3.25. mell." sheetId="31" r:id="rId31"/>
    <sheet name="3.26. mell." sheetId="32" r:id="rId32"/>
    <sheet name="3.27. mell." sheetId="33" r:id="rId33"/>
    <sheet name="3.28. mell." sheetId="34" r:id="rId34"/>
    <sheet name="5. mell." sheetId="35" r:id="rId35"/>
    <sheet name="6. mell." sheetId="36" r:id="rId36"/>
    <sheet name="7.a.mell" sheetId="37" r:id="rId37"/>
    <sheet name="7.b mell" sheetId="38" r:id="rId38"/>
    <sheet name="7.c mell" sheetId="39" r:id="rId39"/>
    <sheet name="8. mell" sheetId="40" r:id="rId40"/>
    <sheet name="9. mell." sheetId="41" r:id="rId41"/>
    <sheet name="9. sz. mell" sheetId="42" r:id="rId42"/>
    <sheet name="1.tájékoztató" sheetId="43" r:id="rId43"/>
    <sheet name="2. tájékoztató tábla" sheetId="44" r:id="rId44"/>
    <sheet name="3. tájékoztató tábla" sheetId="45" r:id="rId45"/>
    <sheet name="4. tájékoztató tábla" sheetId="46" r:id="rId46"/>
    <sheet name="7.1. tájékoztató tábla" sheetId="47" r:id="rId47"/>
    <sheet name="7.2. tájékoztató tábla" sheetId="48" r:id="rId48"/>
    <sheet name="7.3. tájékoztató tábla" sheetId="49" r:id="rId49"/>
    <sheet name="7.4. tájékoztató tábla" sheetId="50" r:id="rId50"/>
    <sheet name="8. tájékoztató tábla" sheetId="51" r:id="rId51"/>
    <sheet name="Munka1" sheetId="52" r:id="rId52"/>
  </sheets>
  <definedNames>
    <definedName name="_ftn1" localSheetId="48">'7.3. tájékoztató tábla'!$A$27</definedName>
    <definedName name="_ftnref1" localSheetId="48">'7.3. tájékoztató tábla'!$A$18</definedName>
    <definedName name="_xlnm.Print_Titles" localSheetId="6">'3.1.mell'!$1:$6</definedName>
    <definedName name="_xlnm.Print_Titles" localSheetId="15">'3.10. mell.'!$1:$6</definedName>
    <definedName name="_xlnm.Print_Titles" localSheetId="16">'3.11. mell.'!$1:$6</definedName>
    <definedName name="_xlnm.Print_Titles" localSheetId="17">'3.12. mell.'!$1:$6</definedName>
    <definedName name="_xlnm.Print_Titles" localSheetId="18">'3.13. mell.'!$1:$6</definedName>
    <definedName name="_xlnm.Print_Titles" localSheetId="19">'3.14. mell.'!$1:$6</definedName>
    <definedName name="_xlnm.Print_Titles" localSheetId="20">'3.15. mell.'!$1:$6</definedName>
    <definedName name="_xlnm.Print_Titles" localSheetId="21">'3.16. mell.'!$1:$6</definedName>
    <definedName name="_xlnm.Print_Titles" localSheetId="22">'3.17. mell.'!$1:$6</definedName>
    <definedName name="_xlnm.Print_Titles" localSheetId="23">'3.18. mell.'!$1:$6</definedName>
    <definedName name="_xlnm.Print_Titles" localSheetId="24">'3.19. mell.'!$1:$6</definedName>
    <definedName name="_xlnm.Print_Titles" localSheetId="7">'3.2. mell.'!$1:$6</definedName>
    <definedName name="_xlnm.Print_Titles" localSheetId="25">'3.20. mell.'!$1:$6</definedName>
    <definedName name="_xlnm.Print_Titles" localSheetId="26">'3.21. mell.'!$1:$6</definedName>
    <definedName name="_xlnm.Print_Titles" localSheetId="27">'3.22. mell.'!$1:$6</definedName>
    <definedName name="_xlnm.Print_Titles" localSheetId="28">'3.23. mell.'!$1:$6</definedName>
    <definedName name="_xlnm.Print_Titles" localSheetId="29">'3.24. mell.'!$1:$6</definedName>
    <definedName name="_xlnm.Print_Titles" localSheetId="30">'3.25. mell.'!$1:$6</definedName>
    <definedName name="_xlnm.Print_Titles" localSheetId="31">'3.26. mell.'!$1:$6</definedName>
    <definedName name="_xlnm.Print_Titles" localSheetId="32">'3.27. mell.'!$1:$6</definedName>
    <definedName name="_xlnm.Print_Titles" localSheetId="8">'3.3. mell.'!$1:$6</definedName>
    <definedName name="_xlnm.Print_Titles" localSheetId="9">'3.4. mell.'!$1:$6</definedName>
    <definedName name="_xlnm.Print_Titles" localSheetId="10">'3.5. mell'!$1:$6</definedName>
    <definedName name="_xlnm.Print_Titles" localSheetId="11">'3.6. mell.'!$1:$6</definedName>
    <definedName name="_xlnm.Print_Titles" localSheetId="12">'3.7. mell.'!$1:$6</definedName>
    <definedName name="_xlnm.Print_Titles" localSheetId="13">'3.8. mell.'!$1:$6</definedName>
    <definedName name="_xlnm.Print_Titles" localSheetId="14">'3.9. mell'!$1:$6</definedName>
    <definedName name="_xlnm.Print_Titles" localSheetId="46">'7.1. tájékoztató tábla'!$2:$6</definedName>
    <definedName name="_xlnm.Print_Area" localSheetId="1">'1.mell.'!$A$1:$E$149</definedName>
    <definedName name="_xlnm.Print_Area" localSheetId="42">'1.tájékoztató'!$A$1:$E$145</definedName>
    <definedName name="_xlnm.Print_Area" localSheetId="2">'2.1.mell  '!$A$1:$J$32</definedName>
  </definedNames>
  <calcPr fullCalcOnLoad="1"/>
</workbook>
</file>

<file path=xl/sharedStrings.xml><?xml version="1.0" encoding="utf-8"?>
<sst xmlns="http://schemas.openxmlformats.org/spreadsheetml/2006/main" count="5173" uniqueCount="1112">
  <si>
    <t>Költségvetési rendelet űrlapjainak összefüggései: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</si>
  <si>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</si>
  <si>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</si>
  <si>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</si>
  <si>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</si>
  <si>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</si>
  <si>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</si>
  <si>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</si>
  <si>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2.1. számú melléklet D. oszlop 13. sor + 2.2. számú melléklet D. oszlop 12. sor</t>
  </si>
  <si>
    <t>1. sz. melléklet Bevételek táblázat D. oszlop 16 sora =</t>
  </si>
  <si>
    <t>2.1. számú melléklet D. oszlop 22. sor + 2.2. számú melléklet D. oszlop 25. sor</t>
  </si>
  <si>
    <t>1. sz. melléklet Bevételek táblázat D. oszlop 17 sora =</t>
  </si>
  <si>
    <t>2.1. számú melléklet D. oszlop 23. sor + 2.2. számú melléklet D. oszlop 26. sor</t>
  </si>
  <si>
    <t>1. sz. melléklet Bevételek táblázat E. oszlop 9 sora =</t>
  </si>
  <si>
    <t>2.1. számú melléklet E. oszlop 13. sor + 2.2. számú melléklet E. oszlop 12. sor</t>
  </si>
  <si>
    <t>1. sz. melléklet Bevételek táblázat E. oszlop 16 sora =</t>
  </si>
  <si>
    <t>2.1. számú melléklet E. oszlop 22. sor + 2.2. számú melléklet E. oszlop 25. sor</t>
  </si>
  <si>
    <t>1. sz. melléklet Bevételek táblázat E. oszlop 17 sora =</t>
  </si>
  <si>
    <t>2.1. számú melléklet E. oszlop 23. sor + 2.2. számú melléklet E. oszlop 26. sor</t>
  </si>
  <si>
    <t>1. sz. melléklet Kiadások táblázat C. oszlop 4 sora =</t>
  </si>
  <si>
    <t>2.1. számú melléklet G. oszlop 13. sor + 2.2. számú melléklet G. oszlop 12. sor</t>
  </si>
  <si>
    <t>1. sz. melléklet Kiadások táblázat C. oszlop 9 sora =</t>
  </si>
  <si>
    <t>2.1. számú melléklet G. oszlop 22. sor + 2.2. számú melléklet G. oszlop 25. sor</t>
  </si>
  <si>
    <t>1. sz. melléklet Kiadások táblázat C. oszlop 10 sora =</t>
  </si>
  <si>
    <t>2.1. számú melléklet G. oszlop 23. sor + 2.2. számú melléklet G. oszlop 26. sor</t>
  </si>
  <si>
    <t>1. sz. melléklet Kiadások táblázat D. oszlop 4 sora =</t>
  </si>
  <si>
    <t>2.1. számú melléklet H. oszlop 13. sor + 2.2. számú melléklet H. oszlop 12. sor</t>
  </si>
  <si>
    <t>1. sz. melléklet Kiadások táblázat D. oszlop 9 sora =</t>
  </si>
  <si>
    <t>2.1. számú melléklet H. oszlop 22. sor + 2.2. számú melléklet H. oszlop 25. sor</t>
  </si>
  <si>
    <t>1. sz. melléklet Kiadások táblázat D. oszlop 10 sora =</t>
  </si>
  <si>
    <t>2.1. számú melléklet H. oszlop 23. sor + 2.2. számú melléklet H. oszlop 26. sor</t>
  </si>
  <si>
    <t>1. sz. melléklet Kiadások táblázat E. oszlop 4 sora =</t>
  </si>
  <si>
    <t>2.1. számú melléklet I. oszlop 13. sor + 2.2. számú melléklet I. oszlop 12. sor</t>
  </si>
  <si>
    <t>1. sz. melléklet Kiadások táblázat E. oszlop 9 sora =</t>
  </si>
  <si>
    <t>2.1. számú melléklet I. oszlop 22. sor + 2.2. számú melléklet I. oszlop 25. sor</t>
  </si>
  <si>
    <t>1. sz. melléklet Kiadások táblázat E. oszlop 10 sora =</t>
  </si>
  <si>
    <t>2.1. számú melléklet I. oszlop 23. sor + 2.2. számú melléklet I. oszlop 26. sor</t>
  </si>
  <si>
    <t>B E V É T E L E K</t>
  </si>
  <si>
    <t>1. táblázat</t>
  </si>
  <si>
    <t>Sor-
szám</t>
  </si>
  <si>
    <t>Bevételi jogcím</t>
  </si>
  <si>
    <t>Eredeti előirányzat</t>
  </si>
  <si>
    <t>Módosított előirányzat</t>
  </si>
  <si>
    <t>Teljesítés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</si>
  <si>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</si>
  <si>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</si>
  <si>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</si>
  <si>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</si>
  <si>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</si>
  <si>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</si>
  <si>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</si>
  <si>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</si>
  <si>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</si>
  <si>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</si>
  <si>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</si>
  <si>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</si>
  <si>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</si>
  <si>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</si>
  <si>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</si>
  <si>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</si>
  <si>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</si>
  <si>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</si>
  <si>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</si>
  <si>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</si>
  <si>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</si>
  <si>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</si>
  <si>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</si>
  <si>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</si>
  <si>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</si>
  <si>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</si>
  <si>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</si>
  <si>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</si>
  <si>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</si>
  <si>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</si>
  <si>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</si>
  <si>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</si>
  <si>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</si>
  <si>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</si>
  <si>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</si>
  <si>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</si>
  <si>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</si>
  <si>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</si>
  <si>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</si>
  <si>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</si>
  <si>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</si>
  <si>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</si>
  <si>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</si>
  <si>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</si>
  <si>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</si>
  <si>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</si>
  <si>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</si>
  <si>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</si>
  <si>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(4.1.+...+4.7.)</t>
  </si>
  <si>
    <t>4.1.</t>
  </si>
  <si>
    <t>Építményadó</t>
  </si>
  <si>
    <t>4.2.</t>
  </si>
  <si>
    <t>Idegenforgalmi adó</t>
  </si>
  <si>
    <t>4.3.</t>
  </si>
  <si>
    <t>Iparűzési adó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</si>
  <si>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</si>
  <si>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</si>
  <si>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</si>
  <si>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</si>
  <si>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</si>
  <si>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</si>
  <si>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</si>
  <si>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</si>
  <si>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</si>
  <si>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</si>
  <si>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</si>
  <si>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</si>
  <si>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</si>
  <si>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</si>
  <si>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</si>
  <si>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</si>
  <si>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</si>
  <si>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</si>
  <si>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</si>
  <si>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</si>
  <si>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</si>
  <si>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</si>
  <si>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</si>
  <si>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</si>
  <si>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</si>
  <si>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</si>
  <si>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</si>
  <si>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</si>
  <si>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</si>
  <si>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</si>
  <si>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</si>
  <si>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</si>
  <si>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</si>
  <si>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</si>
  <si>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</si>
  <si>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</si>
  <si>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</si>
  <si>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</si>
  <si>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</si>
  <si>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</si>
  <si>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</si>
  <si>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</si>
  <si>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</si>
  <si>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</si>
  <si>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</si>
  <si>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</si>
  <si>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</si>
  <si>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</si>
  <si>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</si>
  <si>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</si>
  <si>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</si>
  <si>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</si>
  <si>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</si>
  <si>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</si>
  <si>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</si>
  <si>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</si>
  <si>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</si>
  <si>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</si>
  <si>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</si>
  <si>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</si>
  <si>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</si>
  <si>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</si>
  <si>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</si>
  <si>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</si>
  <si>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</si>
  <si>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</si>
  <si>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</si>
  <si>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</si>
  <si>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</si>
  <si>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</si>
  <si>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</si>
  <si>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</si>
  <si>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</si>
  <si>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</si>
  <si>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</si>
  <si>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</si>
  <si>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</si>
  <si>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</si>
  <si>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</si>
  <si>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</si>
  <si>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</si>
  <si>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</si>
  <si>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</si>
  <si>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</si>
  <si>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</si>
  <si>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</si>
  <si>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</si>
  <si>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</si>
  <si>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</si>
  <si>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</si>
  <si>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</si>
  <si>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</si>
  <si>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</si>
  <si>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</si>
  <si>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</si>
  <si>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</si>
  <si>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</si>
  <si>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</si>
  <si>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</si>
  <si>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</si>
  <si>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</si>
  <si>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</si>
  <si>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</si>
  <si>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</si>
  <si>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</si>
  <si>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</si>
  <si>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</si>
  <si>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</si>
  <si>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</si>
  <si>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</si>
  <si>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</si>
  <si>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táblázat</t>
  </si>
  <si>
    <t>Ezer forintban</t>
  </si>
  <si>
    <t>Kiadási jogcím</t>
  </si>
  <si>
    <r>
      <t xml:space="preserve">   Működési költségvetés kiadásai </t>
    </r>
    <r>
      <rPr>
        <sz val="8"/>
        <rFont val="Times New Roman CE"/>
        <family val="1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</si>
  <si>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</si>
  <si>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</si>
  <si>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</si>
  <si>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</si>
  <si>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</si>
  <si>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</si>
  <si>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</si>
  <si>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</si>
  <si>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</si>
  <si>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</si>
  <si>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</si>
  <si>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</si>
  <si>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</si>
  <si>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</si>
  <si>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</si>
  <si>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</si>
  <si>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</si>
  <si>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</si>
  <si>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</si>
  <si>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</si>
  <si>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</si>
  <si>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</si>
  <si>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</si>
  <si>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</si>
  <si>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</si>
  <si>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1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</si>
  <si>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</si>
  <si>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</si>
  <si>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</si>
  <si>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</si>
  <si>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</si>
  <si>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</si>
  <si>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</si>
  <si>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</si>
  <si>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</si>
  <si>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</si>
  <si>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</si>
  <si>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</si>
  <si>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</si>
  <si>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</si>
  <si>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</si>
  <si>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</si>
  <si>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</si>
  <si>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</si>
  <si>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</si>
  <si>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</si>
  <si>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</si>
  <si>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</si>
  <si>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</si>
  <si>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</si>
  <si>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</si>
  <si>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</si>
  <si>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</si>
  <si>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</si>
  <si>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</si>
  <si>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</si>
  <si>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</si>
  <si>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</si>
  <si>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</si>
  <si>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</si>
  <si>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</si>
  <si>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</si>
  <si>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</si>
  <si>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</si>
  <si>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</si>
  <si>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</si>
  <si>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</si>
  <si>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</si>
  <si>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</si>
  <si>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</si>
  <si>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</si>
  <si>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</si>
  <si>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</si>
  <si>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</si>
  <si>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</si>
  <si>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</si>
  <si>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I. Működési célú bevételek és kiadások mérlege
(Önkormányzati szinten)</t>
  </si>
  <si>
    <t>Bevételek</t>
  </si>
  <si>
    <t>Kiadások</t>
  </si>
  <si>
    <t>Megnevezés</t>
  </si>
  <si>
    <t>F</t>
  </si>
  <si>
    <t>G</t>
  </si>
  <si>
    <t>H</t>
  </si>
  <si>
    <t>I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</si>
  <si>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</si>
  <si>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</si>
  <si>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</si>
  <si>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</si>
  <si>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</si>
  <si>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</si>
  <si>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célú átvett pénzeszközök</t>
  </si>
  <si>
    <t>5.-ből EU-s támogatás</t>
  </si>
  <si>
    <t>Tartalékok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</si>
  <si>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</si>
  <si>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</si>
  <si>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</si>
  <si>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</si>
  <si>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</si>
  <si>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</si>
  <si>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</si>
  <si>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</si>
  <si>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</si>
  <si>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</si>
  <si>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</si>
  <si>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</si>
  <si>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</si>
  <si>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</si>
  <si>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</si>
  <si>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</si>
  <si>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</si>
  <si>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</si>
  <si>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>Államháztartáson belüli megelőlegezés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</si>
  <si>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</si>
  <si>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</si>
  <si>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</si>
  <si>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</si>
  <si>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</si>
  <si>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</si>
  <si>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</si>
  <si>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</si>
  <si>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</si>
  <si>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Államháztartáson belüli megelőlegezés visszafizetése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</si>
  <si>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</si>
  <si>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</si>
  <si>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</si>
  <si>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</si>
  <si>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</si>
  <si>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</si>
  <si>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</si>
  <si>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</si>
  <si>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</si>
  <si>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</si>
  <si>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</si>
  <si>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</si>
  <si>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</si>
  <si>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</si>
  <si>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</si>
  <si>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</si>
  <si>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</si>
  <si>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</si>
  <si>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</si>
  <si>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</si>
  <si>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</si>
  <si>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</si>
  <si>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</si>
  <si>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</si>
  <si>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</si>
  <si>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</si>
  <si>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</si>
  <si>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</si>
  <si>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</si>
  <si>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</si>
  <si>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</si>
  <si>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</si>
  <si>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</si>
  <si>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</si>
  <si>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</si>
  <si>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</si>
  <si>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</si>
  <si>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</si>
  <si>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</si>
  <si>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 (13.+...+24.)</t>
  </si>
  <si>
    <t>26.</t>
  </si>
  <si>
    <t>BEVÉTEL ÖSSZESEN (12+25)</t>
  </si>
  <si>
    <t>KIADÁSOK ÖSSZESEN (12+25)</t>
  </si>
  <si>
    <t>27.</t>
  </si>
  <si>
    <t>28.</t>
  </si>
  <si>
    <t>ELTÉRÉS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</si>
  <si>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</si>
  <si>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</si>
  <si>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</si>
  <si>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</si>
  <si>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G=(D+F)</t>
  </si>
  <si>
    <t>ÖSSZESEN:</t>
  </si>
  <si>
    <t>Költségvetési szerv megnevezése</t>
  </si>
  <si>
    <t>Önkormányzat</t>
  </si>
  <si>
    <t>02</t>
  </si>
  <si>
    <t>Feladat 
megnevezése</t>
  </si>
  <si>
    <t>Közutak, hidak, alagutak üzemeltetése, fenntartása</t>
  </si>
  <si>
    <t>01</t>
  </si>
  <si>
    <t>Száma</t>
  </si>
  <si>
    <t>Kiemelt előirányzat, előirányzat 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</si>
  <si>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</si>
  <si>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</si>
  <si>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</si>
  <si>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</si>
  <si>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</si>
  <si>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</si>
  <si>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- 2.3-ból EU-s támogatás</t>
  </si>
  <si>
    <t>Felhalmozási célú támogatások államháztartáson belülről (4.1.+4.2.)</t>
  </si>
  <si>
    <t>Egyéb felhalmozási célú támogatások bevételei államháztartáson belülről</t>
  </si>
  <si>
    <t>- 4.2-ből EU-s támogatás</t>
  </si>
  <si>
    <t>Felhalmozási bevételek (5.1.+…+5.3.)</t>
  </si>
  <si>
    <t>Felhalmozási célú átvett pénzeszközök</t>
  </si>
  <si>
    <t>KÖLTSÉGVETÉSI BEVÉTELEK ÖSSZESEN: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</si>
  <si>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</si>
  <si>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</si>
  <si>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</si>
  <si>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</si>
  <si>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</si>
  <si>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</si>
  <si>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</si>
  <si>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</si>
  <si>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</si>
  <si>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</si>
  <si>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- 2.3-ból EU-s forrásból tám. megvalósuló programok, projektek kiadásai</t>
  </si>
  <si>
    <t>KIADÁSOK ÖSSZESEN: (1.+2.)</t>
  </si>
  <si>
    <t>Éves tényleges állományi  létszám  (fő)</t>
  </si>
  <si>
    <t>Közfoglalkoztatottak tényleges állományi létszáma (fő)</t>
  </si>
  <si>
    <t>Gyermekétkeztetés köznevelési Intézményben</t>
  </si>
  <si>
    <t>Zöldterületkezelés</t>
  </si>
  <si>
    <t>03</t>
  </si>
  <si>
    <t>Önkormányzatok jogalk. és ált.igazgatási tevékenysége</t>
  </si>
  <si>
    <t>04</t>
  </si>
  <si>
    <t>Feladat megnevezése</t>
  </si>
  <si>
    <t xml:space="preserve"> - 2.3.-ból EU-s támogatás</t>
  </si>
  <si>
    <t>- 4.2.-ből EU-s támogatás</t>
  </si>
  <si>
    <t>Költségvetési bevételek összesen (1.+…+7.)</t>
  </si>
  <si>
    <t xml:space="preserve"> - 2.3.-ból EU-s forrásból tám. megvalósuló programok, projektek kiadásai</t>
  </si>
  <si>
    <t>Fejezeti és általános tartalékok elszámolása</t>
  </si>
  <si>
    <t>Civil szervezetek működési támogatása</t>
  </si>
  <si>
    <t>Hosszabb időtartamű közfoglalkoztatás</t>
  </si>
  <si>
    <t>Közvilágítás</t>
  </si>
  <si>
    <t>Óvodai nevelés, ellátás működési feladatai</t>
  </si>
  <si>
    <t>Köznevelési intézmény 1-4. évf. működési feladatai</t>
  </si>
  <si>
    <t>05</t>
  </si>
  <si>
    <t>Család- és nővédelmi eü. Gondozás</t>
  </si>
  <si>
    <t>Ifjúság-eü. gondozás</t>
  </si>
  <si>
    <t>Egyéb szociális pénzbeli és természetbeni támogatás</t>
  </si>
  <si>
    <t>Gyermekvédelmi pénzbeli és természetbeni ellátás</t>
  </si>
  <si>
    <t>Szociális étkeztetés</t>
  </si>
  <si>
    <t>Falugondnoki szolgáltatás</t>
  </si>
  <si>
    <t>Mindenféle egyéb szabadidős szolgáltatások</t>
  </si>
  <si>
    <t>Könyvtári szolgáltatások</t>
  </si>
  <si>
    <t>Közművelődés - közösségi és társadalmi részvétel</t>
  </si>
  <si>
    <t>Sportlétesítmények működtetése és fejlesztése</t>
  </si>
  <si>
    <t>Versenysport tevékenység és támogatása</t>
  </si>
  <si>
    <t>Köztemető fenntartása és működtetése</t>
  </si>
  <si>
    <t>Feladat
megnevezése</t>
  </si>
  <si>
    <t>Talajterhelési díj</t>
  </si>
  <si>
    <t>Felhalm. célú visszatérítendő tám., kölcsönök visszatér. ÁH-n kívülről</t>
  </si>
  <si>
    <t xml:space="preserve"> 10.</t>
  </si>
  <si>
    <t xml:space="preserve">    Rövid lejáratú  hitelek, kölcsönök felvétele</t>
  </si>
  <si>
    <t>BEVÉTELEK ÖSSZESEN: (9+16)</t>
  </si>
  <si>
    <t>Hitel-, kölcsöntörlesztés államháztartáson kívülre (5.1.+…+5.3.)</t>
  </si>
  <si>
    <t>Belföldi finanszírozás kiadásai (7.1. + … + 7.5.)</t>
  </si>
  <si>
    <t>Irányító szervi támogatás folyósítása (intézményfinanszírozás)</t>
  </si>
  <si>
    <t>7.5.</t>
  </si>
  <si>
    <t>Külföldi finanszírozás kiadásai (8.1. + … + 8.4.)</t>
  </si>
  <si>
    <t>Támogatott szervezet neve</t>
  </si>
  <si>
    <t>Támogatás célja</t>
  </si>
  <si>
    <t>Tervezett 
(E Ft)</t>
  </si>
  <si>
    <t>Tényleges 
(E Ft)</t>
  </si>
  <si>
    <t>működési támogatás</t>
  </si>
  <si>
    <t>Pápakörnyéki Önk. Feladatellátó Társulása</t>
  </si>
  <si>
    <t>Pápateszér Község Önkormányzata</t>
  </si>
  <si>
    <t>Falugondnokok Egyesülete</t>
  </si>
  <si>
    <t>Pápai Katasztrófavédelmi Kirendeltség</t>
  </si>
  <si>
    <t>Vanyolai Asszonykórus</t>
  </si>
  <si>
    <t>Vanyolai Sportegyesület</t>
  </si>
  <si>
    <t>Bursa Hungarica ösztöndíj</t>
  </si>
  <si>
    <t>ösztöndíj</t>
  </si>
  <si>
    <t>GEMARA</t>
  </si>
  <si>
    <t>tagdíj</t>
  </si>
  <si>
    <t>dr. Molnár- dr. Lukács Bt.</t>
  </si>
  <si>
    <t>29.</t>
  </si>
  <si>
    <t>30.</t>
  </si>
  <si>
    <t>31.</t>
  </si>
  <si>
    <t>32.</t>
  </si>
  <si>
    <t>33.</t>
  </si>
  <si>
    <t>Összesen:</t>
  </si>
  <si>
    <t>Sor-szám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</si>
  <si>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</si>
  <si>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</si>
  <si>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</si>
  <si>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</si>
  <si>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</si>
  <si>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</si>
  <si>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</si>
  <si>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</si>
  <si>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</si>
  <si>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</si>
  <si>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</si>
  <si>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</si>
  <si>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</si>
  <si>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</si>
  <si>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</si>
  <si>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</si>
  <si>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</si>
  <si>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</si>
  <si>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Szociális étkezés</t>
  </si>
  <si>
    <t>A helyi adókból biztosított kedvezményeket, mentességeket, adónemenként kell feltüntetni.</t>
  </si>
  <si>
    <t>VANYOLA ÖNKORMÁNYZATA
EGYSZERŰSÍTETT MÉRLEG</t>
  </si>
  <si>
    <t>E S Z K Ö Z Ö K</t>
  </si>
  <si>
    <t>Előző évi költségvetési beszámoló záró adatai</t>
  </si>
  <si>
    <t>Auditálási eltérések                ( ± )</t>
  </si>
  <si>
    <t>Előző év auditált egyszerűsített beszámoló záró adatai</t>
  </si>
  <si>
    <t>Tárgyévi költségvetési beszámoló záró adatai</t>
  </si>
  <si>
    <t>Tárgyév auditált egyszerűsített beszámoló záró adatai</t>
  </si>
  <si>
    <t xml:space="preserve">A) BEFEKTETETT ESZKÖZÖK </t>
  </si>
  <si>
    <t>I.   Immateriális javak</t>
  </si>
  <si>
    <t>II.  Tárgyi eszközök</t>
  </si>
  <si>
    <t>III. Befektetett pénzügyi eszközök</t>
  </si>
  <si>
    <t>lV.Koncesszióba, vagyonkezelésre átadott eszk</t>
  </si>
  <si>
    <t xml:space="preserve">B) FORGÓESZKÖZÖK </t>
  </si>
  <si>
    <t>l.   Készletek</t>
  </si>
  <si>
    <t>ll.  Értékpapírok</t>
  </si>
  <si>
    <t>C) PÉNZESZKÖZÖK</t>
  </si>
  <si>
    <t>D) KÖVETELÉSEK</t>
  </si>
  <si>
    <t>E) EGYÉB SAJÁTOS ESZKÖZOLDALI ELSZÁMOLÁSOK</t>
  </si>
  <si>
    <t>F) AKTÍV IDŐBELI ELHATÁROLÁSOK</t>
  </si>
  <si>
    <t>ESZKÖZÖK ÖSSZESEN</t>
  </si>
  <si>
    <t>F O R R Á S O K</t>
  </si>
  <si>
    <t>G) SAJÁT TŐKE ÖSSZESEN</t>
  </si>
  <si>
    <t>1. Nemzeti vagyon induláskori értéke</t>
  </si>
  <si>
    <t>2. Egyéb eszközk induláskori értéke</t>
  </si>
  <si>
    <t>3. Felhalmozott eredmény</t>
  </si>
  <si>
    <t>4. Mérleg szerinti eredmény</t>
  </si>
  <si>
    <t>H) KÖTELEZETTSÉGEK</t>
  </si>
  <si>
    <t xml:space="preserve"> I. Költségvetési évben esedékes</t>
  </si>
  <si>
    <t>II. Költségvetési évet követően esedékes</t>
  </si>
  <si>
    <t>III. Kötelezettségjellegő sajátos elszámolások</t>
  </si>
  <si>
    <t>I) EGYÉB SAJÁTOS FORRÁSOLDALI ELSZÁMOLÁSOK</t>
  </si>
  <si>
    <t>J) KINCSTÁRI SZÁMLAVEZETÉSSEL KAPCSOLATOS ELSZÁMOLÁSOK</t>
  </si>
  <si>
    <t>K) PASSZÍV IDŐBELI ELHATÁROLÁSOK</t>
  </si>
  <si>
    <t>FORRÁSOK ÖSSZESEN</t>
  </si>
  <si>
    <t>VANYOLA ÖNKORMÁNYZATA</t>
  </si>
  <si>
    <t>EGYSZERŰSÍTETT PÉNZFORGALMI JELENTÉS</t>
  </si>
  <si>
    <t>Eredeti</t>
  </si>
  <si>
    <t>Módosított</t>
  </si>
  <si>
    <t>előirányzat</t>
  </si>
  <si>
    <t>Munkaadókat terhelő járulék</t>
  </si>
  <si>
    <t>Dologi és egyéb folyó  kiadások</t>
  </si>
  <si>
    <t>Működési költségvetés kiadásai</t>
  </si>
  <si>
    <t>Felhalmozási költségvetés kiadásai</t>
  </si>
  <si>
    <t>Költségvetési kiadások</t>
  </si>
  <si>
    <t>Hitel-, kölcsöntörlesztés áht-n kívülre</t>
  </si>
  <si>
    <t>Belföldi értékpapírok kiadásai</t>
  </si>
  <si>
    <t>Belföldi finanszírozás kiadásai</t>
  </si>
  <si>
    <t>Külföldi finanszírozás kiadásai</t>
  </si>
  <si>
    <t>Finanszírozási kiadások összesen (14+15+17+18)</t>
  </si>
  <si>
    <t>Kiadások összesen ( 20+21+22 )</t>
  </si>
  <si>
    <t>Működési célú támogatások áht-n belülről</t>
  </si>
  <si>
    <t>Felhalmozási célú támogatások áht-n belülről</t>
  </si>
  <si>
    <t>Működési bevételek</t>
  </si>
  <si>
    <t>Költségvetési bevételek összesen 
(24+..+28+30+31+32+34+35)</t>
  </si>
  <si>
    <t>Hitel-, kölcsönfelvétel államháztartáson kívülről</t>
  </si>
  <si>
    <t>Maradvány igénybevétele</t>
  </si>
  <si>
    <t>Belföldi finanszírozás bevételei</t>
  </si>
  <si>
    <t>Külföldi finanszírozás bevételei</t>
  </si>
  <si>
    <t>Finanszírozási bevételek összesen (37+38+40+41)</t>
  </si>
  <si>
    <t>Pénzforgalmi bevételek (36+42 )</t>
  </si>
  <si>
    <t>Bevételek összesen ( 36+42)</t>
  </si>
  <si>
    <t>Pénzforgalmi költségvetési bevételek és kiadások különbsége (36-13) [költségvetési hiány (-), költségvetési többlet (+)]</t>
  </si>
  <si>
    <t>Igénybe vett tartalékokkal korrigált költségvetési bevételek és kiadások különbsége (48+44-21) [korrigált költségvetési hiány (-), korrigált költségvetési többlet(+)]</t>
  </si>
  <si>
    <t>Finanszírozási műveletek eredménye (42-19)</t>
  </si>
  <si>
    <t>Aktív és passzív pénzügyi műveletek egyenlege (45+46-22)</t>
  </si>
  <si>
    <t>Maradványkimutatás</t>
  </si>
  <si>
    <t>Összeg</t>
  </si>
  <si>
    <t>Alaptevékenység költségvetési bevételei</t>
  </si>
  <si>
    <t>Alaptevékenység költségvetési kiadásai</t>
  </si>
  <si>
    <t>Alaptevékenység költségvetési egyenlege (=01-02)</t>
  </si>
  <si>
    <t>Alaptevékenység finanszírozási bevételei</t>
  </si>
  <si>
    <t>Alaptevékenység finanszírozási kiadásai</t>
  </si>
  <si>
    <t>II</t>
  </si>
  <si>
    <t>Alaptevékenység finanszírozási egyenlege (=03-04)</t>
  </si>
  <si>
    <t>A)</t>
  </si>
  <si>
    <t>Alaptevékenység maradványa (=±I±II)</t>
  </si>
  <si>
    <t>Vállalkozási tevékenység költségvetési bevételei</t>
  </si>
  <si>
    <t>06</t>
  </si>
  <si>
    <t>Vállalkozási tevékenység költségvetési kiadásai</t>
  </si>
  <si>
    <t>III</t>
  </si>
  <si>
    <t>Vállalkozási tevékenység költségvetési egyenlege (=05-06)</t>
  </si>
  <si>
    <t>07</t>
  </si>
  <si>
    <t>Vállalkozási tevékenység finanszírozási bevételei</t>
  </si>
  <si>
    <t>08</t>
  </si>
  <si>
    <t>Vállalkozási tevékenység finanszírozási kiadásai</t>
  </si>
  <si>
    <t>IV</t>
  </si>
  <si>
    <t>Vállalkozási tevékenység finanszírozási egyenlege (=07-08)</t>
  </si>
  <si>
    <t>B)</t>
  </si>
  <si>
    <t>Vállalkozási tevékenység maradványa (=±III±IV)</t>
  </si>
  <si>
    <t>C)</t>
  </si>
  <si>
    <t>Összes maradvány (=A+B)</t>
  </si>
  <si>
    <t>D)</t>
  </si>
  <si>
    <t>Alaptevékenység kötelezettségvállalással terhelt maradványa</t>
  </si>
  <si>
    <t>E)</t>
  </si>
  <si>
    <t>Alaptevékenység szabad maradványa (=A-D)</t>
  </si>
  <si>
    <t>F)</t>
  </si>
  <si>
    <t>Vállalkozási tevékenységet terhelő befizetési kötelezettség (=B*0,1)</t>
  </si>
  <si>
    <t>G)</t>
  </si>
  <si>
    <t>Vállalkozási tevékenység felhasználható maradványa (=B-F)</t>
  </si>
  <si>
    <t xml:space="preserve">VAGYONKIMUTATÁS
a könyvviteli mérlegben értékkel szereplő eszközökről
2013. 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</si>
  <si>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</si>
  <si>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</si>
  <si>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</si>
  <si>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</si>
  <si>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</si>
  <si>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</si>
  <si>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 xml:space="preserve"> I. Immateriális javak   (02+09+12+13+14)</t>
  </si>
  <si>
    <t>01.</t>
  </si>
  <si>
    <t>1. Törzsvagyon     (03+06)</t>
  </si>
  <si>
    <t>02.</t>
  </si>
  <si>
    <t>1.1. Forgalomképtelen immateriális javak   (04+05)</t>
  </si>
  <si>
    <t>03.</t>
  </si>
  <si>
    <t xml:space="preserve">       1.1.1. Értékkel nyilvántartott forgalomképtelen immateriális javak</t>
  </si>
  <si>
    <t>04.</t>
  </si>
  <si>
    <t xml:space="preserve">       1.1.2. 0-ig leírt forgalomképtelen immateriális javak</t>
  </si>
  <si>
    <t>05.</t>
  </si>
  <si>
    <t>1.2. Korlátozottan forgalomkép. immat. javak  (07+08)</t>
  </si>
  <si>
    <t>06.</t>
  </si>
  <si>
    <t xml:space="preserve">       1.2.1. Értékkel nyilvántartott korlátozottan forgalomkép. immateriális javak</t>
  </si>
  <si>
    <t>07.</t>
  </si>
  <si>
    <t xml:space="preserve">       1.2.2. 0-ig leírt korlátozottan forgalomképes immateriális javak</t>
  </si>
  <si>
    <t>08.</t>
  </si>
  <si>
    <t>2. Üzleti immateriális javak     (10+11)</t>
  </si>
  <si>
    <t>09.</t>
  </si>
  <si>
    <t xml:space="preserve">       2.1.1. Értékkel nyilvántartott üzleti immateriális javak</t>
  </si>
  <si>
    <t xml:space="preserve">       2.1.2. 0-ig leírt üzleti immateriális javak</t>
  </si>
  <si>
    <t>3. Immateriális javakra adott előlegek</t>
  </si>
  <si>
    <t>4. 0-ig leírt immateriális javak</t>
  </si>
  <si>
    <t>5. Immateriális javak értékhelyesbítése</t>
  </si>
  <si>
    <t>II. Tárgyi eszközök   (16+86+106+125)</t>
  </si>
  <si>
    <t>II/1. Ingatlanok és kapcsolódó vagyoni értékű jogok   (17+73+84+85)</t>
  </si>
  <si>
    <t>Beruházások, felújítások</t>
  </si>
  <si>
    <t>II/2. Gépek berendezések és felszerelések   (87+98+103+104+105)</t>
  </si>
  <si>
    <t>86.</t>
  </si>
  <si>
    <t>II/2. Járművek   (107+118+123+124)</t>
  </si>
  <si>
    <t>106.</t>
  </si>
  <si>
    <t>II/3. Tenyészállatok   (126+131+132)</t>
  </si>
  <si>
    <t>125.</t>
  </si>
  <si>
    <t>133.</t>
  </si>
  <si>
    <t>III/1. Egyéb tartós részesedés  (135+137+138+143)</t>
  </si>
  <si>
    <t>134.</t>
  </si>
  <si>
    <t>IV. Üzemelt., kezelésre átadott, koncesszióba adott, vagyonkezelésbe vett eszk.</t>
  </si>
  <si>
    <t>144.</t>
  </si>
  <si>
    <t>A) BEFEKTETETT ESZKÖZÖK ÖSSZESEN  (1+15+133+144)</t>
  </si>
  <si>
    <t>177.</t>
  </si>
  <si>
    <t xml:space="preserve"> I. Készletek   (179+187+197)</t>
  </si>
  <si>
    <t>178.</t>
  </si>
  <si>
    <t>1. Vásárolt anyagok (180+..+186)</t>
  </si>
  <si>
    <t>179.</t>
  </si>
  <si>
    <t>1.1. Élelmiszerek</t>
  </si>
  <si>
    <t>180.</t>
  </si>
  <si>
    <t>1.2. Gyógyszerek, vegyszerek</t>
  </si>
  <si>
    <t>181.</t>
  </si>
  <si>
    <t>1.3. Irodaszerek, nyomtatványok</t>
  </si>
  <si>
    <t>182.</t>
  </si>
  <si>
    <t>1.4. Tüzelőanyagok</t>
  </si>
  <si>
    <t>183.</t>
  </si>
  <si>
    <t>1.5. Hajtó és kenőanyagok</t>
  </si>
  <si>
    <t>184.</t>
  </si>
  <si>
    <t>1.6. Szakmai anyagok</t>
  </si>
  <si>
    <t>185.</t>
  </si>
  <si>
    <t>1.7. Munkaruha, védőruha, formaruha, egyenruha</t>
  </si>
  <si>
    <t>186.</t>
  </si>
  <si>
    <t>2. Egyéb készletek  (188+..+192)</t>
  </si>
  <si>
    <t>187.</t>
  </si>
  <si>
    <t>2.1. Áruk</t>
  </si>
  <si>
    <t>188.</t>
  </si>
  <si>
    <t>2.2. Betétdíjas göngyölegek</t>
  </si>
  <si>
    <t>189.</t>
  </si>
  <si>
    <t>2.3. Közvetített szolgáltatások</t>
  </si>
  <si>
    <t>190.</t>
  </si>
  <si>
    <t>2.4. Követelés fejében átvett eszközök, készletek</t>
  </si>
  <si>
    <t>191.</t>
  </si>
  <si>
    <t>2.5. Értékesítési céllal átsorolt eszközök   (193+..+196)</t>
  </si>
  <si>
    <t>192.</t>
  </si>
  <si>
    <t>2.5.1. Épületek építmények</t>
  </si>
  <si>
    <t>193.</t>
  </si>
  <si>
    <t>2.5.2. Gépek, berendezések és felszerelések</t>
  </si>
  <si>
    <t>194.</t>
  </si>
  <si>
    <t>2.5.3. Járművek</t>
  </si>
  <si>
    <t>195.</t>
  </si>
  <si>
    <t>2.5.4. Tenyészállatok</t>
  </si>
  <si>
    <t>196.</t>
  </si>
  <si>
    <t>3. Saját termelésű készletek   (198+..+200)</t>
  </si>
  <si>
    <t>197.</t>
  </si>
  <si>
    <t>3.1. Késztermékek</t>
  </si>
  <si>
    <t>198.</t>
  </si>
  <si>
    <t>3.2. Növendék-, hízó- és egyéb állatok</t>
  </si>
  <si>
    <t>199.</t>
  </si>
  <si>
    <t>3.3. Befejezetlen termelés, félkész termékek</t>
  </si>
  <si>
    <t>200.</t>
  </si>
  <si>
    <t xml:space="preserve"> II. Követelések  (202+203+208+221+222+223)</t>
  </si>
  <si>
    <t>201.</t>
  </si>
  <si>
    <t>1. Követelések áruszállításból, szolgáltatásból (vevők)</t>
  </si>
  <si>
    <t>202.</t>
  </si>
  <si>
    <t>2. Adósok  (204+..+207)</t>
  </si>
  <si>
    <t>203.</t>
  </si>
  <si>
    <t>2.1. Helyi adóból hátralék</t>
  </si>
  <si>
    <t>204.</t>
  </si>
  <si>
    <t>2.2. Lakbér, bérleti díj hátralék</t>
  </si>
  <si>
    <t>205.</t>
  </si>
  <si>
    <t>2.3. Térítési díj hátralék</t>
  </si>
  <si>
    <t>206.</t>
  </si>
  <si>
    <t xml:space="preserve">   </t>
  </si>
  <si>
    <t>2.4. Térítési díj hátralék</t>
  </si>
  <si>
    <t>207.</t>
  </si>
  <si>
    <t>3. Rövid lejáratú kölcsönök   (209+215)</t>
  </si>
  <si>
    <t>208.</t>
  </si>
  <si>
    <t>3.1. Működési célú rövid lejáratú kölcsönök  (210+..+214)</t>
  </si>
  <si>
    <t>209.</t>
  </si>
  <si>
    <t>3.1.1. Önkormányzati költségvetési szervnek nyújtott kölcsön</t>
  </si>
  <si>
    <t>210.</t>
  </si>
  <si>
    <t>3.1.2. Központi költségvetési szervnek nyújtott kölcsön</t>
  </si>
  <si>
    <t>211.</t>
  </si>
  <si>
    <t>3.1.3. Lakosságnak nyújtott kölcsön</t>
  </si>
  <si>
    <t>212.</t>
  </si>
  <si>
    <t>3.1.4. Non-profit szervezeteknek nyújtott kölcsön</t>
  </si>
  <si>
    <t>213.</t>
  </si>
  <si>
    <t>3.1.5. Vállalkozásoknak  nyújtott kölcsön</t>
  </si>
  <si>
    <t>214.</t>
  </si>
  <si>
    <t>3.2. Felhalmozási célú rövid lejáratú kölcsönök  (216+..+220)</t>
  </si>
  <si>
    <t>215.</t>
  </si>
  <si>
    <t>3.2.1. Önkormányzati költségvetési szervnek nyújtott kölcsön</t>
  </si>
  <si>
    <t>216.</t>
  </si>
  <si>
    <t>3.2.2. Központi költségvetési szervnek nyújtott kölcsön</t>
  </si>
  <si>
    <t>217.</t>
  </si>
  <si>
    <t>3.2.3. Lakosságnak nyújtott kölcsön</t>
  </si>
  <si>
    <t>218.</t>
  </si>
  <si>
    <t>3.2.4. Non-profit szervezeteknek nyújtott kölcsön</t>
  </si>
  <si>
    <t>219.</t>
  </si>
  <si>
    <t>3.2.5. Vállalkozásoknak  nyújtott kölcsön</t>
  </si>
  <si>
    <t>220.</t>
  </si>
  <si>
    <t>4. Váltókövetelések</t>
  </si>
  <si>
    <t>221.</t>
  </si>
  <si>
    <t>5. Munkavállalókkal szembeni követelések</t>
  </si>
  <si>
    <t>222.</t>
  </si>
  <si>
    <t>6. Egyéb követelések   (224+225)</t>
  </si>
  <si>
    <t>223.</t>
  </si>
  <si>
    <t>6.1. Támogatási program előlege</t>
  </si>
  <si>
    <t>224.</t>
  </si>
  <si>
    <t>6.2. Szabálytalan kifizetés miatti követelés</t>
  </si>
  <si>
    <t>225.</t>
  </si>
  <si>
    <t>6.3. Garancia- és kezességvállalásból származó követelések</t>
  </si>
  <si>
    <t>226.</t>
  </si>
  <si>
    <t>6.4. Egyéb különféle követelések</t>
  </si>
  <si>
    <t>227.</t>
  </si>
  <si>
    <t xml:space="preserve"> III. Értékpapírok  (229+..+233)</t>
  </si>
  <si>
    <t>228.</t>
  </si>
  <si>
    <t>1. Kárpótlási jegyek</t>
  </si>
  <si>
    <t>229.</t>
  </si>
  <si>
    <t>2. Kincstárjegyek</t>
  </si>
  <si>
    <t>230.</t>
  </si>
  <si>
    <t>3. Kötvények</t>
  </si>
  <si>
    <t>231.</t>
  </si>
  <si>
    <t>4. Egyéb értékpapírok</t>
  </si>
  <si>
    <t>232.</t>
  </si>
  <si>
    <t>5. Egyéb részesedések</t>
  </si>
  <si>
    <t>233.</t>
  </si>
  <si>
    <t xml:space="preserve"> IV. Pénzeszközök  (235+242+251)</t>
  </si>
  <si>
    <t>234.</t>
  </si>
  <si>
    <t>1. Pénztárak csekkek, betétkönyvek  (236+239+240+241)</t>
  </si>
  <si>
    <t>235.</t>
  </si>
  <si>
    <t>1.1. Pénztárak (237+238)</t>
  </si>
  <si>
    <t>236.</t>
  </si>
  <si>
    <t>1.1.1. Forint pénztár</t>
  </si>
  <si>
    <t>237.</t>
  </si>
  <si>
    <t>1.1.2. Valutapénztár</t>
  </si>
  <si>
    <t>238.</t>
  </si>
  <si>
    <t>1.2. Költségvetési betétkönyvek</t>
  </si>
  <si>
    <t>239.</t>
  </si>
  <si>
    <t>1.3. Elektronikus pénzeszközök</t>
  </si>
  <si>
    <t>240.</t>
  </si>
  <si>
    <t>1.4. Csekkek</t>
  </si>
  <si>
    <t>241.</t>
  </si>
  <si>
    <t>2. Költségvetési bankszámlák  (243+..+250)</t>
  </si>
  <si>
    <t>242.</t>
  </si>
  <si>
    <t>2.1. Költségvetési elszámolási számla</t>
  </si>
  <si>
    <t>243.</t>
  </si>
  <si>
    <t>2.2. Adóbeszedéssel kapcsolatos számlál</t>
  </si>
  <si>
    <t>244.</t>
  </si>
  <si>
    <t>2.3. Költségvetési elszámolási számla</t>
  </si>
  <si>
    <t>245.</t>
  </si>
  <si>
    <t>2.4. Lakásépítés és vásárlás munkáltatói támogatás számla</t>
  </si>
  <si>
    <t>246.</t>
  </si>
  <si>
    <t>2.5. Részben önálló költségvetési szervek bankszámlái</t>
  </si>
  <si>
    <t>247.</t>
  </si>
  <si>
    <t>2.6. Kihelyezett költségvetési elszámolásai számla</t>
  </si>
  <si>
    <t>248.</t>
  </si>
  <si>
    <t>2.7. Önkormányzati kincstári finanszírozási elszámolási számla</t>
  </si>
  <si>
    <t>249.</t>
  </si>
  <si>
    <t>2.8. Deviza(betét) számla</t>
  </si>
  <si>
    <t>250.</t>
  </si>
  <si>
    <t>3. Idegen pénzeszközök  (252+..+259)</t>
  </si>
  <si>
    <t>251.</t>
  </si>
  <si>
    <t>3.1. Közműtársulati lebonyolítási számla</t>
  </si>
  <si>
    <t>252.</t>
  </si>
  <si>
    <t>3.2. Társadalmi összefogással megvalósuló közműfejlesztési lebonyolítási számla</t>
  </si>
  <si>
    <t>253.</t>
  </si>
  <si>
    <t>3.3. Közműtársulati lebonyolítási számla</t>
  </si>
  <si>
    <t>254.</t>
  </si>
  <si>
    <t>3.4. Értékesítendő lakások építési lebonyolítási számla</t>
  </si>
  <si>
    <t>255.</t>
  </si>
  <si>
    <t>3.5. Értékesített  lakások bevételének elszámolása</t>
  </si>
  <si>
    <t>256.</t>
  </si>
  <si>
    <t>3.6. Előcsatlakozási Alapokkal kapcsolatos lebonyolítási számla</t>
  </si>
  <si>
    <t>257.</t>
  </si>
  <si>
    <t>3.7. Strukturális Alapok és Kohéziós Alap támogatási program  lebonyolítási számla</t>
  </si>
  <si>
    <t>258.</t>
  </si>
  <si>
    <t>3.8. Egyéb idegen bevételek számla</t>
  </si>
  <si>
    <t>259.</t>
  </si>
  <si>
    <t xml:space="preserve"> V. Aktív időbeli elhatárolások </t>
  </si>
  <si>
    <t>260.</t>
  </si>
  <si>
    <t>B) FORGÓESZKÖZÖK ÖSSZESEN  (178+201+228+234+260)</t>
  </si>
  <si>
    <t>261.</t>
  </si>
  <si>
    <t>ESZKÖZÖK ÖSSZESEN  (177+261)</t>
  </si>
  <si>
    <t>262.</t>
  </si>
  <si>
    <t>PÉNZESZKÖZÖK VÁLTOZÁSÁNAK LEVEZETÉSE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</si>
  <si>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</si>
  <si>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</si>
  <si>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</si>
  <si>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</si>
  <si>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Egyéb korrekciós tételek (+,-)</t>
  </si>
  <si>
    <t>Költségvetési szerv neve</t>
  </si>
  <si>
    <t>Költségvetési maradvány összege</t>
  </si>
  <si>
    <t>Elvonás
(-)</t>
  </si>
  <si>
    <t>Intézményt megillető maradvány</t>
  </si>
  <si>
    <t>Jóváhagyott</t>
  </si>
  <si>
    <t>Jóváhagyott-ból működési</t>
  </si>
  <si>
    <t>Jóváhagyott-ból felhalmozási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</si>
  <si>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</si>
  <si>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1. sz. táblázat</t>
  </si>
  <si>
    <t>Működési célú visszatérítendő támogatások kölcsönök visszatér. ÁH-n kívülről</t>
  </si>
  <si>
    <t>Felhalm. célú visszatérítendő támogatások kölcsönök visszatér. ÁH-n kívülről</t>
  </si>
  <si>
    <t>Hitel-, kölcsönfelvétel államháztartáson kívülről  (10.1.+…+10.3.)</t>
  </si>
  <si>
    <t>2. sz. táblázat</t>
  </si>
  <si>
    <r>
      <t xml:space="preserve">Működési költségvetés kiadásai </t>
    </r>
    <r>
      <rPr>
        <sz val="8"/>
        <rFont val="Times New Roman CE"/>
        <family val="1"/>
      </rPr>
      <t>(1.1+…+1.5.)</t>
    </r>
  </si>
  <si>
    <r>
      <t xml:space="preserve">Felhalmozási költségvetés kiadásai </t>
    </r>
    <r>
      <rPr>
        <sz val="8"/>
        <rFont val="Times New Roman CE"/>
        <family val="1"/>
      </rPr>
      <t>(2.1.+2.3.+2.5.)</t>
    </r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</si>
  <si>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</si>
  <si>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</si>
  <si>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</si>
  <si>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</si>
  <si>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</si>
  <si>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</si>
  <si>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</si>
  <si>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</si>
  <si>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</si>
  <si>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</si>
  <si>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</si>
  <si>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</si>
  <si>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</si>
  <si>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 xml:space="preserve">B </t>
  </si>
  <si>
    <t>J=(F+…+I)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</si>
  <si>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</si>
  <si>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</si>
  <si>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</si>
  <si>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</si>
  <si>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</si>
  <si>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</si>
  <si>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</si>
  <si>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</si>
  <si>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</si>
  <si>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</si>
  <si>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</si>
  <si>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</si>
  <si>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</si>
  <si>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Összesen (1+8)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</si>
  <si>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</si>
  <si>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</si>
  <si>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</si>
  <si>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</si>
  <si>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</si>
  <si>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</si>
  <si>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</si>
  <si>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</si>
  <si>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</si>
  <si>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H=(D+…+G)</t>
  </si>
  <si>
    <t>I=(C+H)</t>
  </si>
  <si>
    <t>I. Belföldi hitelezők</t>
  </si>
  <si>
    <t>Adóhatósággal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</si>
  <si>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</si>
  <si>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</si>
  <si>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</si>
  <si>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</si>
  <si>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</si>
  <si>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</si>
  <si>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</si>
  <si>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</si>
  <si>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</si>
  <si>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</si>
  <si>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</si>
  <si>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 xml:space="preserve">A 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</si>
  <si>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</si>
  <si>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</si>
  <si>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</si>
  <si>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</si>
  <si>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</si>
  <si>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</si>
  <si>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</si>
  <si>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</si>
  <si>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</si>
  <si>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</si>
  <si>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</si>
  <si>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</si>
  <si>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</si>
  <si>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</si>
  <si>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</si>
  <si>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</si>
  <si>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</si>
  <si>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</si>
  <si>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</si>
  <si>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</si>
  <si>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</si>
  <si>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</si>
  <si>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</si>
  <si>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</si>
  <si>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</si>
  <si>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</si>
  <si>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</si>
  <si>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</si>
  <si>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</si>
  <si>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</si>
  <si>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</si>
  <si>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</si>
  <si>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</si>
  <si>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</si>
  <si>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</si>
  <si>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</si>
  <si>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</si>
  <si>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</si>
  <si>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</si>
  <si>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</si>
  <si>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</si>
  <si>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</si>
  <si>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</si>
  <si>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</si>
  <si>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</si>
  <si>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</si>
  <si>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</si>
  <si>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</si>
  <si>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</si>
  <si>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</si>
  <si>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</si>
  <si>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</si>
  <si>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</si>
  <si>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</si>
  <si>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</si>
  <si>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</si>
  <si>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</si>
  <si>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</si>
  <si>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</si>
  <si>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</si>
  <si>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</si>
  <si>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</si>
  <si>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</si>
  <si>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</si>
  <si>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</si>
  <si>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</si>
  <si>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</si>
  <si>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</si>
  <si>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</si>
  <si>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</si>
  <si>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</si>
  <si>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</si>
  <si>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</si>
  <si>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</si>
  <si>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</si>
  <si>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</si>
  <si>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</si>
  <si>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</si>
  <si>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</si>
  <si>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</si>
  <si>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</si>
  <si>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December havi illetmények, munkabérek elszámolása</t>
  </si>
  <si>
    <t>58.</t>
  </si>
  <si>
    <t>II. Utalványok, bérletek és más hasonló, készpénz-helyettesítő fizetési 
     eszköznek nem minősülő eszközök elszámolásai</t>
  </si>
  <si>
    <t>59.</t>
  </si>
  <si>
    <t>E) EGYÉB SAJÁTOS ESZKÖZOLDALI ELSZÁMOLÁSOK (58+59)</t>
  </si>
  <si>
    <t>60.</t>
  </si>
  <si>
    <t>61.</t>
  </si>
  <si>
    <t>ESZKÖZÖK ÖSSZESEN  (45+48+53+57+60+61)</t>
  </si>
  <si>
    <t>62.</t>
  </si>
  <si>
    <t>VAGYONKIMUTATÁS
a könyvviteli mérlegben értékkel szereplő forrásokról</t>
  </si>
  <si>
    <t>FORRÁSOK</t>
  </si>
  <si>
    <t>állományi 
érték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</si>
  <si>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</si>
  <si>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</si>
  <si>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</si>
  <si>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</si>
  <si>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</si>
  <si>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</si>
  <si>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</si>
  <si>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</si>
  <si>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</si>
  <si>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</si>
  <si>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</si>
  <si>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</si>
  <si>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</si>
  <si>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</si>
  <si>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Mennyiség
(db)</t>
  </si>
  <si>
    <t>Értéke
(E Ft)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</si>
  <si>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</si>
  <si>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</si>
  <si>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</si>
  <si>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</si>
  <si>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</si>
  <si>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</si>
  <si>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</si>
  <si>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</si>
  <si>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</si>
  <si>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</si>
  <si>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</si>
  <si>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</si>
  <si>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</si>
  <si>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Gyűjtemény, régészeti lelet* (15+…+17)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</si>
  <si>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</si>
  <si>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</si>
  <si>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</si>
  <si>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</si>
  <si>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</si>
  <si>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* Nvt. 1. § (2) bekezdés g) és h) pontja szerinti kulturális javak és régészeti eszközök</t>
  </si>
  <si>
    <t>Nyilvántartott függő követelések, kötelezettségek
(db)</t>
  </si>
  <si>
    <t>Támogatási célú előlegekkel kapcsolatos elszámolási követelések</t>
  </si>
  <si>
    <t>Egyéb függő követelések</t>
  </si>
  <si>
    <t>Biztos (jövőbeni) követelések</t>
  </si>
  <si>
    <t>Függő és biztos (jövőbeni) követelések (1+…+3)</t>
  </si>
  <si>
    <t>Kezességgel-, garanciavállalással kapcsolatos függő kötelezettségek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</si>
  <si>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</si>
  <si>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</si>
  <si>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</si>
  <si>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</si>
  <si>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Függő kötelezettségek (5+…+9)</t>
  </si>
  <si>
    <t>Összesen (4+10)+(11+…+33):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</si>
  <si>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</si>
  <si>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</si>
  <si>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</si>
  <si>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</si>
  <si>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</si>
  <si>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Elszámolásból származó bevételek</t>
  </si>
  <si>
    <t>Befektetett pénzügyi eszközökből származó bevétel</t>
  </si>
  <si>
    <t>Egyéb kapott kamatok, kamat jellegű bevételek</t>
  </si>
  <si>
    <t>5.11.</t>
  </si>
  <si>
    <t>5.12.</t>
  </si>
  <si>
    <t>2016. évi eredeti előirányzat</t>
  </si>
  <si>
    <t>2016. évi módosított előirányzat</t>
  </si>
  <si>
    <t>2016. évi teljesítés</t>
  </si>
  <si>
    <t>Önkormányzatoktól kapott támogatás</t>
  </si>
  <si>
    <t>Befektetett pénzügyi eszköz</t>
  </si>
  <si>
    <t>Önkormányzatok funkcióira nem sorolható bevételek ÁH-n kívülről</t>
  </si>
  <si>
    <t>62276787</t>
  </si>
  <si>
    <t>68215680</t>
  </si>
  <si>
    <t>26914095</t>
  </si>
  <si>
    <t>6452040</t>
  </si>
  <si>
    <t>Műemlék, Kripta vásárlása</t>
  </si>
  <si>
    <t>Csóti Körzeti Megbízotti Csoport</t>
  </si>
  <si>
    <t>Medicopter Alapítvány</t>
  </si>
  <si>
    <t>Szívbeteg Csecsemőkért Közhasznú Alapítvány</t>
  </si>
  <si>
    <t>Óvodások</t>
  </si>
  <si>
    <t>Általános Iskolások</t>
  </si>
  <si>
    <t>kirándulás</t>
  </si>
  <si>
    <t xml:space="preserve">         2016. ÉV</t>
  </si>
  <si>
    <t>Önkormányzatok elszámolásai</t>
  </si>
  <si>
    <t>Háziorvosi alapellátás</t>
  </si>
  <si>
    <t>Város-, községgazdálkodás</t>
  </si>
  <si>
    <t>Intézményen kívüli gyermekétkeztetés</t>
  </si>
  <si>
    <t xml:space="preserve">Összeg  </t>
  </si>
  <si>
    <t>Támogatási célú finanszírozási műveletek</t>
  </si>
  <si>
    <t>2016. évi</t>
  </si>
  <si>
    <t>2.1. melléklet a 6/2017. (V.29.) önkormányzati rendelethez</t>
  </si>
  <si>
    <t>2.2. melléklet a 6/2017. (V.29.) önkormányzati rendelethez</t>
  </si>
  <si>
    <t>4. melléklet a 6/2017. (V.29.) önkormányzati rendelethez</t>
  </si>
  <si>
    <t>Felhasználás 2015. XII. 31-ig</t>
  </si>
  <si>
    <t>Összes teljesítés 2016. dec. 31-ig</t>
  </si>
  <si>
    <t>3.1. melléklet a 6/2017. (V. 29.) önkormányzati rendelethez</t>
  </si>
  <si>
    <t>3.2. melléklet a 6/2017. (V. 29.) önkormányzati rendelethez</t>
  </si>
  <si>
    <t>3.3. melléklet a 6/2017. (V. 29.) önkormányzati rendelethez</t>
  </si>
  <si>
    <t>3.4. melléklet a 6/2017. (V. 29.) önkormányzati rendelethez</t>
  </si>
  <si>
    <t>3.5. melléklet a 6/2017. (V. 29.) önkormányzati rendelethez</t>
  </si>
  <si>
    <t>3.6. melléklet a 6/2017. (V. 29.) önkormányzati rendelethez</t>
  </si>
  <si>
    <t>3.7. melléklet a 6/2017. (V. 29.) önkormányzati rendelethez</t>
  </si>
  <si>
    <t>3.8. melléklet a 6/2017. (V. 29.) önkormányzati rendelethez</t>
  </si>
  <si>
    <t>3.9. melléklet a 6/2017. (V. 29.) önkormányzati rendelethez</t>
  </si>
  <si>
    <t>3.10. melléklet a 6/2017. (V. 29.) önkormányzati rendelethez</t>
  </si>
  <si>
    <t>3.11. melléklet a 6/2017. (V. 29.) önkormányzati rendelethez</t>
  </si>
  <si>
    <t>3.12. melléklet a 6/2017. (V. 29.) önkormányzati rendelethez</t>
  </si>
  <si>
    <t>3.13. melléklet a 6/2017. (V. 29.) önkormányzati rendelethez</t>
  </si>
  <si>
    <t>3.14. melléklet a 6/2017. (V. 29.) önkormányzati rendelethez</t>
  </si>
  <si>
    <t>3.15. melléklet a 6/2017. (V. 29.) önkormányzati rendelethez</t>
  </si>
  <si>
    <t>3.16. melléklet a 6/2017. (V. 29.) önkormányzati rendelethez</t>
  </si>
  <si>
    <t>3.17. melléklet a 6/2017. (V. 29.) önkormányzati rendelethez</t>
  </si>
  <si>
    <t>3.18. melléklet a 6/2017. (V. 29.) önkormányzati rendelethez</t>
  </si>
  <si>
    <t>3.19. melléklet a 6/2017. (V. 29.) önkormányzati rendelethez</t>
  </si>
  <si>
    <t>3.20. melléklet a 6/2017. (V. 29.) önkormányzati rendelethez</t>
  </si>
  <si>
    <t>3.21. melléklet a 6/2017. (V. 29.) önkormányzati rendelethez</t>
  </si>
  <si>
    <t>3.22. melléklet a 6/2017. (V. 29.) önkormányzati rendelethez</t>
  </si>
  <si>
    <t>3.23. melléklet a 6/2017. (V. 29.) önkormányzati rendelethez</t>
  </si>
  <si>
    <t>3.24. melléklet a 6/2017. (V. 29.) önkormányzati rendelethez</t>
  </si>
  <si>
    <t>3.25. melléklet a 6/2017. (V. 29.) önkormányzati rendelethez</t>
  </si>
  <si>
    <t>3.26. melléklet a 6/2017. (V. 29.) önkormányzati rendelethez</t>
  </si>
  <si>
    <t>3.27. melléklet a 6/2017. (V. 29.) önkormányzati rendelethez</t>
  </si>
  <si>
    <t>3.28. melléklet a 6/2017. (V. 29.) önkormányzati rendelethez</t>
  </si>
  <si>
    <t>2016. ÉV</t>
  </si>
  <si>
    <t>ÁH-n belüli megelőlegezések</t>
  </si>
  <si>
    <t>Pénzkészlet 2016. január 1-én ebből:</t>
  </si>
  <si>
    <t>Záró pénzkészlet 2016. december 31-én ebből:</t>
  </si>
  <si>
    <t>2016. évi eredeti előirányzat BEVÉTELEK</t>
  </si>
  <si>
    <t>9. melléklet a 6/2017.(V.29.) önkormányzati rendelethez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</si>
</sst>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#,###"/>
    <numFmt numFmtId="166" formatCode="mmm\ d/"/>
    <numFmt numFmtId="167" formatCode="#,##0;\-#,##0"/>
    <numFmt numFmtId="168" formatCode="#,###__;&quot;- &quot;#,###__"/>
    <numFmt numFmtId="169" formatCode="00"/>
    <numFmt numFmtId="170" formatCode="#,###__;\-#,###__"/>
    <numFmt numFmtId="171" formatCode="#,###__"/>
    <numFmt numFmtId="172" formatCode="#"/>
    <numFmt numFmtId="173" formatCode="#,###\ _F_t;\-#,###\ _F_t"/>
    <numFmt numFmtId="174" formatCode="_-* #,##0\ _F_t_-;\-* #,##0\ _F_t_-;_-* \-??\ _F_t_-;_-@_-"/>
  </numFmts>
  <fonts count="85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sz val="10"/>
      <name val="Arial CE"/>
      <family val="2"/>
    </font>
    <font>
      <sz val="12"/>
      <name val="Times New Roman"/>
      <family val="1"/>
    </font>
    <font>
      <b/>
      <sz val="14"/>
      <name val="Times New Roman CE"/>
      <family val="1"/>
    </font>
    <font>
      <sz val="9"/>
      <name val="Times New Roman CE"/>
      <family val="1"/>
    </font>
    <font>
      <b/>
      <sz val="12"/>
      <name val="Times New Roman CE"/>
      <family val="1"/>
    </font>
    <font>
      <sz val="9"/>
      <color indexed="17"/>
      <name val="Times New Roman CE"/>
      <family val="1"/>
    </font>
    <font>
      <sz val="10"/>
      <color indexed="17"/>
      <name val="Times New Roman CE"/>
      <family val="1"/>
    </font>
    <font>
      <b/>
      <sz val="11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1"/>
    </font>
    <font>
      <i/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9"/>
      <color indexed="8"/>
      <name val="Times New Roman"/>
      <family val="1"/>
    </font>
    <font>
      <b/>
      <sz val="6"/>
      <name val="Times New Roman CE"/>
      <family val="1"/>
    </font>
    <font>
      <b/>
      <i/>
      <sz val="12"/>
      <name val="Times New Roman CE"/>
      <family val="1"/>
    </font>
    <font>
      <b/>
      <i/>
      <sz val="8"/>
      <name val="Times New Roman CE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i/>
      <sz val="11"/>
      <name val="Times New Roman CE"/>
      <family val="1"/>
    </font>
    <font>
      <sz val="10"/>
      <name val="Wingdings"/>
      <family val="0"/>
    </font>
    <font>
      <b/>
      <sz val="8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 diagonalUp="1" diagonalDown="1">
      <left style="thin">
        <color indexed="8"/>
      </left>
      <right style="medium">
        <color indexed="8"/>
      </right>
      <top>
        <color indexed="63"/>
      </top>
      <bottom style="thin">
        <color indexed="8"/>
      </bottom>
      <diagonal style="thin">
        <color indexed="8"/>
      </diagonal>
    </border>
    <border diagonalUp="1" diagonalDown="1"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 diagonalUp="1" diagonalDown="1"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 style="thin">
        <color indexed="8"/>
      </diagonal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20" borderId="1" applyNumberFormat="0" applyAlignment="0" applyProtection="0"/>
    <xf numFmtId="0" fontId="71" fillId="0" borderId="0" applyNumberFormat="0" applyFill="0" applyBorder="0" applyAlignment="0" applyProtection="0"/>
    <xf numFmtId="0" fontId="72" fillId="0" borderId="2" applyNumberFormat="0" applyFill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4" fillId="0" borderId="0" applyNumberFormat="0" applyFill="0" applyBorder="0" applyAlignment="0" applyProtection="0"/>
    <xf numFmtId="0" fontId="75" fillId="21" borderId="5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7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0" fillId="22" borderId="7" applyNumberFormat="0" applyFont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78" fillId="29" borderId="0" applyNumberFormat="0" applyBorder="0" applyAlignment="0" applyProtection="0"/>
    <xf numFmtId="0" fontId="79" fillId="30" borderId="8" applyNumberFormat="0" applyAlignment="0" applyProtection="0"/>
    <xf numFmtId="0" fontId="8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81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2" fillId="31" borderId="0" applyNumberFormat="0" applyBorder="0" applyAlignment="0" applyProtection="0"/>
    <xf numFmtId="0" fontId="83" fillId="32" borderId="0" applyNumberFormat="0" applyBorder="0" applyAlignment="0" applyProtection="0"/>
    <xf numFmtId="0" fontId="84" fillId="30" borderId="1" applyNumberFormat="0" applyAlignment="0" applyProtection="0"/>
    <xf numFmtId="9" fontId="0" fillId="0" borderId="0" applyFill="0" applyBorder="0" applyAlignment="0" applyProtection="0"/>
  </cellStyleXfs>
  <cellXfs count="84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4" fillId="0" borderId="0" xfId="61" applyFont="1" applyFill="1" applyProtection="1">
      <alignment/>
      <protection/>
    </xf>
    <xf numFmtId="0" fontId="4" fillId="0" borderId="0" xfId="61" applyFont="1" applyFill="1" applyAlignment="1" applyProtection="1">
      <alignment horizontal="right" vertical="center" indent="1"/>
      <protection/>
    </xf>
    <xf numFmtId="0" fontId="4" fillId="0" borderId="0" xfId="61" applyFill="1" applyProtection="1">
      <alignment/>
      <protection/>
    </xf>
    <xf numFmtId="165" fontId="13" fillId="0" borderId="10" xfId="61" applyNumberFormat="1" applyFont="1" applyFill="1" applyBorder="1" applyAlignment="1" applyProtection="1">
      <alignment vertical="center"/>
      <protection/>
    </xf>
    <xf numFmtId="0" fontId="14" fillId="0" borderId="10" xfId="0" applyFont="1" applyFill="1" applyBorder="1" applyAlignment="1" applyProtection="1">
      <alignment horizontal="right" vertical="center"/>
      <protection/>
    </xf>
    <xf numFmtId="0" fontId="15" fillId="0" borderId="11" xfId="61" applyFont="1" applyFill="1" applyBorder="1" applyAlignment="1" applyProtection="1">
      <alignment horizontal="center" vertical="center" wrapText="1"/>
      <protection/>
    </xf>
    <xf numFmtId="0" fontId="15" fillId="0" borderId="12" xfId="61" applyFont="1" applyFill="1" applyBorder="1" applyAlignment="1" applyProtection="1">
      <alignment horizontal="center" vertical="center" wrapText="1"/>
      <protection/>
    </xf>
    <xf numFmtId="0" fontId="16" fillId="0" borderId="13" xfId="61" applyFont="1" applyFill="1" applyBorder="1" applyAlignment="1" applyProtection="1">
      <alignment horizontal="center" vertical="center" wrapText="1"/>
      <protection/>
    </xf>
    <xf numFmtId="0" fontId="16" fillId="0" borderId="14" xfId="61" applyFont="1" applyFill="1" applyBorder="1" applyAlignment="1" applyProtection="1">
      <alignment horizontal="center" vertical="center" wrapText="1"/>
      <protection/>
    </xf>
    <xf numFmtId="0" fontId="16" fillId="0" borderId="15" xfId="61" applyFont="1" applyFill="1" applyBorder="1" applyAlignment="1" applyProtection="1">
      <alignment horizontal="center" vertical="center" wrapText="1"/>
      <protection/>
    </xf>
    <xf numFmtId="0" fontId="17" fillId="0" borderId="0" xfId="61" applyFont="1" applyFill="1" applyProtection="1">
      <alignment/>
      <protection/>
    </xf>
    <xf numFmtId="0" fontId="16" fillId="0" borderId="13" xfId="61" applyFont="1" applyFill="1" applyBorder="1" applyAlignment="1" applyProtection="1">
      <alignment horizontal="left" vertical="center" wrapText="1" indent="1"/>
      <protection/>
    </xf>
    <xf numFmtId="0" fontId="16" fillId="0" borderId="14" xfId="61" applyFont="1" applyFill="1" applyBorder="1" applyAlignment="1" applyProtection="1">
      <alignment horizontal="left" vertical="center" wrapText="1" indent="1"/>
      <protection/>
    </xf>
    <xf numFmtId="165" fontId="16" fillId="0" borderId="16" xfId="61" applyNumberFormat="1" applyFont="1" applyFill="1" applyBorder="1" applyAlignment="1" applyProtection="1">
      <alignment horizontal="right" vertical="center" wrapText="1" indent="1"/>
      <protection/>
    </xf>
    <xf numFmtId="165" fontId="16" fillId="0" borderId="15" xfId="61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1" applyFont="1" applyFill="1" applyProtection="1">
      <alignment/>
      <protection/>
    </xf>
    <xf numFmtId="49" fontId="17" fillId="0" borderId="17" xfId="61" applyNumberFormat="1" applyFont="1" applyFill="1" applyBorder="1" applyAlignment="1" applyProtection="1">
      <alignment horizontal="left" vertical="center" wrapText="1" indent="1"/>
      <protection/>
    </xf>
    <xf numFmtId="0" fontId="18" fillId="0" borderId="18" xfId="0" applyFont="1" applyBorder="1" applyAlignment="1" applyProtection="1">
      <alignment horizontal="left" wrapText="1" indent="1"/>
      <protection/>
    </xf>
    <xf numFmtId="165" fontId="17" fillId="0" borderId="19" xfId="6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0" xfId="61" applyNumberFormat="1" applyFont="1" applyFill="1" applyBorder="1" applyAlignment="1" applyProtection="1">
      <alignment horizontal="right" vertical="center" wrapText="1" indent="1"/>
      <protection locked="0"/>
    </xf>
    <xf numFmtId="49" fontId="17" fillId="0" borderId="21" xfId="61" applyNumberFormat="1" applyFont="1" applyFill="1" applyBorder="1" applyAlignment="1" applyProtection="1">
      <alignment horizontal="left" vertical="center" wrapText="1" indent="1"/>
      <protection/>
    </xf>
    <xf numFmtId="0" fontId="18" fillId="0" borderId="22" xfId="0" applyFont="1" applyBorder="1" applyAlignment="1" applyProtection="1">
      <alignment horizontal="left" wrapText="1" indent="1"/>
      <protection/>
    </xf>
    <xf numFmtId="165" fontId="17" fillId="0" borderId="23" xfId="6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4" xfId="61" applyNumberFormat="1" applyFont="1" applyFill="1" applyBorder="1" applyAlignment="1" applyProtection="1">
      <alignment horizontal="right" vertical="center" wrapText="1" indent="1"/>
      <protection locked="0"/>
    </xf>
    <xf numFmtId="49" fontId="17" fillId="0" borderId="25" xfId="61" applyNumberFormat="1" applyFont="1" applyFill="1" applyBorder="1" applyAlignment="1" applyProtection="1">
      <alignment horizontal="left" vertical="center" wrapText="1" indent="1"/>
      <protection/>
    </xf>
    <xf numFmtId="0" fontId="18" fillId="0" borderId="26" xfId="0" applyFont="1" applyBorder="1" applyAlignment="1" applyProtection="1">
      <alignment horizontal="left" wrapText="1" indent="1"/>
      <protection/>
    </xf>
    <xf numFmtId="165" fontId="17" fillId="0" borderId="27" xfId="6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8" xfId="61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14" xfId="0" applyFont="1" applyBorder="1" applyAlignment="1" applyProtection="1">
      <alignment horizontal="left" vertical="center" wrapText="1" indent="1"/>
      <protection/>
    </xf>
    <xf numFmtId="0" fontId="18" fillId="0" borderId="26" xfId="0" applyFont="1" applyBorder="1" applyAlignment="1" applyProtection="1">
      <alignment horizontal="left" vertical="center" wrapText="1" indent="1"/>
      <protection/>
    </xf>
    <xf numFmtId="165" fontId="17" fillId="0" borderId="19" xfId="61" applyNumberFormat="1" applyFont="1" applyFill="1" applyBorder="1" applyAlignment="1" applyProtection="1">
      <alignment horizontal="right" vertical="center" wrapText="1" indent="1"/>
      <protection/>
    </xf>
    <xf numFmtId="0" fontId="19" fillId="0" borderId="13" xfId="0" applyFont="1" applyBorder="1" applyAlignment="1" applyProtection="1">
      <alignment vertical="center" wrapText="1"/>
      <protection/>
    </xf>
    <xf numFmtId="0" fontId="18" fillId="0" borderId="26" xfId="0" applyFont="1" applyBorder="1" applyAlignment="1" applyProtection="1">
      <alignment vertical="center" wrapText="1"/>
      <protection/>
    </xf>
    <xf numFmtId="0" fontId="18" fillId="0" borderId="17" xfId="0" applyFont="1" applyBorder="1" applyAlignment="1" applyProtection="1">
      <alignment wrapText="1"/>
      <protection/>
    </xf>
    <xf numFmtId="0" fontId="18" fillId="0" borderId="21" xfId="0" applyFont="1" applyBorder="1" applyAlignment="1" applyProtection="1">
      <alignment wrapText="1"/>
      <protection/>
    </xf>
    <xf numFmtId="0" fontId="18" fillId="0" borderId="25" xfId="0" applyFont="1" applyBorder="1" applyAlignment="1" applyProtection="1">
      <alignment vertical="center" wrapText="1"/>
      <protection/>
    </xf>
    <xf numFmtId="165" fontId="16" fillId="0" borderId="16" xfId="61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15" xfId="61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14" xfId="0" applyFont="1" applyBorder="1" applyAlignment="1" applyProtection="1">
      <alignment vertical="center" wrapText="1"/>
      <protection/>
    </xf>
    <xf numFmtId="0" fontId="19" fillId="0" borderId="29" xfId="0" applyFont="1" applyBorder="1" applyAlignment="1" applyProtection="1">
      <alignment vertical="center" wrapText="1"/>
      <protection/>
    </xf>
    <xf numFmtId="0" fontId="19" fillId="0" borderId="30" xfId="0" applyFont="1" applyBorder="1" applyAlignment="1" applyProtection="1">
      <alignment vertical="center" wrapText="1"/>
      <protection/>
    </xf>
    <xf numFmtId="0" fontId="20" fillId="0" borderId="0" xfId="0" applyFont="1" applyBorder="1" applyAlignment="1" applyProtection="1">
      <alignment horizontal="left" vertical="center" wrapText="1" indent="1"/>
      <protection/>
    </xf>
    <xf numFmtId="165" fontId="15" fillId="0" borderId="0" xfId="61" applyNumberFormat="1" applyFont="1" applyFill="1" applyBorder="1" applyAlignment="1" applyProtection="1">
      <alignment horizontal="right" vertical="center" wrapText="1" indent="1"/>
      <protection/>
    </xf>
    <xf numFmtId="165" fontId="13" fillId="0" borderId="10" xfId="61" applyNumberFormat="1" applyFont="1" applyFill="1" applyBorder="1" applyAlignment="1" applyProtection="1">
      <alignment/>
      <protection/>
    </xf>
    <xf numFmtId="0" fontId="14" fillId="0" borderId="10" xfId="0" applyFont="1" applyFill="1" applyBorder="1" applyAlignment="1" applyProtection="1">
      <alignment horizontal="right"/>
      <protection/>
    </xf>
    <xf numFmtId="0" fontId="4" fillId="0" borderId="0" xfId="61" applyFill="1" applyAlignment="1" applyProtection="1">
      <alignment/>
      <protection/>
    </xf>
    <xf numFmtId="0" fontId="16" fillId="0" borderId="16" xfId="61" applyFont="1" applyFill="1" applyBorder="1" applyAlignment="1" applyProtection="1">
      <alignment horizontal="center" vertical="center" wrapText="1"/>
      <protection/>
    </xf>
    <xf numFmtId="0" fontId="16" fillId="0" borderId="31" xfId="61" applyFont="1" applyFill="1" applyBorder="1" applyAlignment="1" applyProtection="1">
      <alignment horizontal="left" vertical="center" wrapText="1" indent="1"/>
      <protection/>
    </xf>
    <xf numFmtId="0" fontId="16" fillId="0" borderId="32" xfId="61" applyFont="1" applyFill="1" applyBorder="1" applyAlignment="1" applyProtection="1">
      <alignment vertical="center" wrapText="1"/>
      <protection/>
    </xf>
    <xf numFmtId="165" fontId="16" fillId="0" borderId="33" xfId="61" applyNumberFormat="1" applyFont="1" applyFill="1" applyBorder="1" applyAlignment="1" applyProtection="1">
      <alignment horizontal="right" vertical="center" wrapText="1" indent="1"/>
      <protection/>
    </xf>
    <xf numFmtId="165" fontId="16" fillId="0" borderId="34" xfId="61" applyNumberFormat="1" applyFont="1" applyFill="1" applyBorder="1" applyAlignment="1" applyProtection="1">
      <alignment horizontal="right" vertical="center" wrapText="1" indent="1"/>
      <protection/>
    </xf>
    <xf numFmtId="49" fontId="17" fillId="0" borderId="35" xfId="61" applyNumberFormat="1" applyFont="1" applyFill="1" applyBorder="1" applyAlignment="1" applyProtection="1">
      <alignment horizontal="left" vertical="center" wrapText="1" indent="1"/>
      <protection/>
    </xf>
    <xf numFmtId="0" fontId="17" fillId="0" borderId="36" xfId="61" applyFont="1" applyFill="1" applyBorder="1" applyAlignment="1" applyProtection="1">
      <alignment horizontal="left" vertical="center" wrapText="1" indent="1"/>
      <protection/>
    </xf>
    <xf numFmtId="165" fontId="17" fillId="0" borderId="37" xfId="6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38" xfId="6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61" applyFont="1" applyFill="1" applyBorder="1" applyAlignment="1" applyProtection="1">
      <alignment horizontal="left" vertical="center" wrapText="1" indent="1"/>
      <protection/>
    </xf>
    <xf numFmtId="0" fontId="17" fillId="0" borderId="39" xfId="61" applyFont="1" applyFill="1" applyBorder="1" applyAlignment="1" applyProtection="1">
      <alignment horizontal="left" vertical="center" wrapText="1" indent="1"/>
      <protection/>
    </xf>
    <xf numFmtId="0" fontId="17" fillId="0" borderId="0" xfId="61" applyFont="1" applyFill="1" applyBorder="1" applyAlignment="1" applyProtection="1">
      <alignment horizontal="left" vertical="center" wrapText="1" indent="1"/>
      <protection/>
    </xf>
    <xf numFmtId="0" fontId="17" fillId="0" borderId="22" xfId="61" applyFont="1" applyFill="1" applyBorder="1" applyAlignment="1" applyProtection="1">
      <alignment horizontal="left" indent="6"/>
      <protection/>
    </xf>
    <xf numFmtId="0" fontId="17" fillId="0" borderId="22" xfId="61" applyFont="1" applyFill="1" applyBorder="1" applyAlignment="1" applyProtection="1">
      <alignment horizontal="left" vertical="center" wrapText="1" indent="6"/>
      <protection/>
    </xf>
    <xf numFmtId="49" fontId="17" fillId="0" borderId="40" xfId="61" applyNumberFormat="1" applyFont="1" applyFill="1" applyBorder="1" applyAlignment="1" applyProtection="1">
      <alignment horizontal="left" vertical="center" wrapText="1" indent="1"/>
      <protection/>
    </xf>
    <xf numFmtId="0" fontId="17" fillId="0" borderId="26" xfId="61" applyFont="1" applyFill="1" applyBorder="1" applyAlignment="1" applyProtection="1">
      <alignment horizontal="left" vertical="center" wrapText="1" indent="6"/>
      <protection/>
    </xf>
    <xf numFmtId="49" fontId="17" fillId="0" borderId="41" xfId="61" applyNumberFormat="1" applyFont="1" applyFill="1" applyBorder="1" applyAlignment="1" applyProtection="1">
      <alignment horizontal="left" vertical="center" wrapText="1" indent="1"/>
      <protection/>
    </xf>
    <xf numFmtId="0" fontId="17" fillId="0" borderId="11" xfId="61" applyFont="1" applyFill="1" applyBorder="1" applyAlignment="1" applyProtection="1">
      <alignment horizontal="left" vertical="center" wrapText="1" indent="6"/>
      <protection/>
    </xf>
    <xf numFmtId="165" fontId="17" fillId="0" borderId="12" xfId="6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42" xfId="6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4" xfId="61" applyFont="1" applyFill="1" applyBorder="1" applyAlignment="1" applyProtection="1">
      <alignment vertical="center" wrapText="1"/>
      <protection/>
    </xf>
    <xf numFmtId="0" fontId="17" fillId="0" borderId="26" xfId="61" applyFont="1" applyFill="1" applyBorder="1" applyAlignment="1" applyProtection="1">
      <alignment horizontal="left" vertical="center" wrapText="1" indent="1"/>
      <protection/>
    </xf>
    <xf numFmtId="0" fontId="18" fillId="0" borderId="22" xfId="0" applyFont="1" applyBorder="1" applyAlignment="1" applyProtection="1">
      <alignment horizontal="left" vertical="center" wrapText="1" indent="1"/>
      <protection/>
    </xf>
    <xf numFmtId="0" fontId="17" fillId="0" borderId="18" xfId="61" applyFont="1" applyFill="1" applyBorder="1" applyAlignment="1" applyProtection="1">
      <alignment horizontal="left" vertical="center" wrapText="1" indent="6"/>
      <protection/>
    </xf>
    <xf numFmtId="0" fontId="4" fillId="0" borderId="0" xfId="61" applyFill="1" applyAlignment="1" applyProtection="1">
      <alignment horizontal="left" vertical="center" indent="1"/>
      <protection/>
    </xf>
    <xf numFmtId="0" fontId="17" fillId="0" borderId="18" xfId="61" applyFont="1" applyFill="1" applyBorder="1" applyAlignment="1" applyProtection="1">
      <alignment horizontal="left" vertical="center" wrapText="1" indent="1"/>
      <protection/>
    </xf>
    <xf numFmtId="0" fontId="17" fillId="0" borderId="43" xfId="61" applyFont="1" applyFill="1" applyBorder="1" applyAlignment="1" applyProtection="1">
      <alignment horizontal="left" vertical="center" wrapText="1" indent="1"/>
      <protection/>
    </xf>
    <xf numFmtId="165" fontId="19" fillId="0" borderId="16" xfId="0" applyNumberFormat="1" applyFont="1" applyBorder="1" applyAlignment="1" applyProtection="1">
      <alignment horizontal="right" vertical="center" wrapText="1" indent="1"/>
      <protection/>
    </xf>
    <xf numFmtId="165" fontId="19" fillId="0" borderId="15" xfId="0" applyNumberFormat="1" applyFont="1" applyBorder="1" applyAlignment="1" applyProtection="1">
      <alignment horizontal="right" vertical="center" wrapText="1" indent="1"/>
      <protection/>
    </xf>
    <xf numFmtId="0" fontId="21" fillId="0" borderId="0" xfId="61" applyFont="1" applyFill="1" applyProtection="1">
      <alignment/>
      <protection/>
    </xf>
    <xf numFmtId="0" fontId="9" fillId="0" borderId="0" xfId="61" applyFont="1" applyFill="1" applyProtection="1">
      <alignment/>
      <protection/>
    </xf>
    <xf numFmtId="165" fontId="20" fillId="0" borderId="16" xfId="0" applyNumberFormat="1" applyFont="1" applyBorder="1" applyAlignment="1" applyProtection="1">
      <alignment horizontal="right" vertical="center" wrapText="1" indent="1"/>
      <protection/>
    </xf>
    <xf numFmtId="165" fontId="20" fillId="0" borderId="15" xfId="0" applyNumberFormat="1" applyFont="1" applyBorder="1" applyAlignment="1" applyProtection="1">
      <alignment horizontal="right" vertical="center" wrapText="1" indent="1"/>
      <protection/>
    </xf>
    <xf numFmtId="0" fontId="19" fillId="0" borderId="29" xfId="0" applyFont="1" applyBorder="1" applyAlignment="1" applyProtection="1">
      <alignment horizontal="left" vertical="center" wrapText="1" indent="1"/>
      <protection/>
    </xf>
    <xf numFmtId="0" fontId="20" fillId="0" borderId="30" xfId="0" applyFont="1" applyBorder="1" applyAlignment="1" applyProtection="1">
      <alignment horizontal="left" vertical="center" wrapText="1" indent="1"/>
      <protection/>
    </xf>
    <xf numFmtId="165" fontId="13" fillId="0" borderId="10" xfId="61" applyNumberFormat="1" applyFont="1" applyFill="1" applyBorder="1" applyAlignment="1" applyProtection="1">
      <alignment horizontal="left" vertical="center"/>
      <protection/>
    </xf>
    <xf numFmtId="165" fontId="0" fillId="0" borderId="0" xfId="0" applyNumberFormat="1" applyFill="1" applyAlignment="1" applyProtection="1">
      <alignment vertical="center" wrapText="1"/>
      <protection/>
    </xf>
    <xf numFmtId="165" fontId="0" fillId="0" borderId="0" xfId="0" applyNumberFormat="1" applyFill="1" applyAlignment="1" applyProtection="1">
      <alignment horizontal="center" vertical="center" wrapText="1"/>
      <protection/>
    </xf>
    <xf numFmtId="165" fontId="14" fillId="0" borderId="0" xfId="0" applyNumberFormat="1" applyFont="1" applyFill="1" applyAlignment="1" applyProtection="1">
      <alignment horizontal="right" vertical="center"/>
      <protection/>
    </xf>
    <xf numFmtId="165" fontId="15" fillId="0" borderId="13" xfId="0" applyNumberFormat="1" applyFont="1" applyFill="1" applyBorder="1" applyAlignment="1" applyProtection="1">
      <alignment horizontal="center" vertical="center" wrapText="1"/>
      <protection/>
    </xf>
    <xf numFmtId="165" fontId="15" fillId="0" borderId="14" xfId="0" applyNumberFormat="1" applyFont="1" applyFill="1" applyBorder="1" applyAlignment="1" applyProtection="1">
      <alignment horizontal="center" vertical="center" wrapText="1"/>
      <protection/>
    </xf>
    <xf numFmtId="165" fontId="15" fillId="0" borderId="44" xfId="0" applyNumberFormat="1" applyFont="1" applyFill="1" applyBorder="1" applyAlignment="1" applyProtection="1">
      <alignment horizontal="center" vertical="center" wrapText="1"/>
      <protection/>
    </xf>
    <xf numFmtId="165" fontId="15" fillId="0" borderId="16" xfId="0" applyNumberFormat="1" applyFont="1" applyFill="1" applyBorder="1" applyAlignment="1" applyProtection="1">
      <alignment horizontal="center" vertical="center" wrapText="1"/>
      <protection/>
    </xf>
    <xf numFmtId="165" fontId="23" fillId="0" borderId="0" xfId="0" applyNumberFormat="1" applyFont="1" applyFill="1" applyAlignment="1" applyProtection="1">
      <alignment horizontal="center" vertical="center" wrapText="1"/>
      <protection/>
    </xf>
    <xf numFmtId="165" fontId="16" fillId="0" borderId="45" xfId="0" applyNumberFormat="1" applyFont="1" applyFill="1" applyBorder="1" applyAlignment="1" applyProtection="1">
      <alignment horizontal="center" vertical="center" wrapText="1"/>
      <protection/>
    </xf>
    <xf numFmtId="165" fontId="16" fillId="0" borderId="13" xfId="0" applyNumberFormat="1" applyFont="1" applyFill="1" applyBorder="1" applyAlignment="1" applyProtection="1">
      <alignment horizontal="center" vertical="center" wrapText="1"/>
      <protection/>
    </xf>
    <xf numFmtId="165" fontId="16" fillId="0" borderId="14" xfId="0" applyNumberFormat="1" applyFont="1" applyFill="1" applyBorder="1" applyAlignment="1" applyProtection="1">
      <alignment horizontal="center" vertical="center" wrapText="1"/>
      <protection/>
    </xf>
    <xf numFmtId="165" fontId="16" fillId="0" borderId="16" xfId="0" applyNumberFormat="1" applyFont="1" applyFill="1" applyBorder="1" applyAlignment="1" applyProtection="1">
      <alignment horizontal="center" vertical="center" wrapText="1"/>
      <protection/>
    </xf>
    <xf numFmtId="165" fontId="16" fillId="0" borderId="0" xfId="0" applyNumberFormat="1" applyFont="1" applyFill="1" applyAlignment="1" applyProtection="1">
      <alignment horizontal="center" vertical="center" wrapText="1"/>
      <protection/>
    </xf>
    <xf numFmtId="165" fontId="0" fillId="0" borderId="46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47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21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48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5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5" fontId="17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5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45" xfId="0" applyNumberFormat="1" applyFont="1" applyFill="1" applyBorder="1" applyAlignment="1" applyProtection="1">
      <alignment horizontal="left" vertical="center" wrapText="1" indent="1"/>
      <protection/>
    </xf>
    <xf numFmtId="165" fontId="16" fillId="0" borderId="13" xfId="0" applyNumberFormat="1" applyFont="1" applyFill="1" applyBorder="1" applyAlignment="1" applyProtection="1">
      <alignment horizontal="left" vertical="center" wrapText="1" indent="1"/>
      <protection/>
    </xf>
    <xf numFmtId="165" fontId="16" fillId="0" borderId="14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50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40" xfId="0" applyNumberFormat="1" applyFont="1" applyFill="1" applyBorder="1" applyAlignment="1" applyProtection="1">
      <alignment horizontal="left" vertical="center" wrapText="1" indent="1"/>
      <protection/>
    </xf>
    <xf numFmtId="165" fontId="24" fillId="0" borderId="43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22" xfId="0" applyNumberFormat="1" applyFont="1" applyFill="1" applyBorder="1" applyAlignment="1" applyProtection="1">
      <alignment horizontal="right" vertical="center" wrapText="1" indent="1"/>
      <protection/>
    </xf>
    <xf numFmtId="165" fontId="23" fillId="0" borderId="13" xfId="0" applyNumberFormat="1" applyFont="1" applyFill="1" applyBorder="1" applyAlignment="1" applyProtection="1">
      <alignment horizontal="left" vertical="center" wrapText="1" indent="1"/>
      <protection/>
    </xf>
    <xf numFmtId="165" fontId="23" fillId="0" borderId="14" xfId="0" applyNumberFormat="1" applyFont="1" applyFill="1" applyBorder="1" applyAlignment="1" applyProtection="1">
      <alignment horizontal="right" vertical="center" wrapText="1" indent="1"/>
      <protection/>
    </xf>
    <xf numFmtId="165" fontId="23" fillId="0" borderId="15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21" xfId="0" applyNumberFormat="1" applyFont="1" applyFill="1" applyBorder="1" applyAlignment="1" applyProtection="1">
      <alignment horizontal="left" vertical="center" wrapText="1" indent="6"/>
      <protection locked="0"/>
    </xf>
    <xf numFmtId="165" fontId="17" fillId="0" borderId="21" xfId="0" applyNumberFormat="1" applyFont="1" applyFill="1" applyBorder="1" applyAlignment="1" applyProtection="1">
      <alignment horizontal="left" vertical="center" wrapText="1" indent="3"/>
      <protection locked="0"/>
    </xf>
    <xf numFmtId="165" fontId="17" fillId="0" borderId="40" xfId="0" applyNumberFormat="1" applyFont="1" applyFill="1" applyBorder="1" applyAlignment="1" applyProtection="1">
      <alignment horizontal="left" vertical="center" wrapText="1" indent="1"/>
      <protection locked="0"/>
    </xf>
    <xf numFmtId="165" fontId="17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16" xfId="0" applyNumberFormat="1" applyFont="1" applyFill="1" applyBorder="1" applyAlignment="1" applyProtection="1">
      <alignment horizontal="right" vertical="center" wrapText="1" indent="1"/>
      <protection/>
    </xf>
    <xf numFmtId="165" fontId="24" fillId="0" borderId="40" xfId="0" applyNumberFormat="1" applyFont="1" applyFill="1" applyBorder="1" applyAlignment="1" applyProtection="1">
      <alignment horizontal="left" vertical="center" wrapText="1" indent="1"/>
      <protection/>
    </xf>
    <xf numFmtId="165" fontId="24" fillId="0" borderId="18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21" xfId="0" applyNumberFormat="1" applyFont="1" applyFill="1" applyBorder="1" applyAlignment="1" applyProtection="1">
      <alignment horizontal="left" vertical="center" wrapText="1" indent="2"/>
      <protection/>
    </xf>
    <xf numFmtId="165" fontId="17" fillId="0" borderId="22" xfId="0" applyNumberFormat="1" applyFont="1" applyFill="1" applyBorder="1" applyAlignment="1" applyProtection="1">
      <alignment horizontal="left" vertical="center" wrapText="1" indent="2"/>
      <protection/>
    </xf>
    <xf numFmtId="165" fontId="24" fillId="0" borderId="22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5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5" fontId="17" fillId="0" borderId="25" xfId="0" applyNumberFormat="1" applyFont="1" applyFill="1" applyBorder="1" applyAlignment="1" applyProtection="1">
      <alignment horizontal="left" vertical="center" wrapText="1" indent="2"/>
      <protection/>
    </xf>
    <xf numFmtId="165" fontId="23" fillId="0" borderId="16" xfId="0" applyNumberFormat="1" applyFont="1" applyFill="1" applyBorder="1" applyAlignment="1" applyProtection="1">
      <alignment horizontal="right" vertical="center" wrapText="1" indent="1"/>
      <protection/>
    </xf>
    <xf numFmtId="0" fontId="21" fillId="0" borderId="0" xfId="0" applyFont="1" applyAlignment="1" applyProtection="1">
      <alignment horizontal="center"/>
      <protection/>
    </xf>
    <xf numFmtId="3" fontId="8" fillId="0" borderId="0" xfId="0" applyNumberFormat="1" applyFont="1" applyFill="1" applyAlignment="1" applyProtection="1">
      <alignment horizontal="right" indent="1"/>
      <protection/>
    </xf>
    <xf numFmtId="0" fontId="8" fillId="0" borderId="0" xfId="0" applyFont="1" applyFill="1" applyAlignment="1" applyProtection="1">
      <alignment horizontal="right" indent="1"/>
      <protection/>
    </xf>
    <xf numFmtId="3" fontId="15" fillId="0" borderId="0" xfId="0" applyNumberFormat="1" applyFont="1" applyFill="1" applyAlignment="1" applyProtection="1">
      <alignment horizontal="right" indent="1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5" fontId="0" fillId="0" borderId="0" xfId="0" applyNumberFormat="1" applyFill="1" applyAlignment="1">
      <alignment horizontal="center" vertical="center" wrapText="1"/>
    </xf>
    <xf numFmtId="165" fontId="0" fillId="0" borderId="0" xfId="0" applyNumberFormat="1" applyFill="1" applyAlignment="1">
      <alignment vertical="center" wrapText="1"/>
    </xf>
    <xf numFmtId="0" fontId="15" fillId="0" borderId="14" xfId="0" applyFont="1" applyBorder="1" applyAlignment="1">
      <alignment horizontal="center" vertical="center" wrapText="1"/>
    </xf>
    <xf numFmtId="165" fontId="15" fillId="0" borderId="15" xfId="0" applyNumberFormat="1" applyFont="1" applyFill="1" applyBorder="1" applyAlignment="1" applyProtection="1">
      <alignment horizontal="center" vertical="center" wrapText="1"/>
      <protection/>
    </xf>
    <xf numFmtId="165" fontId="23" fillId="0" borderId="0" xfId="0" applyNumberFormat="1" applyFont="1" applyFill="1" applyAlignment="1">
      <alignment horizontal="center" vertical="center" wrapText="1"/>
    </xf>
    <xf numFmtId="165" fontId="16" fillId="0" borderId="29" xfId="0" applyNumberFormat="1" applyFont="1" applyFill="1" applyBorder="1" applyAlignment="1" applyProtection="1">
      <alignment horizontal="center" vertical="center" wrapText="1"/>
      <protection/>
    </xf>
    <xf numFmtId="165" fontId="16" fillId="0" borderId="30" xfId="0" applyNumberFormat="1" applyFont="1" applyFill="1" applyBorder="1" applyAlignment="1" applyProtection="1">
      <alignment horizontal="center" vertical="center" wrapText="1"/>
      <protection/>
    </xf>
    <xf numFmtId="165" fontId="16" fillId="0" borderId="52" xfId="0" applyNumberFormat="1" applyFont="1" applyFill="1" applyBorder="1" applyAlignment="1" applyProtection="1">
      <alignment horizontal="center" vertical="center" wrapText="1"/>
      <protection/>
    </xf>
    <xf numFmtId="165" fontId="16" fillId="0" borderId="53" xfId="0" applyNumberFormat="1" applyFont="1" applyFill="1" applyBorder="1" applyAlignment="1" applyProtection="1">
      <alignment horizontal="center" vertical="center" wrapText="1"/>
      <protection/>
    </xf>
    <xf numFmtId="165" fontId="17" fillId="0" borderId="22" xfId="0" applyNumberFormat="1" applyFont="1" applyFill="1" applyBorder="1" applyAlignment="1" applyProtection="1">
      <alignment vertical="center" wrapText="1"/>
      <protection locked="0"/>
    </xf>
    <xf numFmtId="1" fontId="17" fillId="0" borderId="22" xfId="0" applyNumberFormat="1" applyFont="1" applyFill="1" applyBorder="1" applyAlignment="1" applyProtection="1">
      <alignment vertical="center" wrapText="1"/>
      <protection locked="0"/>
    </xf>
    <xf numFmtId="165" fontId="17" fillId="0" borderId="49" xfId="0" applyNumberFormat="1" applyFont="1" applyFill="1" applyBorder="1" applyAlignment="1" applyProtection="1">
      <alignment vertical="center" wrapText="1"/>
      <protection locked="0"/>
    </xf>
    <xf numFmtId="165" fontId="16" fillId="0" borderId="23" xfId="0" applyNumberFormat="1" applyFont="1" applyFill="1" applyBorder="1" applyAlignment="1" applyProtection="1">
      <alignment vertical="center" wrapText="1"/>
      <protection/>
    </xf>
    <xf numFmtId="165" fontId="0" fillId="0" borderId="40" xfId="0" applyNumberFormat="1" applyFill="1" applyBorder="1" applyAlignment="1" applyProtection="1">
      <alignment horizontal="center" vertical="center" wrapText="1"/>
      <protection locked="0"/>
    </xf>
    <xf numFmtId="165" fontId="17" fillId="0" borderId="26" xfId="0" applyNumberFormat="1" applyFont="1" applyFill="1" applyBorder="1" applyAlignment="1" applyProtection="1">
      <alignment vertical="center" wrapText="1"/>
      <protection locked="0"/>
    </xf>
    <xf numFmtId="1" fontId="17" fillId="0" borderId="26" xfId="0" applyNumberFormat="1" applyFont="1" applyFill="1" applyBorder="1" applyAlignment="1" applyProtection="1">
      <alignment vertical="center" wrapText="1"/>
      <protection locked="0"/>
    </xf>
    <xf numFmtId="165" fontId="17" fillId="0" borderId="54" xfId="0" applyNumberFormat="1" applyFont="1" applyFill="1" applyBorder="1" applyAlignment="1" applyProtection="1">
      <alignment vertical="center" wrapText="1"/>
      <protection locked="0"/>
    </xf>
    <xf numFmtId="165" fontId="15" fillId="0" borderId="13" xfId="0" applyNumberFormat="1" applyFont="1" applyFill="1" applyBorder="1" applyAlignment="1" applyProtection="1">
      <alignment horizontal="left" vertical="center" wrapText="1"/>
      <protection/>
    </xf>
    <xf numFmtId="165" fontId="16" fillId="0" borderId="14" xfId="0" applyNumberFormat="1" applyFont="1" applyFill="1" applyBorder="1" applyAlignment="1" applyProtection="1">
      <alignment vertical="center" wrapText="1"/>
      <protection/>
    </xf>
    <xf numFmtId="165" fontId="16" fillId="33" borderId="14" xfId="0" applyNumberFormat="1" applyFont="1" applyFill="1" applyBorder="1" applyAlignment="1" applyProtection="1">
      <alignment vertical="center" wrapText="1"/>
      <protection/>
    </xf>
    <xf numFmtId="165" fontId="16" fillId="0" borderId="16" xfId="0" applyNumberFormat="1" applyFont="1" applyFill="1" applyBorder="1" applyAlignment="1" applyProtection="1">
      <alignment vertical="center" wrapText="1"/>
      <protection/>
    </xf>
    <xf numFmtId="165" fontId="23" fillId="0" borderId="0" xfId="0" applyNumberFormat="1" applyFont="1" applyFill="1" applyAlignment="1">
      <alignment vertical="center" wrapText="1"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165" fontId="4" fillId="0" borderId="0" xfId="0" applyNumberFormat="1" applyFont="1" applyFill="1" applyAlignment="1" applyProtection="1">
      <alignment horizontal="left" vertical="center" wrapText="1"/>
      <protection/>
    </xf>
    <xf numFmtId="165" fontId="8" fillId="0" borderId="0" xfId="0" applyNumberFormat="1" applyFont="1" applyFill="1" applyAlignment="1" applyProtection="1">
      <alignment vertical="center" wrapText="1"/>
      <protection/>
    </xf>
    <xf numFmtId="0" fontId="25" fillId="0" borderId="0" xfId="0" applyFont="1" applyAlignment="1" applyProtection="1">
      <alignment horizontal="right" vertical="top"/>
      <protection/>
    </xf>
    <xf numFmtId="0" fontId="26" fillId="0" borderId="0" xfId="0" applyFont="1" applyAlignment="1" applyProtection="1">
      <alignment horizontal="right" vertical="top"/>
      <protection locked="0"/>
    </xf>
    <xf numFmtId="165" fontId="4" fillId="0" borderId="0" xfId="0" applyNumberFormat="1" applyFont="1" applyFill="1" applyAlignment="1" applyProtection="1">
      <alignment vertical="center" wrapText="1"/>
      <protection/>
    </xf>
    <xf numFmtId="0" fontId="15" fillId="0" borderId="55" xfId="0" applyFont="1" applyFill="1" applyBorder="1" applyAlignment="1" applyProtection="1">
      <alignment horizontal="center" vertical="center" wrapText="1"/>
      <protection/>
    </xf>
    <xf numFmtId="49" fontId="15" fillId="0" borderId="37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5" fillId="0" borderId="56" xfId="0" applyFont="1" applyFill="1" applyBorder="1" applyAlignment="1" applyProtection="1">
      <alignment horizontal="center" vertical="center" wrapText="1"/>
      <protection/>
    </xf>
    <xf numFmtId="49" fontId="15" fillId="0" borderId="57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right"/>
      <protection/>
    </xf>
    <xf numFmtId="0" fontId="23" fillId="0" borderId="0" xfId="0" applyFont="1" applyFill="1" applyAlignment="1" applyProtection="1">
      <alignment vertical="center"/>
      <protection/>
    </xf>
    <xf numFmtId="0" fontId="15" fillId="0" borderId="58" xfId="0" applyFont="1" applyFill="1" applyBorder="1" applyAlignment="1" applyProtection="1">
      <alignment horizontal="center" vertical="center" wrapText="1"/>
      <protection/>
    </xf>
    <xf numFmtId="0" fontId="15" fillId="0" borderId="32" xfId="0" applyFont="1" applyFill="1" applyBorder="1" applyAlignment="1" applyProtection="1">
      <alignment horizontal="center" vertical="center" wrapText="1"/>
      <protection/>
    </xf>
    <xf numFmtId="0" fontId="15" fillId="0" borderId="59" xfId="0" applyFont="1" applyFill="1" applyBorder="1" applyAlignment="1" applyProtection="1">
      <alignment horizontal="center" vertical="center" wrapText="1"/>
      <protection/>
    </xf>
    <xf numFmtId="0" fontId="15" fillId="0" borderId="33" xfId="0" applyFont="1" applyFill="1" applyBorder="1" applyAlignment="1" applyProtection="1">
      <alignment horizontal="center" vertical="center" wrapText="1"/>
      <protection/>
    </xf>
    <xf numFmtId="0" fontId="16" fillId="0" borderId="13" xfId="0" applyFont="1" applyFill="1" applyBorder="1" applyAlignment="1" applyProtection="1">
      <alignment horizontal="center" vertical="center" wrapText="1"/>
      <protection/>
    </xf>
    <xf numFmtId="0" fontId="16" fillId="0" borderId="14" xfId="0" applyFont="1" applyFill="1" applyBorder="1" applyAlignment="1" applyProtection="1">
      <alignment horizontal="center" vertical="center" wrapText="1"/>
      <protection/>
    </xf>
    <xf numFmtId="0" fontId="16" fillId="0" borderId="44" xfId="0" applyFont="1" applyFill="1" applyBorder="1" applyAlignment="1" applyProtection="1">
      <alignment horizontal="center" vertical="center" wrapText="1"/>
      <protection/>
    </xf>
    <xf numFmtId="0" fontId="16" fillId="0" borderId="15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horizontal="center" vertical="center" wrapText="1"/>
      <protection/>
    </xf>
    <xf numFmtId="0" fontId="16" fillId="0" borderId="14" xfId="0" applyFont="1" applyFill="1" applyBorder="1" applyAlignment="1" applyProtection="1">
      <alignment horizontal="left" vertical="center" wrapText="1" indent="1"/>
      <protection/>
    </xf>
    <xf numFmtId="165" fontId="16" fillId="0" borderId="15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vertical="center" wrapText="1"/>
      <protection/>
    </xf>
    <xf numFmtId="49" fontId="17" fillId="0" borderId="35" xfId="0" applyNumberFormat="1" applyFont="1" applyFill="1" applyBorder="1" applyAlignment="1" applyProtection="1">
      <alignment horizontal="center" vertical="center" wrapText="1"/>
      <protection/>
    </xf>
    <xf numFmtId="165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49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 applyProtection="1">
      <alignment vertical="center" wrapText="1"/>
      <protection/>
    </xf>
    <xf numFmtId="165" fontId="17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165" fontId="17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30" xfId="61" applyFont="1" applyFill="1" applyBorder="1" applyAlignment="1" applyProtection="1">
      <alignment horizontal="left" vertical="center" wrapText="1" indent="1"/>
      <protection/>
    </xf>
    <xf numFmtId="165" fontId="17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13" xfId="0" applyFont="1" applyBorder="1" applyAlignment="1" applyProtection="1">
      <alignment horizontal="center" vertical="center" wrapText="1"/>
      <protection/>
    </xf>
    <xf numFmtId="0" fontId="29" fillId="0" borderId="44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left" vertical="center" wrapText="1" indent="1"/>
      <protection/>
    </xf>
    <xf numFmtId="165" fontId="16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0" fontId="22" fillId="0" borderId="0" xfId="0" applyFont="1" applyFill="1" applyAlignment="1" applyProtection="1">
      <alignment vertical="center" wrapText="1"/>
      <protection/>
    </xf>
    <xf numFmtId="0" fontId="15" fillId="0" borderId="14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3" fillId="0" borderId="13" xfId="0" applyFont="1" applyBorder="1" applyAlignment="1">
      <alignment horizontal="left" vertical="center"/>
    </xf>
    <xf numFmtId="0" fontId="23" fillId="0" borderId="44" xfId="0" applyFont="1" applyBorder="1" applyAlignment="1">
      <alignment vertical="center" wrapText="1"/>
    </xf>
    <xf numFmtId="3" fontId="2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9" xfId="0" applyFont="1" applyBorder="1" applyAlignment="1">
      <alignment horizontal="left" vertical="center"/>
    </xf>
    <xf numFmtId="0" fontId="23" fillId="0" borderId="61" xfId="0" applyFont="1" applyBorder="1" applyAlignment="1">
      <alignment vertical="center" wrapText="1"/>
    </xf>
    <xf numFmtId="165" fontId="16" fillId="0" borderId="44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5" fillId="0" borderId="0" xfId="0" applyFont="1" applyAlignment="1" applyProtection="1">
      <alignment horizontal="right" vertical="top"/>
      <protection locked="0"/>
    </xf>
    <xf numFmtId="0" fontId="15" fillId="0" borderId="37" xfId="0" applyFont="1" applyFill="1" applyBorder="1" applyAlignment="1" applyProtection="1">
      <alignment horizontal="right" vertical="center" indent="1"/>
      <protection/>
    </xf>
    <xf numFmtId="49" fontId="15" fillId="0" borderId="57" xfId="0" applyNumberFormat="1" applyFont="1" applyFill="1" applyBorder="1" applyAlignment="1" applyProtection="1">
      <alignment horizontal="right" vertical="center" indent="1"/>
      <protection/>
    </xf>
    <xf numFmtId="165" fontId="16" fillId="0" borderId="14" xfId="61" applyNumberFormat="1" applyFont="1" applyFill="1" applyBorder="1" applyAlignment="1" applyProtection="1">
      <alignment horizontal="right" vertical="center" wrapText="1" indent="1"/>
      <protection/>
    </xf>
    <xf numFmtId="49" fontId="17" fillId="0" borderId="17" xfId="61" applyNumberFormat="1" applyFont="1" applyFill="1" applyBorder="1" applyAlignment="1" applyProtection="1">
      <alignment horizontal="center" vertical="center" wrapText="1"/>
      <protection/>
    </xf>
    <xf numFmtId="165" fontId="17" fillId="0" borderId="18" xfId="61" applyNumberFormat="1" applyFont="1" applyFill="1" applyBorder="1" applyAlignment="1" applyProtection="1">
      <alignment horizontal="right" vertical="center" wrapText="1" indent="1"/>
      <protection locked="0"/>
    </xf>
    <xf numFmtId="49" fontId="17" fillId="0" borderId="21" xfId="61" applyNumberFormat="1" applyFont="1" applyFill="1" applyBorder="1" applyAlignment="1" applyProtection="1">
      <alignment horizontal="center" vertical="center" wrapText="1"/>
      <protection/>
    </xf>
    <xf numFmtId="165" fontId="17" fillId="0" borderId="22" xfId="61" applyNumberFormat="1" applyFont="1" applyFill="1" applyBorder="1" applyAlignment="1" applyProtection="1">
      <alignment horizontal="right" vertical="center" wrapText="1" indent="1"/>
      <protection locked="0"/>
    </xf>
    <xf numFmtId="49" fontId="17" fillId="0" borderId="25" xfId="61" applyNumberFormat="1" applyFont="1" applyFill="1" applyBorder="1" applyAlignment="1" applyProtection="1">
      <alignment horizontal="center" vertical="center" wrapText="1"/>
      <protection/>
    </xf>
    <xf numFmtId="165" fontId="17" fillId="0" borderId="26" xfId="61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13" xfId="0" applyFont="1" applyBorder="1" applyAlignment="1" applyProtection="1">
      <alignment horizontal="center" wrapText="1"/>
      <protection/>
    </xf>
    <xf numFmtId="0" fontId="18" fillId="0" borderId="26" xfId="0" applyFont="1" applyBorder="1" applyAlignment="1" applyProtection="1">
      <alignment wrapText="1"/>
      <protection/>
    </xf>
    <xf numFmtId="0" fontId="18" fillId="0" borderId="17" xfId="0" applyFont="1" applyBorder="1" applyAlignment="1" applyProtection="1">
      <alignment horizontal="center" wrapText="1"/>
      <protection/>
    </xf>
    <xf numFmtId="0" fontId="18" fillId="0" borderId="21" xfId="0" applyFont="1" applyBorder="1" applyAlignment="1" applyProtection="1">
      <alignment horizontal="center" wrapText="1"/>
      <protection/>
    </xf>
    <xf numFmtId="0" fontId="18" fillId="0" borderId="25" xfId="0" applyFont="1" applyBorder="1" applyAlignment="1" applyProtection="1">
      <alignment horizontal="center" wrapText="1"/>
      <protection/>
    </xf>
    <xf numFmtId="165" fontId="16" fillId="0" borderId="14" xfId="61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14" xfId="0" applyFont="1" applyBorder="1" applyAlignment="1" applyProtection="1">
      <alignment wrapText="1"/>
      <protection/>
    </xf>
    <xf numFmtId="0" fontId="19" fillId="0" borderId="29" xfId="0" applyFont="1" applyBorder="1" applyAlignment="1" applyProtection="1">
      <alignment horizontal="center" wrapText="1"/>
      <protection/>
    </xf>
    <xf numFmtId="0" fontId="19" fillId="0" borderId="30" xfId="0" applyFont="1" applyBorder="1" applyAlignment="1" applyProtection="1">
      <alignment wrapText="1"/>
      <protection/>
    </xf>
    <xf numFmtId="0" fontId="16" fillId="0" borderId="31" xfId="61" applyFont="1" applyFill="1" applyBorder="1" applyAlignment="1" applyProtection="1">
      <alignment horizontal="center" vertical="center" wrapText="1"/>
      <protection/>
    </xf>
    <xf numFmtId="49" fontId="17" fillId="0" borderId="35" xfId="61" applyNumberFormat="1" applyFont="1" applyFill="1" applyBorder="1" applyAlignment="1" applyProtection="1">
      <alignment horizontal="center" vertical="center" wrapText="1"/>
      <protection/>
    </xf>
    <xf numFmtId="49" fontId="17" fillId="0" borderId="40" xfId="61" applyNumberFormat="1" applyFont="1" applyFill="1" applyBorder="1" applyAlignment="1" applyProtection="1">
      <alignment horizontal="center" vertical="center" wrapText="1"/>
      <protection/>
    </xf>
    <xf numFmtId="49" fontId="17" fillId="0" borderId="41" xfId="61" applyNumberFormat="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 applyProtection="1">
      <alignment vertical="center" wrapText="1"/>
      <protection/>
    </xf>
    <xf numFmtId="0" fontId="19" fillId="0" borderId="29" xfId="0" applyFont="1" applyBorder="1" applyAlignment="1" applyProtection="1">
      <alignment horizontal="center" vertical="center" wrapText="1"/>
      <protection/>
    </xf>
    <xf numFmtId="0" fontId="23" fillId="0" borderId="13" xfId="0" applyFont="1" applyFill="1" applyBorder="1" applyAlignment="1" applyProtection="1">
      <alignment horizontal="left" vertical="center"/>
      <protection/>
    </xf>
    <xf numFmtId="0" fontId="23" fillId="0" borderId="44" xfId="0" applyFont="1" applyFill="1" applyBorder="1" applyAlignment="1" applyProtection="1">
      <alignment vertical="center" wrapText="1"/>
      <protection/>
    </xf>
    <xf numFmtId="3" fontId="2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/>
    </xf>
    <xf numFmtId="0" fontId="14" fillId="0" borderId="0" xfId="0" applyFont="1" applyFill="1" applyAlignment="1">
      <alignment horizontal="right"/>
    </xf>
    <xf numFmtId="0" fontId="15" fillId="0" borderId="31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/>
    </xf>
    <xf numFmtId="0" fontId="15" fillId="0" borderId="59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right" vertical="center" indent="1"/>
    </xf>
    <xf numFmtId="0" fontId="17" fillId="0" borderId="36" xfId="0" applyFont="1" applyFill="1" applyBorder="1" applyAlignment="1" applyProtection="1">
      <alignment horizontal="left" vertical="center" indent="1"/>
      <protection locked="0"/>
    </xf>
    <xf numFmtId="3" fontId="17" fillId="0" borderId="67" xfId="0" applyNumberFormat="1" applyFont="1" applyFill="1" applyBorder="1" applyAlignment="1" applyProtection="1">
      <alignment horizontal="right" vertical="center"/>
      <protection locked="0"/>
    </xf>
    <xf numFmtId="3" fontId="17" fillId="0" borderId="37" xfId="0" applyNumberFormat="1" applyFont="1" applyFill="1" applyBorder="1" applyAlignment="1" applyProtection="1">
      <alignment horizontal="right" vertical="center"/>
      <protection locked="0"/>
    </xf>
    <xf numFmtId="0" fontId="17" fillId="0" borderId="21" xfId="0" applyFont="1" applyFill="1" applyBorder="1" applyAlignment="1">
      <alignment horizontal="right" vertical="center" indent="1"/>
    </xf>
    <xf numFmtId="0" fontId="17" fillId="0" borderId="22" xfId="0" applyFont="1" applyFill="1" applyBorder="1" applyAlignment="1" applyProtection="1">
      <alignment horizontal="left" vertical="center" wrapText="1" indent="1"/>
      <protection locked="0"/>
    </xf>
    <xf numFmtId="3" fontId="17" fillId="0" borderId="49" xfId="0" applyNumberFormat="1" applyFont="1" applyFill="1" applyBorder="1" applyAlignment="1" applyProtection="1">
      <alignment horizontal="right" vertical="center"/>
      <protection locked="0"/>
    </xf>
    <xf numFmtId="3" fontId="17" fillId="0" borderId="23" xfId="0" applyNumberFormat="1" applyFont="1" applyFill="1" applyBorder="1" applyAlignment="1" applyProtection="1">
      <alignment horizontal="right" vertical="center"/>
      <protection locked="0"/>
    </xf>
    <xf numFmtId="0" fontId="17" fillId="0" borderId="22" xfId="0" applyFont="1" applyFill="1" applyBorder="1" applyAlignment="1" applyProtection="1">
      <alignment horizontal="left" vertical="center" indent="1"/>
      <protection locked="0"/>
    </xf>
    <xf numFmtId="0" fontId="17" fillId="0" borderId="25" xfId="0" applyFont="1" applyFill="1" applyBorder="1" applyAlignment="1">
      <alignment horizontal="right" vertical="center" indent="1"/>
    </xf>
    <xf numFmtId="0" fontId="17" fillId="0" borderId="26" xfId="0" applyFont="1" applyFill="1" applyBorder="1" applyAlignment="1" applyProtection="1">
      <alignment horizontal="left" vertical="center" indent="1"/>
      <protection locked="0"/>
    </xf>
    <xf numFmtId="3" fontId="17" fillId="0" borderId="54" xfId="0" applyNumberFormat="1" applyFont="1" applyFill="1" applyBorder="1" applyAlignment="1" applyProtection="1">
      <alignment horizontal="right" vertical="center"/>
      <protection locked="0"/>
    </xf>
    <xf numFmtId="3" fontId="17" fillId="0" borderId="27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>
      <alignment vertical="center"/>
    </xf>
    <xf numFmtId="165" fontId="16" fillId="0" borderId="14" xfId="0" applyNumberFormat="1" applyFont="1" applyFill="1" applyBorder="1" applyAlignment="1">
      <alignment vertical="center" wrapText="1"/>
    </xf>
    <xf numFmtId="165" fontId="16" fillId="0" borderId="16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65" fontId="27" fillId="0" borderId="0" xfId="0" applyNumberFormat="1" applyFont="1" applyFill="1" applyAlignment="1">
      <alignment horizontal="center" vertical="center" wrapText="1"/>
    </xf>
    <xf numFmtId="165" fontId="27" fillId="0" borderId="0" xfId="0" applyNumberFormat="1" applyFont="1" applyFill="1" applyAlignment="1">
      <alignment vertical="center" wrapText="1"/>
    </xf>
    <xf numFmtId="165" fontId="14" fillId="0" borderId="0" xfId="0" applyNumberFormat="1" applyFont="1" applyFill="1" applyAlignment="1">
      <alignment horizontal="right" vertic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 applyProtection="1">
      <alignment horizontal="right" vertical="center" wrapText="1" indent="1"/>
      <protection/>
    </xf>
    <xf numFmtId="0" fontId="18" fillId="0" borderId="65" xfId="0" applyFont="1" applyFill="1" applyBorder="1" applyAlignment="1" applyProtection="1">
      <alignment horizontal="left" vertical="center" wrapText="1" indent="1"/>
      <protection locked="0"/>
    </xf>
    <xf numFmtId="165" fontId="17" fillId="0" borderId="18" xfId="0" applyNumberFormat="1" applyFont="1" applyFill="1" applyBorder="1" applyAlignment="1" applyProtection="1">
      <alignment horizontal="right" vertical="center" wrapText="1" indent="2"/>
      <protection locked="0"/>
    </xf>
    <xf numFmtId="165" fontId="17" fillId="0" borderId="19" xfId="0" applyNumberFormat="1" applyFont="1" applyFill="1" applyBorder="1" applyAlignment="1" applyProtection="1">
      <alignment horizontal="right" vertical="center" wrapText="1" indent="2"/>
      <protection locked="0"/>
    </xf>
    <xf numFmtId="0" fontId="17" fillId="0" borderId="21" xfId="0" applyFont="1" applyFill="1" applyBorder="1" applyAlignment="1" applyProtection="1">
      <alignment horizontal="right" vertical="center" wrapText="1" indent="1"/>
      <protection/>
    </xf>
    <xf numFmtId="0" fontId="18" fillId="0" borderId="39" xfId="0" applyFont="1" applyFill="1" applyBorder="1" applyAlignment="1" applyProtection="1">
      <alignment horizontal="left" vertical="center" wrapText="1" indent="1"/>
      <protection locked="0"/>
    </xf>
    <xf numFmtId="165" fontId="17" fillId="0" borderId="22" xfId="0" applyNumberFormat="1" applyFont="1" applyFill="1" applyBorder="1" applyAlignment="1" applyProtection="1">
      <alignment horizontal="right" vertical="center" wrapText="1" indent="2"/>
      <protection locked="0"/>
    </xf>
    <xf numFmtId="165" fontId="17" fillId="0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17" fillId="0" borderId="21" xfId="0" applyFont="1" applyFill="1" applyBorder="1" applyAlignment="1">
      <alignment horizontal="right" vertical="center" wrapText="1" indent="1"/>
    </xf>
    <xf numFmtId="0" fontId="18" fillId="0" borderId="39" xfId="0" applyFont="1" applyFill="1" applyBorder="1" applyAlignment="1" applyProtection="1">
      <alignment horizontal="left" vertical="center" wrapText="1" indent="8"/>
      <protection locked="0"/>
    </xf>
    <xf numFmtId="0" fontId="17" fillId="0" borderId="22" xfId="0" applyFont="1" applyFill="1" applyBorder="1" applyAlignment="1" applyProtection="1">
      <alignment vertical="center" wrapText="1"/>
      <protection locked="0"/>
    </xf>
    <xf numFmtId="0" fontId="17" fillId="0" borderId="41" xfId="0" applyFont="1" applyFill="1" applyBorder="1" applyAlignment="1">
      <alignment horizontal="right" vertical="center" wrapText="1" indent="1"/>
    </xf>
    <xf numFmtId="0" fontId="17" fillId="0" borderId="11" xfId="0" applyFont="1" applyFill="1" applyBorder="1" applyAlignment="1" applyProtection="1">
      <alignment vertical="center" wrapText="1"/>
      <protection locked="0"/>
    </xf>
    <xf numFmtId="165" fontId="17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165" fontId="17" fillId="0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16" fillId="0" borderId="13" xfId="0" applyFont="1" applyFill="1" applyBorder="1" applyAlignment="1">
      <alignment horizontal="right" vertical="center" wrapText="1" indent="1"/>
    </xf>
    <xf numFmtId="0" fontId="16" fillId="0" borderId="14" xfId="0" applyFont="1" applyFill="1" applyBorder="1" applyAlignment="1">
      <alignment vertical="center" wrapText="1"/>
    </xf>
    <xf numFmtId="165" fontId="16" fillId="0" borderId="14" xfId="0" applyNumberFormat="1" applyFont="1" applyFill="1" applyBorder="1" applyAlignment="1">
      <alignment horizontal="right" vertical="center" wrapText="1" indent="2"/>
    </xf>
    <xf numFmtId="165" fontId="16" fillId="0" borderId="16" xfId="0" applyNumberFormat="1" applyFont="1" applyFill="1" applyBorder="1" applyAlignment="1">
      <alignment horizontal="right" vertical="center" wrapText="1" indent="2"/>
    </xf>
    <xf numFmtId="0" fontId="0" fillId="0" borderId="0" xfId="0" applyFill="1" applyAlignment="1">
      <alignment horizontal="right" vertical="center" wrapText="1"/>
    </xf>
    <xf numFmtId="0" fontId="0" fillId="0" borderId="0" xfId="59">
      <alignment/>
      <protection/>
    </xf>
    <xf numFmtId="0" fontId="14" fillId="0" borderId="0" xfId="62" applyFont="1" applyFill="1" applyAlignment="1">
      <alignment horizontal="right"/>
      <protection/>
    </xf>
    <xf numFmtId="0" fontId="15" fillId="0" borderId="68" xfId="62" applyFont="1" applyFill="1" applyBorder="1" applyAlignment="1">
      <alignment horizontal="center" vertical="center" wrapText="1"/>
      <protection/>
    </xf>
    <xf numFmtId="0" fontId="15" fillId="0" borderId="69" xfId="62" applyFont="1" applyFill="1" applyBorder="1" applyAlignment="1">
      <alignment horizontal="center" vertical="center" wrapText="1"/>
      <protection/>
    </xf>
    <xf numFmtId="0" fontId="16" fillId="0" borderId="69" xfId="62" applyFont="1" applyFill="1" applyBorder="1" applyAlignment="1">
      <alignment horizontal="center" vertical="center" wrapText="1"/>
      <protection/>
    </xf>
    <xf numFmtId="0" fontId="16" fillId="0" borderId="70" xfId="62" applyFont="1" applyFill="1" applyBorder="1" applyAlignment="1">
      <alignment horizontal="center" vertical="center" wrapText="1"/>
      <protection/>
    </xf>
    <xf numFmtId="167" fontId="16" fillId="0" borderId="71" xfId="62" applyNumberFormat="1" applyFont="1" applyFill="1" applyBorder="1" applyAlignment="1">
      <alignment horizontal="left" vertical="center" indent="1"/>
      <protection/>
    </xf>
    <xf numFmtId="0" fontId="16" fillId="0" borderId="72" xfId="62" applyFont="1" applyFill="1" applyBorder="1" applyAlignment="1">
      <alignment horizontal="left" vertical="center" indent="1"/>
      <protection/>
    </xf>
    <xf numFmtId="168" fontId="16" fillId="0" borderId="62" xfId="62" applyNumberFormat="1" applyFont="1" applyFill="1" applyBorder="1" applyAlignment="1">
      <alignment horizontal="right" vertical="center"/>
      <protection/>
    </xf>
    <xf numFmtId="168" fontId="16" fillId="0" borderId="36" xfId="62" applyNumberFormat="1" applyFont="1" applyFill="1" applyBorder="1" applyAlignment="1">
      <alignment vertical="center"/>
      <protection/>
    </xf>
    <xf numFmtId="168" fontId="16" fillId="0" borderId="36" xfId="62" applyNumberFormat="1" applyFont="1" applyFill="1" applyBorder="1" applyAlignment="1">
      <alignment horizontal="right" vertical="center"/>
      <protection/>
    </xf>
    <xf numFmtId="168" fontId="16" fillId="0" borderId="72" xfId="62" applyNumberFormat="1" applyFont="1" applyFill="1" applyBorder="1" applyAlignment="1">
      <alignment vertical="center"/>
      <protection/>
    </xf>
    <xf numFmtId="0" fontId="0" fillId="0" borderId="0" xfId="59" applyBorder="1">
      <alignment/>
      <protection/>
    </xf>
    <xf numFmtId="167" fontId="17" fillId="0" borderId="73" xfId="62" applyNumberFormat="1" applyFont="1" applyFill="1" applyBorder="1" applyAlignment="1">
      <alignment horizontal="left" indent="1"/>
      <protection/>
    </xf>
    <xf numFmtId="0" fontId="17" fillId="0" borderId="74" xfId="62" applyFont="1" applyFill="1" applyBorder="1" applyAlignment="1">
      <alignment horizontal="left" indent="3"/>
      <protection/>
    </xf>
    <xf numFmtId="168" fontId="17" fillId="0" borderId="65" xfId="43" applyNumberFormat="1" applyFont="1" applyFill="1" applyBorder="1" applyAlignment="1" applyProtection="1">
      <alignment horizontal="right"/>
      <protection locked="0"/>
    </xf>
    <xf numFmtId="168" fontId="17" fillId="0" borderId="18" xfId="43" applyNumberFormat="1" applyFont="1" applyFill="1" applyBorder="1" applyAlignment="1" applyProtection="1">
      <alignment vertical="center"/>
      <protection locked="0"/>
    </xf>
    <xf numFmtId="168" fontId="17" fillId="0" borderId="18" xfId="62" applyNumberFormat="1" applyFont="1" applyFill="1" applyBorder="1">
      <alignment/>
      <protection/>
    </xf>
    <xf numFmtId="168" fontId="17" fillId="0" borderId="18" xfId="43" applyNumberFormat="1" applyFont="1" applyFill="1" applyBorder="1" applyAlignment="1" applyProtection="1">
      <alignment horizontal="right"/>
      <protection locked="0"/>
    </xf>
    <xf numFmtId="168" fontId="17" fillId="0" borderId="74" xfId="62" applyNumberFormat="1" applyFont="1" applyFill="1" applyBorder="1">
      <alignment/>
      <protection/>
    </xf>
    <xf numFmtId="167" fontId="17" fillId="0" borderId="75" xfId="62" applyNumberFormat="1" applyFont="1" applyFill="1" applyBorder="1" applyAlignment="1">
      <alignment horizontal="left" indent="1"/>
      <protection/>
    </xf>
    <xf numFmtId="0" fontId="17" fillId="0" borderId="76" xfId="62" applyFont="1" applyFill="1" applyBorder="1" applyAlignment="1">
      <alignment horizontal="left" indent="3"/>
      <protection/>
    </xf>
    <xf numFmtId="168" fontId="17" fillId="0" borderId="39" xfId="43" applyNumberFormat="1" applyFont="1" applyFill="1" applyBorder="1" applyAlignment="1" applyProtection="1">
      <alignment/>
      <protection locked="0"/>
    </xf>
    <xf numFmtId="168" fontId="17" fillId="0" borderId="22" xfId="43" applyNumberFormat="1" applyFont="1" applyFill="1" applyBorder="1" applyAlignment="1" applyProtection="1">
      <alignment vertical="center"/>
      <protection locked="0"/>
    </xf>
    <xf numFmtId="168" fontId="17" fillId="0" borderId="22" xfId="62" applyNumberFormat="1" applyFont="1" applyFill="1" applyBorder="1">
      <alignment/>
      <protection/>
    </xf>
    <xf numFmtId="168" fontId="17" fillId="0" borderId="22" xfId="43" applyNumberFormat="1" applyFont="1" applyFill="1" applyBorder="1" applyAlignment="1" applyProtection="1">
      <alignment/>
      <protection locked="0"/>
    </xf>
    <xf numFmtId="168" fontId="17" fillId="0" borderId="76" xfId="62" applyNumberFormat="1" applyFont="1" applyFill="1" applyBorder="1">
      <alignment/>
      <protection/>
    </xf>
    <xf numFmtId="168" fontId="17" fillId="0" borderId="39" xfId="62" applyNumberFormat="1" applyFont="1" applyFill="1" applyBorder="1" applyProtection="1">
      <alignment/>
      <protection locked="0"/>
    </xf>
    <xf numFmtId="168" fontId="17" fillId="0" borderId="22" xfId="62" applyNumberFormat="1" applyFont="1" applyFill="1" applyBorder="1" applyAlignment="1" applyProtection="1">
      <alignment vertical="center"/>
      <protection locked="0"/>
    </xf>
    <xf numFmtId="168" fontId="17" fillId="0" borderId="22" xfId="62" applyNumberFormat="1" applyFont="1" applyFill="1" applyBorder="1" applyProtection="1">
      <alignment/>
      <protection locked="0"/>
    </xf>
    <xf numFmtId="167" fontId="17" fillId="0" borderId="77" xfId="62" applyNumberFormat="1" applyFont="1" applyFill="1" applyBorder="1" applyAlignment="1">
      <alignment horizontal="left" indent="1"/>
      <protection/>
    </xf>
    <xf numFmtId="0" fontId="17" fillId="0" borderId="78" xfId="62" applyFont="1" applyFill="1" applyBorder="1" applyAlignment="1">
      <alignment horizontal="left" indent="3"/>
      <protection/>
    </xf>
    <xf numFmtId="168" fontId="17" fillId="0" borderId="64" xfId="62" applyNumberFormat="1" applyFont="1" applyFill="1" applyBorder="1" applyProtection="1">
      <alignment/>
      <protection locked="0"/>
    </xf>
    <xf numFmtId="168" fontId="17" fillId="0" borderId="26" xfId="62" applyNumberFormat="1" applyFont="1" applyFill="1" applyBorder="1" applyAlignment="1" applyProtection="1">
      <alignment vertical="center"/>
      <protection locked="0"/>
    </xf>
    <xf numFmtId="168" fontId="17" fillId="0" borderId="26" xfId="62" applyNumberFormat="1" applyFont="1" applyFill="1" applyBorder="1">
      <alignment/>
      <protection/>
    </xf>
    <xf numFmtId="168" fontId="17" fillId="0" borderId="26" xfId="62" applyNumberFormat="1" applyFont="1" applyFill="1" applyBorder="1" applyProtection="1">
      <alignment/>
      <protection locked="0"/>
    </xf>
    <xf numFmtId="168" fontId="17" fillId="0" borderId="78" xfId="62" applyNumberFormat="1" applyFont="1" applyFill="1" applyBorder="1">
      <alignment/>
      <protection/>
    </xf>
    <xf numFmtId="167" fontId="16" fillId="0" borderId="79" xfId="62" applyNumberFormat="1" applyFont="1" applyFill="1" applyBorder="1" applyAlignment="1">
      <alignment horizontal="left" vertical="center" indent="1"/>
      <protection/>
    </xf>
    <xf numFmtId="0" fontId="16" fillId="0" borderId="80" xfId="62" applyFont="1" applyFill="1" applyBorder="1" applyAlignment="1">
      <alignment horizontal="left" vertical="center" indent="1"/>
      <protection/>
    </xf>
    <xf numFmtId="168" fontId="16" fillId="0" borderId="81" xfId="62" applyNumberFormat="1" applyFont="1" applyFill="1" applyBorder="1" applyAlignment="1">
      <alignment vertical="center"/>
      <protection/>
    </xf>
    <xf numFmtId="168" fontId="16" fillId="0" borderId="22" xfId="62" applyNumberFormat="1" applyFont="1" applyFill="1" applyBorder="1" applyAlignment="1">
      <alignment vertical="center"/>
      <protection/>
    </xf>
    <xf numFmtId="168" fontId="16" fillId="0" borderId="76" xfId="62" applyNumberFormat="1" applyFont="1" applyFill="1" applyBorder="1" applyAlignment="1">
      <alignment vertical="center"/>
      <protection/>
    </xf>
    <xf numFmtId="168" fontId="17" fillId="0" borderId="65" xfId="62" applyNumberFormat="1" applyFont="1" applyFill="1" applyBorder="1" applyProtection="1">
      <alignment/>
      <protection locked="0"/>
    </xf>
    <xf numFmtId="168" fontId="17" fillId="0" borderId="18" xfId="62" applyNumberFormat="1" applyFont="1" applyFill="1" applyBorder="1" applyAlignment="1" applyProtection="1">
      <alignment vertical="center"/>
      <protection locked="0"/>
    </xf>
    <xf numFmtId="168" fontId="17" fillId="0" borderId="18" xfId="62" applyNumberFormat="1" applyFont="1" applyFill="1" applyBorder="1" applyProtection="1">
      <alignment/>
      <protection locked="0"/>
    </xf>
    <xf numFmtId="167" fontId="16" fillId="0" borderId="75" xfId="62" applyNumberFormat="1" applyFont="1" applyFill="1" applyBorder="1" applyAlignment="1">
      <alignment horizontal="left" indent="1"/>
      <protection/>
    </xf>
    <xf numFmtId="0" fontId="16" fillId="0" borderId="76" xfId="62" applyFont="1" applyFill="1" applyBorder="1" applyAlignment="1">
      <alignment horizontal="left" indent="1"/>
      <protection/>
    </xf>
    <xf numFmtId="168" fontId="16" fillId="0" borderId="39" xfId="62" applyNumberFormat="1" applyFont="1" applyFill="1" applyBorder="1" applyProtection="1">
      <alignment/>
      <protection locked="0"/>
    </xf>
    <xf numFmtId="168" fontId="16" fillId="0" borderId="22" xfId="62" applyNumberFormat="1" applyFont="1" applyFill="1" applyBorder="1" applyAlignment="1" applyProtection="1">
      <alignment vertical="center"/>
      <protection locked="0"/>
    </xf>
    <xf numFmtId="168" fontId="16" fillId="0" borderId="22" xfId="62" applyNumberFormat="1" applyFont="1" applyFill="1" applyBorder="1">
      <alignment/>
      <protection/>
    </xf>
    <xf numFmtId="168" fontId="16" fillId="0" borderId="22" xfId="62" applyNumberFormat="1" applyFont="1" applyFill="1" applyBorder="1" applyProtection="1">
      <alignment/>
      <protection locked="0"/>
    </xf>
    <xf numFmtId="168" fontId="16" fillId="0" borderId="76" xfId="62" applyNumberFormat="1" applyFont="1" applyFill="1" applyBorder="1">
      <alignment/>
      <protection/>
    </xf>
    <xf numFmtId="167" fontId="16" fillId="0" borderId="75" xfId="62" applyNumberFormat="1" applyFont="1" applyFill="1" applyBorder="1" applyAlignment="1">
      <alignment horizontal="left" wrapText="1" indent="1"/>
      <protection/>
    </xf>
    <xf numFmtId="0" fontId="16" fillId="0" borderId="76" xfId="62" applyFont="1" applyFill="1" applyBorder="1" applyAlignment="1">
      <alignment horizontal="left" wrapText="1" indent="1"/>
      <protection/>
    </xf>
    <xf numFmtId="168" fontId="16" fillId="0" borderId="64" xfId="62" applyNumberFormat="1" applyFont="1" applyFill="1" applyBorder="1" applyProtection="1">
      <alignment/>
      <protection locked="0"/>
    </xf>
    <xf numFmtId="168" fontId="16" fillId="0" borderId="26" xfId="62" applyNumberFormat="1" applyFont="1" applyFill="1" applyBorder="1" applyAlignment="1" applyProtection="1">
      <alignment vertical="center"/>
      <protection locked="0"/>
    </xf>
    <xf numFmtId="168" fontId="16" fillId="0" borderId="26" xfId="62" applyNumberFormat="1" applyFont="1" applyFill="1" applyBorder="1">
      <alignment/>
      <protection/>
    </xf>
    <xf numFmtId="168" fontId="16" fillId="0" borderId="26" xfId="62" applyNumberFormat="1" applyFont="1" applyFill="1" applyBorder="1" applyProtection="1">
      <alignment/>
      <protection locked="0"/>
    </xf>
    <xf numFmtId="168" fontId="16" fillId="0" borderId="78" xfId="62" applyNumberFormat="1" applyFont="1" applyFill="1" applyBorder="1">
      <alignment/>
      <protection/>
    </xf>
    <xf numFmtId="167" fontId="16" fillId="0" borderId="82" xfId="62" applyNumberFormat="1" applyFont="1" applyFill="1" applyBorder="1" applyAlignment="1">
      <alignment horizontal="left" wrapText="1" indent="1"/>
      <protection/>
    </xf>
    <xf numFmtId="0" fontId="15" fillId="0" borderId="83" xfId="62" applyFont="1" applyFill="1" applyBorder="1" applyAlignment="1">
      <alignment horizontal="left" vertical="center" indent="1"/>
      <protection/>
    </xf>
    <xf numFmtId="168" fontId="16" fillId="0" borderId="44" xfId="62" applyNumberFormat="1" applyFont="1" applyFill="1" applyBorder="1" applyAlignment="1">
      <alignment vertical="center"/>
      <protection/>
    </xf>
    <xf numFmtId="168" fontId="16" fillId="0" borderId="14" xfId="62" applyNumberFormat="1" applyFont="1" applyFill="1" applyBorder="1" applyAlignment="1">
      <alignment vertical="center"/>
      <protection/>
    </xf>
    <xf numFmtId="168" fontId="16" fillId="0" borderId="83" xfId="62" applyNumberFormat="1" applyFont="1" applyFill="1" applyBorder="1" applyAlignment="1">
      <alignment vertical="center"/>
      <protection/>
    </xf>
    <xf numFmtId="168" fontId="15" fillId="0" borderId="44" xfId="62" applyNumberFormat="1" applyFont="1" applyFill="1" applyBorder="1" applyAlignment="1">
      <alignment horizontal="center" vertical="center" wrapText="1"/>
      <protection/>
    </xf>
    <xf numFmtId="168" fontId="15" fillId="0" borderId="14" xfId="62" applyNumberFormat="1" applyFont="1" applyFill="1" applyBorder="1" applyAlignment="1">
      <alignment horizontal="center" vertical="center" wrapText="1"/>
      <protection/>
    </xf>
    <xf numFmtId="168" fontId="16" fillId="0" borderId="14" xfId="62" applyNumberFormat="1" applyFont="1" applyFill="1" applyBorder="1" applyAlignment="1">
      <alignment horizontal="center" vertical="center" wrapText="1"/>
      <protection/>
    </xf>
    <xf numFmtId="168" fontId="16" fillId="0" borderId="83" xfId="62" applyNumberFormat="1" applyFont="1" applyFill="1" applyBorder="1" applyAlignment="1">
      <alignment horizontal="center" vertical="center" wrapText="1"/>
      <protection/>
    </xf>
    <xf numFmtId="0" fontId="16" fillId="0" borderId="71" xfId="62" applyFont="1" applyFill="1" applyBorder="1" applyAlignment="1">
      <alignment horizontal="left" vertical="center" indent="1"/>
      <protection/>
    </xf>
    <xf numFmtId="168" fontId="16" fillId="0" borderId="62" xfId="62" applyNumberFormat="1" applyFont="1" applyFill="1" applyBorder="1" applyAlignment="1">
      <alignment vertical="center"/>
      <protection/>
    </xf>
    <xf numFmtId="0" fontId="17" fillId="0" borderId="73" xfId="62" applyFont="1" applyFill="1" applyBorder="1" applyAlignment="1">
      <alignment horizontal="left" indent="1"/>
      <protection/>
    </xf>
    <xf numFmtId="168" fontId="17" fillId="0" borderId="74" xfId="62" applyNumberFormat="1" applyFont="1" applyFill="1" applyBorder="1" applyAlignment="1" applyProtection="1">
      <alignment vertical="center"/>
      <protection locked="0"/>
    </xf>
    <xf numFmtId="0" fontId="17" fillId="0" borderId="75" xfId="62" applyFont="1" applyFill="1" applyBorder="1" applyAlignment="1">
      <alignment horizontal="left" indent="1"/>
      <protection/>
    </xf>
    <xf numFmtId="168" fontId="17" fillId="0" borderId="78" xfId="62" applyNumberFormat="1" applyFont="1" applyFill="1" applyBorder="1" applyAlignment="1" applyProtection="1">
      <alignment vertical="center"/>
      <protection locked="0"/>
    </xf>
    <xf numFmtId="0" fontId="17" fillId="0" borderId="80" xfId="62" applyFont="1" applyFill="1" applyBorder="1" applyAlignment="1">
      <alignment horizontal="left" indent="3"/>
      <protection/>
    </xf>
    <xf numFmtId="0" fontId="16" fillId="0" borderId="75" xfId="62" applyFont="1" applyFill="1" applyBorder="1" applyAlignment="1">
      <alignment horizontal="left" indent="1"/>
      <protection/>
    </xf>
    <xf numFmtId="0" fontId="16" fillId="0" borderId="76" xfId="62" applyFont="1" applyFill="1" applyBorder="1" applyAlignment="1">
      <alignment horizontal="left" vertical="center" indent="1"/>
      <protection/>
    </xf>
    <xf numFmtId="168" fontId="16" fillId="0" borderId="39" xfId="62" applyNumberFormat="1" applyFont="1" applyFill="1" applyBorder="1" applyAlignment="1">
      <alignment vertical="center"/>
      <protection/>
    </xf>
    <xf numFmtId="168" fontId="17" fillId="0" borderId="63" xfId="62" applyNumberFormat="1" applyFont="1" applyFill="1" applyBorder="1" applyProtection="1">
      <alignment/>
      <protection locked="0"/>
    </xf>
    <xf numFmtId="168" fontId="17" fillId="0" borderId="43" xfId="62" applyNumberFormat="1" applyFont="1" applyFill="1" applyBorder="1" applyAlignment="1" applyProtection="1">
      <alignment vertical="center"/>
      <protection locked="0"/>
    </xf>
    <xf numFmtId="168" fontId="17" fillId="0" borderId="80" xfId="62" applyNumberFormat="1" applyFont="1" applyFill="1" applyBorder="1" applyAlignment="1" applyProtection="1">
      <alignment vertical="center"/>
      <protection locked="0"/>
    </xf>
    <xf numFmtId="0" fontId="17" fillId="0" borderId="77" xfId="62" applyFont="1" applyFill="1" applyBorder="1" applyAlignment="1">
      <alignment horizontal="left" indent="1"/>
      <protection/>
    </xf>
    <xf numFmtId="0" fontId="16" fillId="0" borderId="76" xfId="62" applyFont="1" applyFill="1" applyBorder="1" applyAlignment="1">
      <alignment horizontal="left" vertical="center" wrapText="1" indent="1"/>
      <protection/>
    </xf>
    <xf numFmtId="0" fontId="16" fillId="0" borderId="74" xfId="62" applyFont="1" applyFill="1" applyBorder="1" applyAlignment="1">
      <alignment horizontal="left" wrapText="1" indent="1"/>
      <protection/>
    </xf>
    <xf numFmtId="168" fontId="16" fillId="0" borderId="65" xfId="62" applyNumberFormat="1" applyFont="1" applyFill="1" applyBorder="1" applyProtection="1">
      <alignment/>
      <protection locked="0"/>
    </xf>
    <xf numFmtId="168" fontId="16" fillId="0" borderId="18" xfId="62" applyNumberFormat="1" applyFont="1" applyFill="1" applyBorder="1" applyAlignment="1" applyProtection="1">
      <alignment vertical="center"/>
      <protection locked="0"/>
    </xf>
    <xf numFmtId="168" fontId="16" fillId="0" borderId="18" xfId="62" applyNumberFormat="1" applyFont="1" applyFill="1" applyBorder="1">
      <alignment/>
      <protection/>
    </xf>
    <xf numFmtId="168" fontId="16" fillId="0" borderId="74" xfId="62" applyNumberFormat="1" applyFont="1" applyFill="1" applyBorder="1" applyAlignment="1" applyProtection="1">
      <alignment vertical="center"/>
      <protection locked="0"/>
    </xf>
    <xf numFmtId="0" fontId="16" fillId="0" borderId="77" xfId="62" applyFont="1" applyFill="1" applyBorder="1" applyAlignment="1">
      <alignment horizontal="left" indent="1"/>
      <protection/>
    </xf>
    <xf numFmtId="0" fontId="16" fillId="0" borderId="78" xfId="62" applyFont="1" applyFill="1" applyBorder="1" applyAlignment="1">
      <alignment horizontal="left" indent="1"/>
      <protection/>
    </xf>
    <xf numFmtId="168" fontId="16" fillId="0" borderId="78" xfId="62" applyNumberFormat="1" applyFont="1" applyFill="1" applyBorder="1" applyAlignment="1" applyProtection="1">
      <alignment vertical="center"/>
      <protection locked="0"/>
    </xf>
    <xf numFmtId="0" fontId="16" fillId="0" borderId="84" xfId="62" applyFont="1" applyFill="1" applyBorder="1" applyAlignment="1">
      <alignment horizontal="left" indent="1"/>
      <protection/>
    </xf>
    <xf numFmtId="0" fontId="15" fillId="0" borderId="85" xfId="62" applyFont="1" applyFill="1" applyBorder="1" applyAlignment="1">
      <alignment horizontal="left" vertical="center" indent="1"/>
      <protection/>
    </xf>
    <xf numFmtId="168" fontId="16" fillId="0" borderId="86" xfId="62" applyNumberFormat="1" applyFont="1" applyFill="1" applyBorder="1" applyAlignment="1">
      <alignment vertical="center"/>
      <protection/>
    </xf>
    <xf numFmtId="168" fontId="16" fillId="0" borderId="87" xfId="62" applyNumberFormat="1" applyFont="1" applyFill="1" applyBorder="1" applyAlignment="1">
      <alignment vertical="center"/>
      <protection/>
    </xf>
    <xf numFmtId="168" fontId="16" fillId="0" borderId="85" xfId="62" applyNumberFormat="1" applyFont="1" applyFill="1" applyBorder="1" applyAlignment="1">
      <alignment vertical="center"/>
      <protection/>
    </xf>
    <xf numFmtId="0" fontId="23" fillId="0" borderId="36" xfId="62" applyFont="1" applyFill="1" applyBorder="1" applyAlignment="1">
      <alignment horizontal="center" vertical="center"/>
      <protection/>
    </xf>
    <xf numFmtId="0" fontId="30" fillId="0" borderId="41" xfId="62" applyNumberFormat="1" applyFont="1" applyFill="1" applyBorder="1" applyAlignment="1" applyProtection="1">
      <alignment horizontal="center" vertical="center"/>
      <protection/>
    </xf>
    <xf numFmtId="0" fontId="30" fillId="0" borderId="11" xfId="62" applyNumberFormat="1" applyFont="1" applyFill="1" applyBorder="1" applyAlignment="1" applyProtection="1">
      <alignment horizontal="center" vertical="center"/>
      <protection/>
    </xf>
    <xf numFmtId="0" fontId="30" fillId="0" borderId="12" xfId="62" applyNumberFormat="1" applyFont="1" applyFill="1" applyBorder="1" applyAlignment="1" applyProtection="1">
      <alignment horizontal="center" vertical="center"/>
      <protection/>
    </xf>
    <xf numFmtId="169" fontId="17" fillId="0" borderId="17" xfId="62" applyNumberFormat="1" applyFont="1" applyFill="1" applyBorder="1" applyAlignment="1">
      <alignment horizontal="center" vertical="center"/>
      <protection/>
    </xf>
    <xf numFmtId="0" fontId="17" fillId="0" borderId="18" xfId="62" applyFont="1" applyFill="1" applyBorder="1" applyAlignment="1">
      <alignment horizontal="left" vertical="center" wrapText="1"/>
      <protection/>
    </xf>
    <xf numFmtId="168" fontId="17" fillId="0" borderId="18" xfId="62" applyNumberFormat="1" applyFont="1" applyFill="1" applyBorder="1" applyAlignment="1" applyProtection="1">
      <alignment horizontal="right" vertical="center"/>
      <protection locked="0"/>
    </xf>
    <xf numFmtId="168" fontId="17" fillId="0" borderId="19" xfId="62" applyNumberFormat="1" applyFont="1" applyFill="1" applyBorder="1" applyAlignment="1" applyProtection="1">
      <alignment horizontal="right" vertical="center"/>
      <protection locked="0"/>
    </xf>
    <xf numFmtId="169" fontId="17" fillId="0" borderId="21" xfId="62" applyNumberFormat="1" applyFont="1" applyFill="1" applyBorder="1" applyAlignment="1">
      <alignment horizontal="center" vertical="center"/>
      <protection/>
    </xf>
    <xf numFmtId="0" fontId="17" fillId="0" borderId="22" xfId="62" applyFont="1" applyFill="1" applyBorder="1" applyAlignment="1">
      <alignment horizontal="left" vertical="center" wrapText="1"/>
      <protection/>
    </xf>
    <xf numFmtId="168" fontId="17" fillId="0" borderId="22" xfId="62" applyNumberFormat="1" applyFont="1" applyFill="1" applyBorder="1" applyAlignment="1" applyProtection="1">
      <alignment horizontal="right" vertical="center"/>
      <protection locked="0"/>
    </xf>
    <xf numFmtId="168" fontId="17" fillId="0" borderId="23" xfId="62" applyNumberFormat="1" applyFont="1" applyFill="1" applyBorder="1" applyAlignment="1" applyProtection="1">
      <alignment horizontal="right" vertical="center"/>
      <protection locked="0"/>
    </xf>
    <xf numFmtId="0" fontId="17" fillId="0" borderId="43" xfId="62" applyFont="1" applyFill="1" applyBorder="1" applyAlignment="1">
      <alignment horizontal="left" vertical="center" wrapText="1"/>
      <protection/>
    </xf>
    <xf numFmtId="0" fontId="16" fillId="0" borderId="22" xfId="62" applyFont="1" applyFill="1" applyBorder="1" applyAlignment="1">
      <alignment horizontal="left" vertical="center" wrapText="1"/>
      <protection/>
    </xf>
    <xf numFmtId="168" fontId="16" fillId="0" borderId="22" xfId="62" applyNumberFormat="1" applyFont="1" applyFill="1" applyBorder="1" applyAlignment="1" applyProtection="1">
      <alignment horizontal="right" vertical="center"/>
      <protection locked="0"/>
    </xf>
    <xf numFmtId="168" fontId="16" fillId="0" borderId="23" xfId="62" applyNumberFormat="1" applyFont="1" applyFill="1" applyBorder="1" applyAlignment="1" applyProtection="1">
      <alignment horizontal="right" vertical="center"/>
      <protection locked="0"/>
    </xf>
    <xf numFmtId="169" fontId="17" fillId="0" borderId="25" xfId="62" applyNumberFormat="1" applyFont="1" applyFill="1" applyBorder="1" applyAlignment="1">
      <alignment horizontal="center" vertical="center"/>
      <protection/>
    </xf>
    <xf numFmtId="0" fontId="17" fillId="0" borderId="26" xfId="62" applyFont="1" applyFill="1" applyBorder="1" applyAlignment="1">
      <alignment horizontal="left" vertical="center" wrapText="1"/>
      <protection/>
    </xf>
    <xf numFmtId="168" fontId="17" fillId="0" borderId="26" xfId="62" applyNumberFormat="1" applyFont="1" applyFill="1" applyBorder="1" applyAlignment="1" applyProtection="1">
      <alignment horizontal="right" vertical="center"/>
      <protection locked="0"/>
    </xf>
    <xf numFmtId="168" fontId="17" fillId="0" borderId="27" xfId="62" applyNumberFormat="1" applyFont="1" applyFill="1" applyBorder="1" applyAlignment="1" applyProtection="1">
      <alignment horizontal="right" vertical="center"/>
      <protection locked="0"/>
    </xf>
    <xf numFmtId="169" fontId="16" fillId="0" borderId="13" xfId="62" applyNumberFormat="1" applyFont="1" applyFill="1" applyBorder="1" applyAlignment="1">
      <alignment horizontal="center" vertical="center"/>
      <protection/>
    </xf>
    <xf numFmtId="0" fontId="16" fillId="0" borderId="14" xfId="62" applyFont="1" applyFill="1" applyBorder="1" applyAlignment="1">
      <alignment horizontal="left" vertical="center" wrapText="1"/>
      <protection/>
    </xf>
    <xf numFmtId="168" fontId="32" fillId="0" borderId="14" xfId="62" applyNumberFormat="1" applyFont="1" applyFill="1" applyBorder="1" applyAlignment="1">
      <alignment vertical="center"/>
      <protection/>
    </xf>
    <xf numFmtId="168" fontId="32" fillId="0" borderId="16" xfId="62" applyNumberFormat="1" applyFont="1" applyFill="1" applyBorder="1" applyAlignment="1">
      <alignment vertical="center"/>
      <protection/>
    </xf>
    <xf numFmtId="169" fontId="17" fillId="0" borderId="40" xfId="62" applyNumberFormat="1" applyFont="1" applyFill="1" applyBorder="1" applyAlignment="1">
      <alignment horizontal="center" vertical="center"/>
      <protection/>
    </xf>
    <xf numFmtId="168" fontId="17" fillId="0" borderId="88" xfId="62" applyNumberFormat="1" applyFont="1" applyFill="1" applyBorder="1" applyAlignment="1" applyProtection="1">
      <alignment vertical="center"/>
      <protection locked="0"/>
    </xf>
    <xf numFmtId="169" fontId="17" fillId="0" borderId="31" xfId="62" applyNumberFormat="1" applyFont="1" applyFill="1" applyBorder="1" applyAlignment="1">
      <alignment horizontal="center" vertical="center"/>
      <protection/>
    </xf>
    <xf numFmtId="0" fontId="17" fillId="0" borderId="11" xfId="62" applyFont="1" applyFill="1" applyBorder="1" applyAlignment="1">
      <alignment horizontal="left" vertical="center" wrapText="1"/>
      <protection/>
    </xf>
    <xf numFmtId="168" fontId="17" fillId="34" borderId="11" xfId="62" applyNumberFormat="1" applyFont="1" applyFill="1" applyBorder="1" applyAlignment="1" applyProtection="1">
      <alignment vertical="center"/>
      <protection/>
    </xf>
    <xf numFmtId="168" fontId="17" fillId="0" borderId="12" xfId="62" applyNumberFormat="1" applyFont="1" applyFill="1" applyBorder="1" applyAlignment="1" applyProtection="1">
      <alignment vertical="center"/>
      <protection locked="0"/>
    </xf>
    <xf numFmtId="169" fontId="17" fillId="0" borderId="29" xfId="62" applyNumberFormat="1" applyFont="1" applyFill="1" applyBorder="1" applyAlignment="1">
      <alignment horizontal="center" vertical="center"/>
      <protection/>
    </xf>
    <xf numFmtId="0" fontId="16" fillId="0" borderId="30" xfId="62" applyFont="1" applyFill="1" applyBorder="1" applyAlignment="1">
      <alignment horizontal="left" vertical="center" wrapText="1"/>
      <protection/>
    </xf>
    <xf numFmtId="168" fontId="17" fillId="0" borderId="30" xfId="62" applyNumberFormat="1" applyFont="1" applyFill="1" applyBorder="1" applyAlignment="1" applyProtection="1">
      <alignment vertical="center"/>
      <protection locked="0"/>
    </xf>
    <xf numFmtId="168" fontId="17" fillId="0" borderId="53" xfId="62" applyNumberFormat="1" applyFont="1" applyFill="1" applyBorder="1" applyAlignment="1" applyProtection="1">
      <alignment vertical="center"/>
      <protection locked="0"/>
    </xf>
    <xf numFmtId="168" fontId="17" fillId="0" borderId="27" xfId="62" applyNumberFormat="1" applyFont="1" applyFill="1" applyBorder="1" applyAlignment="1" applyProtection="1">
      <alignment vertical="center"/>
      <protection locked="0"/>
    </xf>
    <xf numFmtId="168" fontId="17" fillId="0" borderId="19" xfId="62" applyNumberFormat="1" applyFont="1" applyFill="1" applyBorder="1" applyAlignment="1" applyProtection="1">
      <alignment vertical="center"/>
      <protection locked="0"/>
    </xf>
    <xf numFmtId="168" fontId="17" fillId="0" borderId="23" xfId="62" applyNumberFormat="1" applyFont="1" applyFill="1" applyBorder="1" applyAlignment="1" applyProtection="1">
      <alignment vertical="center"/>
      <protection locked="0"/>
    </xf>
    <xf numFmtId="168" fontId="32" fillId="0" borderId="14" xfId="62" applyNumberFormat="1" applyFont="1" applyFill="1" applyBorder="1" applyAlignment="1" applyProtection="1">
      <alignment vertical="center"/>
      <protection/>
    </xf>
    <xf numFmtId="168" fontId="32" fillId="0" borderId="16" xfId="62" applyNumberFormat="1" applyFont="1" applyFill="1" applyBorder="1" applyAlignment="1" applyProtection="1">
      <alignment vertical="center"/>
      <protection/>
    </xf>
    <xf numFmtId="169" fontId="16" fillId="0" borderId="29" xfId="62" applyNumberFormat="1" applyFont="1" applyFill="1" applyBorder="1" applyAlignment="1">
      <alignment horizontal="center" vertical="center"/>
      <protection/>
    </xf>
    <xf numFmtId="168" fontId="32" fillId="0" borderId="30" xfId="62" applyNumberFormat="1" applyFont="1" applyFill="1" applyBorder="1" applyAlignment="1" applyProtection="1">
      <alignment vertical="center"/>
      <protection/>
    </xf>
    <xf numFmtId="168" fontId="32" fillId="0" borderId="53" xfId="62" applyNumberFormat="1" applyFont="1" applyFill="1" applyBorder="1" applyAlignment="1" applyProtection="1">
      <alignment vertical="center"/>
      <protection/>
    </xf>
    <xf numFmtId="169" fontId="16" fillId="0" borderId="31" xfId="62" applyNumberFormat="1" applyFont="1" applyFill="1" applyBorder="1" applyAlignment="1">
      <alignment horizontal="center" vertical="center"/>
      <protection/>
    </xf>
    <xf numFmtId="0" fontId="16" fillId="0" borderId="32" xfId="62" applyFont="1" applyFill="1" applyBorder="1" applyAlignment="1">
      <alignment horizontal="left" vertical="center" wrapText="1"/>
      <protection/>
    </xf>
    <xf numFmtId="168" fontId="32" fillId="33" borderId="30" xfId="62" applyNumberFormat="1" applyFont="1" applyFill="1" applyBorder="1" applyAlignment="1" applyProtection="1">
      <alignment vertical="center"/>
      <protection/>
    </xf>
    <xf numFmtId="169" fontId="33" fillId="0" borderId="22" xfId="59" applyNumberFormat="1" applyFont="1" applyFill="1" applyBorder="1" applyAlignment="1">
      <alignment horizontal="center" vertical="center" wrapText="1"/>
      <protection/>
    </xf>
    <xf numFmtId="1" fontId="34" fillId="0" borderId="22" xfId="59" applyNumberFormat="1" applyFont="1" applyFill="1" applyBorder="1" applyAlignment="1">
      <alignment horizontal="center" vertical="center"/>
      <protection/>
    </xf>
    <xf numFmtId="49" fontId="34" fillId="0" borderId="22" xfId="59" applyNumberFormat="1" applyFont="1" applyBorder="1" applyAlignment="1">
      <alignment horizontal="center" vertical="center"/>
      <protection/>
    </xf>
    <xf numFmtId="49" fontId="33" fillId="0" borderId="22" xfId="59" applyNumberFormat="1" applyFont="1" applyBorder="1" applyAlignment="1">
      <alignment horizontal="center" vertical="center"/>
      <protection/>
    </xf>
    <xf numFmtId="0" fontId="6" fillId="0" borderId="0" xfId="65" applyFill="1">
      <alignment/>
      <protection/>
    </xf>
    <xf numFmtId="0" fontId="38" fillId="0" borderId="41" xfId="65" applyFont="1" applyFill="1" applyBorder="1" applyAlignment="1">
      <alignment horizontal="center" vertical="center" wrapText="1"/>
      <protection/>
    </xf>
    <xf numFmtId="0" fontId="38" fillId="0" borderId="11" xfId="65" applyFont="1" applyFill="1" applyBorder="1" applyAlignment="1">
      <alignment horizontal="center" vertical="center" wrapText="1"/>
      <protection/>
    </xf>
    <xf numFmtId="0" fontId="38" fillId="0" borderId="12" xfId="65" applyFont="1" applyFill="1" applyBorder="1" applyAlignment="1">
      <alignment horizontal="center" vertical="center" wrapText="1"/>
      <protection/>
    </xf>
    <xf numFmtId="0" fontId="19" fillId="0" borderId="17" xfId="65" applyFont="1" applyFill="1" applyBorder="1" applyAlignment="1">
      <alignment vertical="center" wrapText="1"/>
      <protection/>
    </xf>
    <xf numFmtId="0" fontId="18" fillId="0" borderId="18" xfId="65" applyFont="1" applyFill="1" applyBorder="1" applyAlignment="1">
      <alignment horizontal="center" vertical="center" wrapText="1"/>
      <protection/>
    </xf>
    <xf numFmtId="170" fontId="19" fillId="0" borderId="18" xfId="65" applyNumberFormat="1" applyFont="1" applyFill="1" applyBorder="1" applyAlignment="1">
      <alignment horizontal="right" vertical="center" wrapText="1"/>
      <protection/>
    </xf>
    <xf numFmtId="170" fontId="19" fillId="0" borderId="89" xfId="65" applyNumberFormat="1" applyFont="1" applyFill="1" applyBorder="1" applyAlignment="1">
      <alignment horizontal="right" vertical="center" wrapText="1"/>
      <protection/>
    </xf>
    <xf numFmtId="0" fontId="38" fillId="0" borderId="21" xfId="65" applyFont="1" applyFill="1" applyBorder="1" applyAlignment="1">
      <alignment vertical="center" wrapText="1"/>
      <protection/>
    </xf>
    <xf numFmtId="0" fontId="18" fillId="0" borderId="22" xfId="65" applyFont="1" applyFill="1" applyBorder="1" applyAlignment="1">
      <alignment horizontal="center" vertical="center" wrapText="1"/>
      <protection/>
    </xf>
    <xf numFmtId="170" fontId="18" fillId="0" borderId="22" xfId="65" applyNumberFormat="1" applyFont="1" applyFill="1" applyBorder="1" applyAlignment="1">
      <alignment horizontal="right" vertical="center" wrapText="1"/>
      <protection/>
    </xf>
    <xf numFmtId="170" fontId="19" fillId="0" borderId="90" xfId="65" applyNumberFormat="1" applyFont="1" applyFill="1" applyBorder="1" applyAlignment="1">
      <alignment horizontal="right" vertical="center" wrapText="1"/>
      <protection/>
    </xf>
    <xf numFmtId="0" fontId="39" fillId="0" borderId="21" xfId="65" applyFont="1" applyFill="1" applyBorder="1" applyAlignment="1">
      <alignment horizontal="left" vertical="center" wrapText="1" indent="1"/>
      <protection/>
    </xf>
    <xf numFmtId="170" fontId="18" fillId="0" borderId="90" xfId="65" applyNumberFormat="1" applyFont="1" applyFill="1" applyBorder="1" applyAlignment="1">
      <alignment horizontal="right" vertical="center" wrapText="1"/>
      <protection/>
    </xf>
    <xf numFmtId="0" fontId="18" fillId="0" borderId="21" xfId="65" applyFont="1" applyFill="1" applyBorder="1" applyAlignment="1">
      <alignment vertical="center" wrapText="1"/>
      <protection/>
    </xf>
    <xf numFmtId="170" fontId="18" fillId="0" borderId="22" xfId="65" applyNumberFormat="1" applyFont="1" applyFill="1" applyBorder="1" applyAlignment="1" applyProtection="1">
      <alignment horizontal="right" vertical="center" wrapText="1"/>
      <protection locked="0"/>
    </xf>
    <xf numFmtId="170" fontId="18" fillId="0" borderId="91" xfId="65" applyNumberFormat="1" applyFont="1" applyFill="1" applyBorder="1" applyAlignment="1">
      <alignment horizontal="right" vertical="center" wrapText="1"/>
      <protection/>
    </xf>
    <xf numFmtId="0" fontId="19" fillId="0" borderId="21" xfId="65" applyFont="1" applyFill="1" applyBorder="1" applyAlignment="1">
      <alignment vertical="center" wrapText="1"/>
      <protection/>
    </xf>
    <xf numFmtId="170" fontId="19" fillId="0" borderId="22" xfId="65" applyNumberFormat="1" applyFont="1" applyFill="1" applyBorder="1" applyAlignment="1">
      <alignment horizontal="right" vertical="center" wrapText="1"/>
      <protection/>
    </xf>
    <xf numFmtId="170" fontId="19" fillId="0" borderId="23" xfId="65" applyNumberFormat="1" applyFont="1" applyFill="1" applyBorder="1" applyAlignment="1">
      <alignment horizontal="right" vertical="center" wrapText="1"/>
      <protection/>
    </xf>
    <xf numFmtId="170" fontId="38" fillId="0" borderId="22" xfId="65" applyNumberFormat="1" applyFont="1" applyFill="1" applyBorder="1" applyAlignment="1">
      <alignment horizontal="right" vertical="center" wrapText="1"/>
      <protection/>
    </xf>
    <xf numFmtId="170" fontId="38" fillId="0" borderId="90" xfId="65" applyNumberFormat="1" applyFont="1" applyFill="1" applyBorder="1" applyAlignment="1">
      <alignment horizontal="right" vertical="center" wrapText="1"/>
      <protection/>
    </xf>
    <xf numFmtId="170" fontId="19" fillId="0" borderId="22" xfId="65" applyNumberFormat="1" applyFont="1" applyFill="1" applyBorder="1" applyAlignment="1" applyProtection="1">
      <alignment horizontal="right" vertical="center" wrapText="1"/>
      <protection locked="0"/>
    </xf>
    <xf numFmtId="170" fontId="38" fillId="0" borderId="91" xfId="65" applyNumberFormat="1" applyFont="1" applyFill="1" applyBorder="1" applyAlignment="1">
      <alignment horizontal="right" vertical="center" wrapText="1"/>
      <protection/>
    </xf>
    <xf numFmtId="170" fontId="38" fillId="0" borderId="22" xfId="65" applyNumberFormat="1" applyFont="1" applyFill="1" applyBorder="1" applyAlignment="1" applyProtection="1">
      <alignment horizontal="right" vertical="center" wrapText="1"/>
      <protection locked="0"/>
    </xf>
    <xf numFmtId="0" fontId="18" fillId="0" borderId="21" xfId="65" applyFont="1" applyFill="1" applyBorder="1" applyAlignment="1">
      <alignment horizontal="left" vertical="center" wrapText="1" indent="2"/>
      <protection/>
    </xf>
    <xf numFmtId="0" fontId="18" fillId="0" borderId="21" xfId="65" applyFont="1" applyFill="1" applyBorder="1" applyAlignment="1">
      <alignment horizontal="left" vertical="center" indent="2"/>
      <protection/>
    </xf>
    <xf numFmtId="170" fontId="38" fillId="0" borderId="23" xfId="65" applyNumberFormat="1" applyFont="1" applyFill="1" applyBorder="1" applyAlignment="1">
      <alignment horizontal="right" vertical="center" wrapText="1"/>
      <protection/>
    </xf>
    <xf numFmtId="170" fontId="18" fillId="0" borderId="23" xfId="65" applyNumberFormat="1" applyFont="1" applyFill="1" applyBorder="1" applyAlignment="1">
      <alignment horizontal="right" vertical="center" wrapText="1"/>
      <protection/>
    </xf>
    <xf numFmtId="0" fontId="18" fillId="0" borderId="21" xfId="65" applyFont="1" applyFill="1" applyBorder="1" applyAlignment="1">
      <alignment horizontal="left" vertical="center" wrapText="1" indent="3"/>
      <protection/>
    </xf>
    <xf numFmtId="170" fontId="18" fillId="0" borderId="23" xfId="65" applyNumberFormat="1" applyFont="1" applyFill="1" applyBorder="1" applyAlignment="1" applyProtection="1">
      <alignment horizontal="right" vertical="center" wrapText="1"/>
      <protection locked="0"/>
    </xf>
    <xf numFmtId="170" fontId="38" fillId="0" borderId="22" xfId="65" applyNumberFormat="1" applyFont="1" applyFill="1" applyBorder="1" applyAlignment="1" applyProtection="1">
      <alignment horizontal="right" vertical="center" wrapText="1"/>
      <protection/>
    </xf>
    <xf numFmtId="170" fontId="19" fillId="0" borderId="91" xfId="65" applyNumberFormat="1" applyFont="1" applyFill="1" applyBorder="1" applyAlignment="1">
      <alignment horizontal="right" vertical="center" wrapText="1"/>
      <protection/>
    </xf>
    <xf numFmtId="0" fontId="19" fillId="0" borderId="41" xfId="65" applyFont="1" applyFill="1" applyBorder="1" applyAlignment="1">
      <alignment vertical="center" wrapText="1"/>
      <protection/>
    </xf>
    <xf numFmtId="0" fontId="18" fillId="0" borderId="11" xfId="65" applyFont="1" applyFill="1" applyBorder="1" applyAlignment="1">
      <alignment horizontal="center" vertical="center" wrapText="1"/>
      <protection/>
    </xf>
    <xf numFmtId="170" fontId="19" fillId="0" borderId="92" xfId="65" applyNumberFormat="1" applyFont="1" applyFill="1" applyBorder="1" applyAlignment="1">
      <alignment horizontal="right" vertical="center" wrapText="1"/>
      <protection/>
    </xf>
    <xf numFmtId="170" fontId="19" fillId="0" borderId="11" xfId="65" applyNumberFormat="1" applyFont="1" applyFill="1" applyBorder="1" applyAlignment="1">
      <alignment horizontal="right" vertical="center" wrapText="1"/>
      <protection/>
    </xf>
    <xf numFmtId="170" fontId="19" fillId="0" borderId="93" xfId="65" applyNumberFormat="1" applyFont="1" applyFill="1" applyBorder="1" applyAlignment="1">
      <alignment horizontal="right" vertical="center" wrapText="1"/>
      <protection/>
    </xf>
    <xf numFmtId="0" fontId="40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/>
    </xf>
    <xf numFmtId="0" fontId="32" fillId="0" borderId="0" xfId="0" applyFont="1" applyFill="1" applyAlignment="1">
      <alignment horizontal="right"/>
    </xf>
    <xf numFmtId="0" fontId="23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 applyProtection="1">
      <alignment horizontal="left" vertical="center" wrapText="1" indent="1"/>
      <protection locked="0"/>
    </xf>
    <xf numFmtId="171" fontId="15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>
      <alignment horizontal="center" vertical="center"/>
    </xf>
    <xf numFmtId="0" fontId="41" fillId="0" borderId="22" xfId="0" applyFont="1" applyFill="1" applyBorder="1" applyAlignment="1">
      <alignment horizontal="left" vertical="center" indent="5"/>
    </xf>
    <xf numFmtId="171" fontId="8" fillId="0" borderId="23" xfId="0" applyNumberFormat="1" applyFont="1" applyFill="1" applyBorder="1" applyAlignment="1" applyProtection="1">
      <alignment horizontal="right" vertical="center"/>
      <protection locked="0"/>
    </xf>
    <xf numFmtId="0" fontId="0" fillId="0" borderId="22" xfId="0" applyFont="1" applyFill="1" applyBorder="1" applyAlignment="1">
      <alignment horizontal="left" vertical="center" indent="1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 indent="1"/>
    </xf>
    <xf numFmtId="171" fontId="8" fillId="0" borderId="27" xfId="0" applyNumberFormat="1" applyFont="1" applyFill="1" applyBorder="1" applyAlignment="1" applyProtection="1">
      <alignment horizontal="right" vertical="center"/>
      <protection locked="0"/>
    </xf>
    <xf numFmtId="0" fontId="0" fillId="0" borderId="4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indent="1"/>
    </xf>
    <xf numFmtId="171" fontId="8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ill="1" applyBorder="1" applyAlignment="1" applyProtection="1">
      <alignment horizontal="left" vertical="center" wrapText="1" indent="1"/>
      <protection locked="0"/>
    </xf>
    <xf numFmtId="171" fontId="15" fillId="0" borderId="37" xfId="0" applyNumberFormat="1" applyFont="1" applyFill="1" applyBorder="1" applyAlignment="1" applyProtection="1">
      <alignment horizontal="right" vertical="center"/>
      <protection/>
    </xf>
    <xf numFmtId="0" fontId="41" fillId="0" borderId="11" xfId="0" applyFont="1" applyFill="1" applyBorder="1" applyAlignment="1">
      <alignment horizontal="left" vertical="center" indent="5"/>
    </xf>
    <xf numFmtId="0" fontId="0" fillId="0" borderId="0" xfId="0" applyFill="1" applyAlignment="1" applyProtection="1">
      <alignment horizontal="center" vertical="center" wrapText="1"/>
      <protection/>
    </xf>
    <xf numFmtId="0" fontId="15" fillId="0" borderId="14" xfId="0" applyFont="1" applyFill="1" applyBorder="1" applyAlignment="1" applyProtection="1">
      <alignment horizontal="center" vertical="center" wrapText="1"/>
      <protection/>
    </xf>
    <xf numFmtId="0" fontId="15" fillId="0" borderId="16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horizontal="center" vertical="center" wrapText="1"/>
      <protection/>
    </xf>
    <xf numFmtId="0" fontId="16" fillId="0" borderId="16" xfId="0" applyFont="1" applyFill="1" applyBorder="1" applyAlignment="1" applyProtection="1">
      <alignment horizontal="center" vertical="center" wrapText="1"/>
      <protection/>
    </xf>
    <xf numFmtId="0" fontId="17" fillId="0" borderId="18" xfId="0" applyFont="1" applyFill="1" applyBorder="1" applyAlignment="1" applyProtection="1">
      <alignment horizontal="left" vertical="center" wrapText="1"/>
      <protection locked="0"/>
    </xf>
    <xf numFmtId="165" fontId="17" fillId="0" borderId="18" xfId="0" applyNumberFormat="1" applyFont="1" applyFill="1" applyBorder="1" applyAlignment="1" applyProtection="1">
      <alignment vertical="center" wrapText="1"/>
      <protection locked="0"/>
    </xf>
    <xf numFmtId="165" fontId="17" fillId="0" borderId="18" xfId="0" applyNumberFormat="1" applyFont="1" applyFill="1" applyBorder="1" applyAlignment="1" applyProtection="1">
      <alignment vertical="center" wrapText="1"/>
      <protection/>
    </xf>
    <xf numFmtId="165" fontId="17" fillId="0" borderId="19" xfId="0" applyNumberFormat="1" applyFont="1" applyFill="1" applyBorder="1" applyAlignment="1" applyProtection="1">
      <alignment vertical="center" wrapText="1"/>
      <protection locked="0"/>
    </xf>
    <xf numFmtId="0" fontId="17" fillId="0" borderId="22" xfId="0" applyFont="1" applyFill="1" applyBorder="1" applyAlignment="1" applyProtection="1">
      <alignment horizontal="left" vertical="center" wrapText="1"/>
      <protection locked="0"/>
    </xf>
    <xf numFmtId="165" fontId="17" fillId="0" borderId="23" xfId="0" applyNumberFormat="1" applyFont="1" applyFill="1" applyBorder="1" applyAlignment="1" applyProtection="1">
      <alignment vertical="center" wrapText="1"/>
      <protection locked="0"/>
    </xf>
    <xf numFmtId="0" fontId="17" fillId="0" borderId="26" xfId="0" applyFont="1" applyFill="1" applyBorder="1" applyAlignment="1" applyProtection="1">
      <alignment horizontal="left" vertical="center" wrapText="1"/>
      <protection locked="0"/>
    </xf>
    <xf numFmtId="165" fontId="17" fillId="0" borderId="27" xfId="0" applyNumberFormat="1" applyFont="1" applyFill="1" applyBorder="1" applyAlignment="1" applyProtection="1">
      <alignment vertical="center" wrapText="1"/>
      <protection locked="0"/>
    </xf>
    <xf numFmtId="0" fontId="16" fillId="0" borderId="14" xfId="61" applyFont="1" applyFill="1" applyBorder="1" applyAlignment="1" applyProtection="1">
      <alignment horizontal="left" vertical="center" wrapText="1"/>
      <protection/>
    </xf>
    <xf numFmtId="0" fontId="18" fillId="0" borderId="18" xfId="0" applyFont="1" applyBorder="1" applyAlignment="1" applyProtection="1">
      <alignment horizontal="left" vertical="center" wrapText="1"/>
      <protection/>
    </xf>
    <xf numFmtId="0" fontId="18" fillId="0" borderId="22" xfId="0" applyFont="1" applyBorder="1" applyAlignment="1" applyProtection="1">
      <alignment horizontal="left" vertical="center" wrapText="1"/>
      <protection/>
    </xf>
    <xf numFmtId="165" fontId="17" fillId="34" borderId="22" xfId="61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6" xfId="0" applyFont="1" applyBorder="1" applyAlignment="1" applyProtection="1">
      <alignment horizontal="left" vertical="center" wrapText="1"/>
      <protection/>
    </xf>
    <xf numFmtId="165" fontId="17" fillId="34" borderId="26" xfId="61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14" xfId="0" applyFont="1" applyBorder="1" applyAlignment="1" applyProtection="1">
      <alignment horizontal="left" vertical="center" wrapText="1"/>
      <protection/>
    </xf>
    <xf numFmtId="0" fontId="18" fillId="0" borderId="17" xfId="0" applyFont="1" applyBorder="1" applyAlignment="1" applyProtection="1">
      <alignment vertical="center" wrapText="1"/>
      <protection/>
    </xf>
    <xf numFmtId="0" fontId="18" fillId="0" borderId="21" xfId="0" applyFont="1" applyBorder="1" applyAlignment="1" applyProtection="1">
      <alignment vertical="center" wrapText="1"/>
      <protection/>
    </xf>
    <xf numFmtId="165" fontId="16" fillId="0" borderId="32" xfId="61" applyNumberFormat="1" applyFont="1" applyFill="1" applyBorder="1" applyAlignment="1" applyProtection="1">
      <alignment horizontal="right" vertical="center" wrapText="1" indent="1"/>
      <protection/>
    </xf>
    <xf numFmtId="0" fontId="17" fillId="0" borderId="36" xfId="61" applyFont="1" applyFill="1" applyBorder="1" applyAlignment="1" applyProtection="1">
      <alignment horizontal="left" vertical="center" wrapText="1"/>
      <protection/>
    </xf>
    <xf numFmtId="165" fontId="17" fillId="0" borderId="36" xfId="6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61" applyFont="1" applyFill="1" applyBorder="1" applyAlignment="1" applyProtection="1">
      <alignment horizontal="left" vertical="center" wrapText="1"/>
      <protection/>
    </xf>
    <xf numFmtId="0" fontId="17" fillId="0" borderId="39" xfId="61" applyFont="1" applyFill="1" applyBorder="1" applyAlignment="1" applyProtection="1">
      <alignment horizontal="left" vertical="center" wrapText="1"/>
      <protection/>
    </xf>
    <xf numFmtId="0" fontId="17" fillId="0" borderId="0" xfId="61" applyFont="1" applyFill="1" applyBorder="1" applyAlignment="1" applyProtection="1">
      <alignment horizontal="left" vertical="center" wrapText="1"/>
      <protection/>
    </xf>
    <xf numFmtId="0" fontId="17" fillId="0" borderId="22" xfId="61" applyFont="1" applyFill="1" applyBorder="1" applyAlignment="1" applyProtection="1">
      <alignment horizontal="left" vertical="center"/>
      <protection/>
    </xf>
    <xf numFmtId="0" fontId="17" fillId="0" borderId="26" xfId="61" applyFont="1" applyFill="1" applyBorder="1" applyAlignment="1" applyProtection="1">
      <alignment horizontal="left" vertical="center" wrapText="1"/>
      <protection/>
    </xf>
    <xf numFmtId="0" fontId="17" fillId="0" borderId="11" xfId="61" applyFont="1" applyFill="1" applyBorder="1" applyAlignment="1" applyProtection="1">
      <alignment horizontal="left" vertical="center" wrapText="1"/>
      <protection/>
    </xf>
    <xf numFmtId="165" fontId="17" fillId="0" borderId="11" xfId="6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8" xfId="61" applyFont="1" applyFill="1" applyBorder="1" applyAlignment="1" applyProtection="1">
      <alignment horizontal="left" vertical="center" wrapText="1"/>
      <protection/>
    </xf>
    <xf numFmtId="0" fontId="17" fillId="0" borderId="43" xfId="61" applyFont="1" applyFill="1" applyBorder="1" applyAlignment="1" applyProtection="1">
      <alignment horizontal="left" vertical="center" wrapText="1"/>
      <protection/>
    </xf>
    <xf numFmtId="165" fontId="19" fillId="0" borderId="14" xfId="0" applyNumberFormat="1" applyFont="1" applyBorder="1" applyAlignment="1" applyProtection="1">
      <alignment horizontal="right" vertical="center" wrapText="1" indent="1"/>
      <protection/>
    </xf>
    <xf numFmtId="165" fontId="20" fillId="0" borderId="14" xfId="0" applyNumberFormat="1" applyFont="1" applyBorder="1" applyAlignment="1" applyProtection="1">
      <alignment horizontal="right" vertical="center" wrapText="1" indent="1"/>
      <protection/>
    </xf>
    <xf numFmtId="0" fontId="20" fillId="0" borderId="30" xfId="0" applyFont="1" applyBorder="1" applyAlignment="1" applyProtection="1">
      <alignment horizontal="left" vertical="center" wrapText="1"/>
      <protection/>
    </xf>
    <xf numFmtId="165" fontId="0" fillId="0" borderId="0" xfId="0" applyNumberFormat="1" applyFill="1" applyAlignment="1" applyProtection="1">
      <alignment horizontal="center" vertical="center" wrapText="1"/>
      <protection locked="0"/>
    </xf>
    <xf numFmtId="165" fontId="0" fillId="0" borderId="0" xfId="0" applyNumberFormat="1" applyFill="1" applyAlignment="1" applyProtection="1">
      <alignment vertical="center" wrapText="1"/>
      <protection locked="0"/>
    </xf>
    <xf numFmtId="165" fontId="14" fillId="0" borderId="0" xfId="0" applyNumberFormat="1" applyFont="1" applyFill="1" applyAlignment="1" applyProtection="1">
      <alignment horizontal="right" vertical="center"/>
      <protection locked="0"/>
    </xf>
    <xf numFmtId="165" fontId="12" fillId="0" borderId="0" xfId="0" applyNumberFormat="1" applyFont="1" applyFill="1" applyAlignment="1">
      <alignment vertical="center"/>
    </xf>
    <xf numFmtId="165" fontId="15" fillId="0" borderId="52" xfId="0" applyNumberFormat="1" applyFont="1" applyFill="1" applyBorder="1" applyAlignment="1" applyProtection="1">
      <alignment horizontal="center" vertical="center"/>
      <protection/>
    </xf>
    <xf numFmtId="165" fontId="15" fillId="0" borderId="94" xfId="0" applyNumberFormat="1" applyFont="1" applyFill="1" applyBorder="1" applyAlignment="1" applyProtection="1">
      <alignment horizontal="center" vertical="center"/>
      <protection/>
    </xf>
    <xf numFmtId="165" fontId="15" fillId="0" borderId="12" xfId="0" applyNumberFormat="1" applyFont="1" applyFill="1" applyBorder="1" applyAlignment="1" applyProtection="1">
      <alignment horizontal="center" vertical="center" wrapText="1"/>
      <protection/>
    </xf>
    <xf numFmtId="165" fontId="12" fillId="0" borderId="0" xfId="0" applyNumberFormat="1" applyFont="1" applyFill="1" applyAlignment="1">
      <alignment horizontal="center" vertical="center"/>
    </xf>
    <xf numFmtId="165" fontId="16" fillId="0" borderId="58" xfId="0" applyNumberFormat="1" applyFont="1" applyFill="1" applyBorder="1" applyAlignment="1" applyProtection="1">
      <alignment horizontal="center" vertical="center" wrapText="1"/>
      <protection/>
    </xf>
    <xf numFmtId="165" fontId="16" fillId="0" borderId="95" xfId="0" applyNumberFormat="1" applyFont="1" applyFill="1" applyBorder="1" applyAlignment="1" applyProtection="1">
      <alignment horizontal="center" vertical="center" wrapText="1"/>
      <protection/>
    </xf>
    <xf numFmtId="165" fontId="16" fillId="0" borderId="50" xfId="0" applyNumberFormat="1" applyFont="1" applyFill="1" applyBorder="1" applyAlignment="1" applyProtection="1">
      <alignment horizontal="center" vertical="center" wrapText="1"/>
      <protection/>
    </xf>
    <xf numFmtId="165" fontId="16" fillId="0" borderId="0" xfId="0" applyNumberFormat="1" applyFont="1" applyFill="1" applyAlignment="1">
      <alignment horizontal="center" vertical="center" wrapText="1"/>
    </xf>
    <xf numFmtId="165" fontId="16" fillId="0" borderId="35" xfId="0" applyNumberFormat="1" applyFont="1" applyFill="1" applyBorder="1" applyAlignment="1" applyProtection="1">
      <alignment horizontal="right" vertical="center" wrapText="1" indent="1"/>
      <protection/>
    </xf>
    <xf numFmtId="165" fontId="16" fillId="0" borderId="36" xfId="0" applyNumberFormat="1" applyFont="1" applyFill="1" applyBorder="1" applyAlignment="1" applyProtection="1">
      <alignment horizontal="left" vertical="center" wrapText="1" indent="1"/>
      <protection/>
    </xf>
    <xf numFmtId="1" fontId="23" fillId="33" borderId="36" xfId="0" applyNumberFormat="1" applyFont="1" applyFill="1" applyBorder="1" applyAlignment="1" applyProtection="1">
      <alignment horizontal="center" vertical="center" wrapText="1"/>
      <protection/>
    </xf>
    <xf numFmtId="165" fontId="16" fillId="0" borderId="36" xfId="0" applyNumberFormat="1" applyFont="1" applyFill="1" applyBorder="1" applyAlignment="1" applyProtection="1">
      <alignment vertical="center" wrapText="1"/>
      <protection/>
    </xf>
    <xf numFmtId="165" fontId="16" fillId="0" borderId="67" xfId="0" applyNumberFormat="1" applyFont="1" applyFill="1" applyBorder="1" applyAlignment="1" applyProtection="1">
      <alignment vertical="center" wrapText="1"/>
      <protection/>
    </xf>
    <xf numFmtId="165" fontId="16" fillId="0" borderId="96" xfId="0" applyNumberFormat="1" applyFont="1" applyFill="1" applyBorder="1" applyAlignment="1" applyProtection="1">
      <alignment vertical="center" wrapText="1"/>
      <protection/>
    </xf>
    <xf numFmtId="165" fontId="16" fillId="0" borderId="21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22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47" xfId="0" applyNumberFormat="1" applyFont="1" applyFill="1" applyBorder="1" applyAlignment="1" applyProtection="1">
      <alignment vertical="center" wrapText="1"/>
      <protection/>
    </xf>
    <xf numFmtId="165" fontId="16" fillId="0" borderId="22" xfId="0" applyNumberFormat="1" applyFont="1" applyFill="1" applyBorder="1" applyAlignment="1" applyProtection="1">
      <alignment horizontal="left" vertical="center" wrapText="1" indent="1"/>
      <protection/>
    </xf>
    <xf numFmtId="1" fontId="23" fillId="33" borderId="22" xfId="0" applyNumberFormat="1" applyFont="1" applyFill="1" applyBorder="1" applyAlignment="1" applyProtection="1">
      <alignment horizontal="center" vertical="center" wrapText="1"/>
      <protection/>
    </xf>
    <xf numFmtId="165" fontId="16" fillId="0" borderId="22" xfId="0" applyNumberFormat="1" applyFont="1" applyFill="1" applyBorder="1" applyAlignment="1" applyProtection="1">
      <alignment vertical="center" wrapText="1"/>
      <protection/>
    </xf>
    <xf numFmtId="165" fontId="16" fillId="0" borderId="49" xfId="0" applyNumberFormat="1" applyFont="1" applyFill="1" applyBorder="1" applyAlignment="1" applyProtection="1">
      <alignment vertical="center" wrapText="1"/>
      <protection/>
    </xf>
    <xf numFmtId="165" fontId="16" fillId="0" borderId="47" xfId="0" applyNumberFormat="1" applyFont="1" applyFill="1" applyBorder="1" applyAlignment="1" applyProtection="1">
      <alignment vertical="center" wrapText="1"/>
      <protection/>
    </xf>
    <xf numFmtId="165" fontId="16" fillId="0" borderId="40" xfId="0" applyNumberFormat="1" applyFont="1" applyFill="1" applyBorder="1" applyAlignment="1" applyProtection="1">
      <alignment horizontal="right" vertical="center" wrapText="1" indent="1"/>
      <protection/>
    </xf>
    <xf numFmtId="165" fontId="16" fillId="0" borderId="43" xfId="0" applyNumberFormat="1" applyFont="1" applyFill="1" applyBorder="1" applyAlignment="1" applyProtection="1">
      <alignment horizontal="left" vertical="center" wrapText="1" indent="1"/>
      <protection/>
    </xf>
    <xf numFmtId="1" fontId="23" fillId="33" borderId="26" xfId="0" applyNumberFormat="1" applyFont="1" applyFill="1" applyBorder="1" applyAlignment="1" applyProtection="1">
      <alignment horizontal="center" vertical="center" wrapText="1"/>
      <protection/>
    </xf>
    <xf numFmtId="165" fontId="16" fillId="0" borderId="43" xfId="0" applyNumberFormat="1" applyFont="1" applyFill="1" applyBorder="1" applyAlignment="1" applyProtection="1">
      <alignment vertical="center" wrapText="1"/>
      <protection/>
    </xf>
    <xf numFmtId="165" fontId="16" fillId="0" borderId="51" xfId="0" applyNumberFormat="1" applyFont="1" applyFill="1" applyBorder="1" applyAlignment="1" applyProtection="1">
      <alignment vertical="center" wrapText="1"/>
      <protection/>
    </xf>
    <xf numFmtId="1" fontId="0" fillId="0" borderId="51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43" xfId="0" applyNumberFormat="1" applyFont="1" applyFill="1" applyBorder="1" applyAlignment="1" applyProtection="1">
      <alignment vertical="center" wrapText="1"/>
      <protection locked="0"/>
    </xf>
    <xf numFmtId="165" fontId="17" fillId="0" borderId="51" xfId="0" applyNumberFormat="1" applyFont="1" applyFill="1" applyBorder="1" applyAlignment="1" applyProtection="1">
      <alignment vertical="center" wrapText="1"/>
      <protection locked="0"/>
    </xf>
    <xf numFmtId="165" fontId="16" fillId="0" borderId="13" xfId="0" applyNumberFormat="1" applyFont="1" applyFill="1" applyBorder="1" applyAlignment="1" applyProtection="1">
      <alignment horizontal="right" vertical="center" wrapText="1" indent="1"/>
      <protection/>
    </xf>
    <xf numFmtId="165" fontId="16" fillId="0" borderId="14" xfId="0" applyNumberFormat="1" applyFont="1" applyFill="1" applyBorder="1" applyAlignment="1" applyProtection="1">
      <alignment horizontal="left" vertical="center" wrapText="1" indent="1"/>
      <protection/>
    </xf>
    <xf numFmtId="1" fontId="17" fillId="33" borderId="95" xfId="0" applyNumberFormat="1" applyFont="1" applyFill="1" applyBorder="1" applyAlignment="1" applyProtection="1">
      <alignment vertical="center" wrapText="1"/>
      <protection/>
    </xf>
    <xf numFmtId="165" fontId="16" fillId="0" borderId="95" xfId="0" applyNumberFormat="1" applyFont="1" applyFill="1" applyBorder="1" applyAlignment="1" applyProtection="1">
      <alignment vertical="center" wrapText="1"/>
      <protection/>
    </xf>
    <xf numFmtId="165" fontId="16" fillId="0" borderId="45" xfId="0" applyNumberFormat="1" applyFont="1" applyFill="1" applyBorder="1" applyAlignment="1" applyProtection="1">
      <alignment vertical="center" wrapText="1"/>
      <protection/>
    </xf>
    <xf numFmtId="165" fontId="15" fillId="0" borderId="45" xfId="0" applyNumberFormat="1" applyFont="1" applyFill="1" applyBorder="1" applyAlignment="1">
      <alignment horizontal="center" vertical="center" wrapText="1"/>
    </xf>
    <xf numFmtId="165" fontId="15" fillId="0" borderId="58" xfId="0" applyNumberFormat="1" applyFont="1" applyFill="1" applyBorder="1" applyAlignment="1">
      <alignment horizontal="center" vertical="center" wrapText="1"/>
    </xf>
    <xf numFmtId="165" fontId="15" fillId="0" borderId="94" xfId="0" applyNumberFormat="1" applyFont="1" applyFill="1" applyBorder="1" applyAlignment="1">
      <alignment horizontal="center" vertical="center"/>
    </xf>
    <xf numFmtId="165" fontId="15" fillId="0" borderId="11" xfId="0" applyNumberFormat="1" applyFont="1" applyFill="1" applyBorder="1" applyAlignment="1">
      <alignment horizontal="center" vertical="center"/>
    </xf>
    <xf numFmtId="165" fontId="15" fillId="0" borderId="95" xfId="0" applyNumberFormat="1" applyFont="1" applyFill="1" applyBorder="1" applyAlignment="1">
      <alignment horizontal="center" vertical="center" wrapText="1"/>
    </xf>
    <xf numFmtId="165" fontId="15" fillId="0" borderId="16" xfId="0" applyNumberFormat="1" applyFont="1" applyFill="1" applyBorder="1" applyAlignment="1">
      <alignment horizontal="center" vertical="center" wrapText="1"/>
    </xf>
    <xf numFmtId="165" fontId="12" fillId="0" borderId="0" xfId="0" applyNumberFormat="1" applyFont="1" applyFill="1" applyAlignment="1">
      <alignment horizontal="center" vertical="center" wrapText="1"/>
    </xf>
    <xf numFmtId="165" fontId="16" fillId="0" borderId="13" xfId="0" applyNumberFormat="1" applyFont="1" applyFill="1" applyBorder="1" applyAlignment="1">
      <alignment horizontal="right" vertical="center" wrapText="1" indent="1"/>
    </xf>
    <xf numFmtId="165" fontId="16" fillId="0" borderId="45" xfId="0" applyNumberFormat="1" applyFont="1" applyFill="1" applyBorder="1" applyAlignment="1">
      <alignment horizontal="left" vertical="center" wrapText="1" indent="1"/>
    </xf>
    <xf numFmtId="165" fontId="0" fillId="33" borderId="45" xfId="0" applyNumberFormat="1" applyFont="1" applyFill="1" applyBorder="1" applyAlignment="1">
      <alignment horizontal="left" vertical="center" wrapText="1" indent="2"/>
    </xf>
    <xf numFmtId="165" fontId="0" fillId="33" borderId="44" xfId="0" applyNumberFormat="1" applyFont="1" applyFill="1" applyBorder="1" applyAlignment="1">
      <alignment horizontal="left" vertical="center" wrapText="1" indent="2"/>
    </xf>
    <xf numFmtId="165" fontId="16" fillId="0" borderId="13" xfId="0" applyNumberFormat="1" applyFont="1" applyFill="1" applyBorder="1" applyAlignment="1">
      <alignment vertical="center" wrapText="1"/>
    </xf>
    <xf numFmtId="165" fontId="16" fillId="0" borderId="21" xfId="0" applyNumberFormat="1" applyFont="1" applyFill="1" applyBorder="1" applyAlignment="1">
      <alignment horizontal="right" vertical="center" wrapText="1" indent="1"/>
    </xf>
    <xf numFmtId="165" fontId="17" fillId="0" borderId="47" xfId="0" applyNumberFormat="1" applyFont="1" applyFill="1" applyBorder="1" applyAlignment="1" applyProtection="1">
      <alignment horizontal="left" vertical="center" wrapText="1" indent="1"/>
      <protection locked="0"/>
    </xf>
    <xf numFmtId="172" fontId="0" fillId="0" borderId="47" xfId="0" applyNumberFormat="1" applyFont="1" applyFill="1" applyBorder="1" applyAlignment="1" applyProtection="1">
      <alignment horizontal="right" vertical="center" wrapText="1" indent="2"/>
      <protection locked="0"/>
    </xf>
    <xf numFmtId="172" fontId="0" fillId="0" borderId="22" xfId="0" applyNumberFormat="1" applyFont="1" applyFill="1" applyBorder="1" applyAlignment="1" applyProtection="1">
      <alignment horizontal="right" vertical="center" wrapText="1" indent="2"/>
      <protection locked="0"/>
    </xf>
    <xf numFmtId="165" fontId="17" fillId="0" borderId="21" xfId="0" applyNumberFormat="1" applyFont="1" applyFill="1" applyBorder="1" applyAlignment="1" applyProtection="1">
      <alignment vertical="center" wrapText="1"/>
      <protection locked="0"/>
    </xf>
    <xf numFmtId="165" fontId="0" fillId="33" borderId="45" xfId="0" applyNumberFormat="1" applyFont="1" applyFill="1" applyBorder="1" applyAlignment="1">
      <alignment horizontal="right" vertical="center" wrapText="1" indent="2"/>
    </xf>
    <xf numFmtId="165" fontId="0" fillId="33" borderId="44" xfId="0" applyNumberFormat="1" applyFont="1" applyFill="1" applyBorder="1" applyAlignment="1">
      <alignment horizontal="right" vertical="center" wrapText="1" indent="2"/>
    </xf>
    <xf numFmtId="0" fontId="15" fillId="0" borderId="95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 applyProtection="1">
      <alignment horizontal="center" vertical="center"/>
      <protection/>
    </xf>
    <xf numFmtId="0" fontId="17" fillId="0" borderId="22" xfId="0" applyFont="1" applyFill="1" applyBorder="1" applyAlignment="1" applyProtection="1">
      <alignment vertical="center" wrapText="1"/>
      <protection/>
    </xf>
    <xf numFmtId="165" fontId="17" fillId="0" borderId="22" xfId="0" applyNumberFormat="1" applyFont="1" applyFill="1" applyBorder="1" applyAlignment="1" applyProtection="1">
      <alignment vertical="center"/>
      <protection locked="0"/>
    </xf>
    <xf numFmtId="165" fontId="17" fillId="0" borderId="49" xfId="0" applyNumberFormat="1" applyFont="1" applyFill="1" applyBorder="1" applyAlignment="1" applyProtection="1">
      <alignment vertical="center"/>
      <protection locked="0"/>
    </xf>
    <xf numFmtId="165" fontId="16" fillId="0" borderId="49" xfId="0" applyNumberFormat="1" applyFont="1" applyFill="1" applyBorder="1" applyAlignment="1" applyProtection="1">
      <alignment vertical="center"/>
      <protection/>
    </xf>
    <xf numFmtId="165" fontId="16" fillId="0" borderId="23" xfId="0" applyNumberFormat="1" applyFont="1" applyFill="1" applyBorder="1" applyAlignment="1" applyProtection="1">
      <alignment vertical="center"/>
      <protection/>
    </xf>
    <xf numFmtId="0" fontId="17" fillId="0" borderId="25" xfId="0" applyFont="1" applyFill="1" applyBorder="1" applyAlignment="1" applyProtection="1">
      <alignment horizontal="center" vertical="center"/>
      <protection/>
    </xf>
    <xf numFmtId="0" fontId="17" fillId="0" borderId="26" xfId="0" applyFont="1" applyFill="1" applyBorder="1" applyAlignment="1" applyProtection="1">
      <alignment vertical="center" wrapText="1"/>
      <protection/>
    </xf>
    <xf numFmtId="165" fontId="17" fillId="0" borderId="26" xfId="0" applyNumberFormat="1" applyFont="1" applyFill="1" applyBorder="1" applyAlignment="1" applyProtection="1">
      <alignment vertical="center"/>
      <protection locked="0"/>
    </xf>
    <xf numFmtId="165" fontId="17" fillId="0" borderId="54" xfId="0" applyNumberFormat="1" applyFont="1" applyFill="1" applyBorder="1" applyAlignment="1" applyProtection="1">
      <alignment vertical="center"/>
      <protection locked="0"/>
    </xf>
    <xf numFmtId="0" fontId="17" fillId="0" borderId="41" xfId="0" applyFont="1" applyFill="1" applyBorder="1" applyAlignment="1" applyProtection="1">
      <alignment horizontal="center" vertical="center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165" fontId="17" fillId="0" borderId="11" xfId="0" applyNumberFormat="1" applyFont="1" applyFill="1" applyBorder="1" applyAlignment="1" applyProtection="1">
      <alignment vertical="center"/>
      <protection locked="0"/>
    </xf>
    <xf numFmtId="165" fontId="17" fillId="0" borderId="94" xfId="0" applyNumberFormat="1" applyFont="1" applyFill="1" applyBorder="1" applyAlignment="1" applyProtection="1">
      <alignment vertical="center"/>
      <protection locked="0"/>
    </xf>
    <xf numFmtId="165" fontId="16" fillId="0" borderId="14" xfId="0" applyNumberFormat="1" applyFont="1" applyFill="1" applyBorder="1" applyAlignment="1" applyProtection="1">
      <alignment vertical="center"/>
      <protection/>
    </xf>
    <xf numFmtId="165" fontId="16" fillId="0" borderId="95" xfId="0" applyNumberFormat="1" applyFont="1" applyFill="1" applyBorder="1" applyAlignment="1" applyProtection="1">
      <alignment vertical="center"/>
      <protection/>
    </xf>
    <xf numFmtId="165" fontId="16" fillId="0" borderId="16" xfId="0" applyNumberFormat="1" applyFont="1" applyFill="1" applyBorder="1" applyAlignment="1" applyProtection="1">
      <alignment vertical="center"/>
      <protection/>
    </xf>
    <xf numFmtId="0" fontId="23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165" fontId="16" fillId="0" borderId="12" xfId="0" applyNumberFormat="1" applyFont="1" applyFill="1" applyBorder="1" applyAlignment="1" applyProtection="1">
      <alignment vertical="center"/>
      <protection/>
    </xf>
    <xf numFmtId="165" fontId="15" fillId="0" borderId="14" xfId="0" applyNumberFormat="1" applyFont="1" applyFill="1" applyBorder="1" applyAlignment="1" applyProtection="1">
      <alignment vertical="center"/>
      <protection/>
    </xf>
    <xf numFmtId="0" fontId="6" fillId="0" borderId="0" xfId="65" applyFill="1" applyProtection="1">
      <alignment/>
      <protection/>
    </xf>
    <xf numFmtId="0" fontId="43" fillId="0" borderId="0" xfId="65" applyFont="1" applyFill="1" applyProtection="1">
      <alignment/>
      <protection/>
    </xf>
    <xf numFmtId="0" fontId="6" fillId="0" borderId="0" xfId="65" applyFill="1" applyAlignment="1" applyProtection="1">
      <alignment horizontal="center"/>
      <protection/>
    </xf>
    <xf numFmtId="0" fontId="38" fillId="0" borderId="41" xfId="65" applyFont="1" applyFill="1" applyBorder="1" applyAlignment="1" applyProtection="1">
      <alignment horizontal="center" vertical="center" wrapText="1"/>
      <protection/>
    </xf>
    <xf numFmtId="0" fontId="38" fillId="0" borderId="11" xfId="65" applyFont="1" applyFill="1" applyBorder="1" applyAlignment="1" applyProtection="1">
      <alignment horizontal="center" vertical="center" wrapText="1"/>
      <protection/>
    </xf>
    <xf numFmtId="0" fontId="38" fillId="0" borderId="12" xfId="65" applyFont="1" applyFill="1" applyBorder="1" applyAlignment="1" applyProtection="1">
      <alignment horizontal="center" vertical="center" wrapText="1"/>
      <protection/>
    </xf>
    <xf numFmtId="0" fontId="6" fillId="0" borderId="0" xfId="65" applyFill="1" applyAlignment="1" applyProtection="1">
      <alignment horizontal="center" vertical="center"/>
      <protection/>
    </xf>
    <xf numFmtId="0" fontId="19" fillId="0" borderId="35" xfId="65" applyFont="1" applyFill="1" applyBorder="1" applyAlignment="1" applyProtection="1">
      <alignment vertical="center" wrapText="1"/>
      <protection/>
    </xf>
    <xf numFmtId="169" fontId="17" fillId="0" borderId="36" xfId="63" applyNumberFormat="1" applyFont="1" applyFill="1" applyBorder="1" applyAlignment="1" applyProtection="1">
      <alignment horizontal="center" vertical="center"/>
      <protection/>
    </xf>
    <xf numFmtId="170" fontId="19" fillId="0" borderId="36" xfId="65" applyNumberFormat="1" applyFont="1" applyFill="1" applyBorder="1" applyAlignment="1" applyProtection="1">
      <alignment horizontal="right" vertical="center" wrapText="1"/>
      <protection locked="0"/>
    </xf>
    <xf numFmtId="170" fontId="19" fillId="0" borderId="37" xfId="65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65" applyFill="1" applyAlignment="1" applyProtection="1">
      <alignment vertical="center"/>
      <protection/>
    </xf>
    <xf numFmtId="0" fontId="19" fillId="0" borderId="21" xfId="65" applyFont="1" applyFill="1" applyBorder="1" applyAlignment="1" applyProtection="1">
      <alignment vertical="center" wrapText="1"/>
      <protection/>
    </xf>
    <xf numFmtId="169" fontId="17" fillId="0" borderId="22" xfId="63" applyNumberFormat="1" applyFont="1" applyFill="1" applyBorder="1" applyAlignment="1" applyProtection="1">
      <alignment horizontal="center" vertical="center"/>
      <protection/>
    </xf>
    <xf numFmtId="170" fontId="19" fillId="0" borderId="22" xfId="65" applyNumberFormat="1" applyFont="1" applyFill="1" applyBorder="1" applyAlignment="1" applyProtection="1">
      <alignment horizontal="right" vertical="center" wrapText="1"/>
      <protection/>
    </xf>
    <xf numFmtId="170" fontId="19" fillId="0" borderId="23" xfId="65" applyNumberFormat="1" applyFont="1" applyFill="1" applyBorder="1" applyAlignment="1" applyProtection="1">
      <alignment horizontal="right" vertical="center" wrapText="1"/>
      <protection/>
    </xf>
    <xf numFmtId="0" fontId="39" fillId="0" borderId="21" xfId="65" applyFont="1" applyFill="1" applyBorder="1" applyAlignment="1" applyProtection="1">
      <alignment horizontal="left" vertical="center" wrapText="1" indent="1"/>
      <protection/>
    </xf>
    <xf numFmtId="170" fontId="38" fillId="0" borderId="23" xfId="65" applyNumberFormat="1" applyFont="1" applyFill="1" applyBorder="1" applyAlignment="1" applyProtection="1">
      <alignment horizontal="right" vertical="center" wrapText="1"/>
      <protection locked="0"/>
    </xf>
    <xf numFmtId="170" fontId="18" fillId="0" borderId="22" xfId="65" applyNumberFormat="1" applyFont="1" applyFill="1" applyBorder="1" applyAlignment="1" applyProtection="1">
      <alignment horizontal="right" vertical="center" wrapText="1"/>
      <protection/>
    </xf>
    <xf numFmtId="170" fontId="18" fillId="0" borderId="23" xfId="65" applyNumberFormat="1" applyFont="1" applyFill="1" applyBorder="1" applyAlignment="1" applyProtection="1">
      <alignment horizontal="right" vertical="center" wrapText="1"/>
      <protection/>
    </xf>
    <xf numFmtId="0" fontId="19" fillId="0" borderId="41" xfId="65" applyFont="1" applyFill="1" applyBorder="1" applyAlignment="1" applyProtection="1">
      <alignment vertical="center" wrapText="1"/>
      <protection/>
    </xf>
    <xf numFmtId="169" fontId="17" fillId="0" borderId="11" xfId="63" applyNumberFormat="1" applyFont="1" applyFill="1" applyBorder="1" applyAlignment="1" applyProtection="1">
      <alignment horizontal="center" vertical="center"/>
      <protection/>
    </xf>
    <xf numFmtId="170" fontId="19" fillId="0" borderId="11" xfId="65" applyNumberFormat="1" applyFont="1" applyFill="1" applyBorder="1" applyAlignment="1" applyProtection="1">
      <alignment horizontal="right" vertical="center" wrapText="1"/>
      <protection/>
    </xf>
    <xf numFmtId="170" fontId="19" fillId="0" borderId="12" xfId="65" applyNumberFormat="1" applyFont="1" applyFill="1" applyBorder="1" applyAlignment="1" applyProtection="1">
      <alignment horizontal="right" vertical="center" wrapText="1"/>
      <protection/>
    </xf>
    <xf numFmtId="0" fontId="0" fillId="0" borderId="0" xfId="63" applyFill="1" applyAlignment="1" applyProtection="1">
      <alignment vertical="center" wrapText="1"/>
      <protection/>
    </xf>
    <xf numFmtId="0" fontId="8" fillId="0" borderId="0" xfId="63" applyFont="1" applyFill="1" applyAlignment="1" applyProtection="1">
      <alignment horizontal="center" vertical="center"/>
      <protection/>
    </xf>
    <xf numFmtId="0" fontId="0" fillId="0" borderId="0" xfId="63" applyFill="1" applyAlignment="1" applyProtection="1">
      <alignment vertical="center"/>
      <protection/>
    </xf>
    <xf numFmtId="0" fontId="0" fillId="0" borderId="0" xfId="63" applyFill="1" applyAlignment="1" applyProtection="1">
      <alignment horizontal="center" vertical="center"/>
      <protection/>
    </xf>
    <xf numFmtId="49" fontId="16" fillId="0" borderId="41" xfId="63" applyNumberFormat="1" applyFont="1" applyFill="1" applyBorder="1" applyAlignment="1" applyProtection="1">
      <alignment horizontal="center" vertical="center" wrapText="1"/>
      <protection/>
    </xf>
    <xf numFmtId="49" fontId="16" fillId="0" borderId="11" xfId="63" applyNumberFormat="1" applyFont="1" applyFill="1" applyBorder="1" applyAlignment="1" applyProtection="1">
      <alignment horizontal="center" vertical="center"/>
      <protection/>
    </xf>
    <xf numFmtId="49" fontId="16" fillId="0" borderId="12" xfId="63" applyNumberFormat="1" applyFont="1" applyFill="1" applyBorder="1" applyAlignment="1" applyProtection="1">
      <alignment horizontal="center" vertical="center"/>
      <protection/>
    </xf>
    <xf numFmtId="49" fontId="0" fillId="0" borderId="0" xfId="63" applyNumberFormat="1" applyFont="1" applyFill="1" applyAlignment="1" applyProtection="1">
      <alignment horizontal="center" vertical="center"/>
      <protection/>
    </xf>
    <xf numFmtId="169" fontId="17" fillId="0" borderId="18" xfId="63" applyNumberFormat="1" applyFont="1" applyFill="1" applyBorder="1" applyAlignment="1" applyProtection="1">
      <alignment horizontal="center" vertical="center"/>
      <protection/>
    </xf>
    <xf numFmtId="173" fontId="17" fillId="0" borderId="19" xfId="63" applyNumberFormat="1" applyFont="1" applyFill="1" applyBorder="1" applyAlignment="1" applyProtection="1">
      <alignment vertical="center"/>
      <protection locked="0"/>
    </xf>
    <xf numFmtId="173" fontId="17" fillId="0" borderId="23" xfId="63" applyNumberFormat="1" applyFont="1" applyFill="1" applyBorder="1" applyAlignment="1" applyProtection="1">
      <alignment vertical="center"/>
      <protection locked="0"/>
    </xf>
    <xf numFmtId="173" fontId="16" fillId="0" borderId="23" xfId="63" applyNumberFormat="1" applyFont="1" applyFill="1" applyBorder="1" applyAlignment="1" applyProtection="1">
      <alignment vertical="center"/>
      <protection/>
    </xf>
    <xf numFmtId="173" fontId="16" fillId="0" borderId="23" xfId="63" applyNumberFormat="1" applyFont="1" applyFill="1" applyBorder="1" applyAlignment="1" applyProtection="1">
      <alignment vertical="center"/>
      <protection locked="0"/>
    </xf>
    <xf numFmtId="0" fontId="0" fillId="0" borderId="0" xfId="63" applyFont="1" applyFill="1" applyAlignment="1" applyProtection="1">
      <alignment vertical="center"/>
      <protection/>
    </xf>
    <xf numFmtId="0" fontId="16" fillId="0" borderId="41" xfId="63" applyFont="1" applyFill="1" applyBorder="1" applyAlignment="1" applyProtection="1">
      <alignment horizontal="left" vertical="center" wrapText="1"/>
      <protection/>
    </xf>
    <xf numFmtId="173" fontId="16" fillId="0" borderId="12" xfId="63" applyNumberFormat="1" applyFont="1" applyFill="1" applyBorder="1" applyAlignment="1" applyProtection="1">
      <alignment vertical="center"/>
      <protection/>
    </xf>
    <xf numFmtId="0" fontId="20" fillId="0" borderId="31" xfId="65" applyFont="1" applyFill="1" applyBorder="1" applyAlignment="1">
      <alignment horizontal="center" vertical="center"/>
      <protection/>
    </xf>
    <xf numFmtId="0" fontId="13" fillId="0" borderId="32" xfId="63" applyFont="1" applyFill="1" applyBorder="1" applyAlignment="1" applyProtection="1">
      <alignment horizontal="center" vertical="center" textRotation="90"/>
      <protection/>
    </xf>
    <xf numFmtId="0" fontId="20" fillId="0" borderId="32" xfId="65" applyFont="1" applyFill="1" applyBorder="1" applyAlignment="1">
      <alignment horizontal="center" vertical="center" wrapText="1"/>
      <protection/>
    </xf>
    <xf numFmtId="0" fontId="20" fillId="0" borderId="33" xfId="65" applyFont="1" applyFill="1" applyBorder="1" applyAlignment="1">
      <alignment horizontal="center" vertical="center" wrapText="1"/>
      <protection/>
    </xf>
    <xf numFmtId="0" fontId="20" fillId="0" borderId="13" xfId="65" applyFont="1" applyFill="1" applyBorder="1" applyAlignment="1">
      <alignment horizontal="center" vertical="center"/>
      <protection/>
    </xf>
    <xf numFmtId="0" fontId="20" fillId="0" borderId="14" xfId="65" applyFont="1" applyFill="1" applyBorder="1" applyAlignment="1">
      <alignment horizontal="center" vertical="center" wrapText="1"/>
      <protection/>
    </xf>
    <xf numFmtId="0" fontId="20" fillId="0" borderId="16" xfId="65" applyFont="1" applyFill="1" applyBorder="1" applyAlignment="1">
      <alignment horizontal="center" vertical="center" wrapText="1"/>
      <protection/>
    </xf>
    <xf numFmtId="0" fontId="18" fillId="0" borderId="21" xfId="65" applyFont="1" applyFill="1" applyBorder="1" applyProtection="1">
      <alignment/>
      <protection locked="0"/>
    </xf>
    <xf numFmtId="0" fontId="18" fillId="0" borderId="18" xfId="65" applyFont="1" applyFill="1" applyBorder="1" applyAlignment="1">
      <alignment horizontal="right" indent="1"/>
      <protection/>
    </xf>
    <xf numFmtId="3" fontId="18" fillId="0" borderId="18" xfId="65" applyNumberFormat="1" applyFont="1" applyFill="1" applyBorder="1" applyProtection="1">
      <alignment/>
      <protection locked="0"/>
    </xf>
    <xf numFmtId="3" fontId="18" fillId="0" borderId="19" xfId="65" applyNumberFormat="1" applyFont="1" applyFill="1" applyBorder="1" applyProtection="1">
      <alignment/>
      <protection locked="0"/>
    </xf>
    <xf numFmtId="0" fontId="18" fillId="0" borderId="22" xfId="65" applyFont="1" applyFill="1" applyBorder="1" applyAlignment="1">
      <alignment horizontal="right" indent="1"/>
      <protection/>
    </xf>
    <xf numFmtId="3" fontId="18" fillId="0" borderId="22" xfId="65" applyNumberFormat="1" applyFont="1" applyFill="1" applyBorder="1" applyProtection="1">
      <alignment/>
      <protection locked="0"/>
    </xf>
    <xf numFmtId="3" fontId="18" fillId="0" borderId="23" xfId="65" applyNumberFormat="1" applyFont="1" applyFill="1" applyBorder="1" applyProtection="1">
      <alignment/>
      <protection locked="0"/>
    </xf>
    <xf numFmtId="0" fontId="18" fillId="0" borderId="25" xfId="65" applyFont="1" applyFill="1" applyBorder="1" applyProtection="1">
      <alignment/>
      <protection locked="0"/>
    </xf>
    <xf numFmtId="0" fontId="18" fillId="0" borderId="26" xfId="65" applyFont="1" applyFill="1" applyBorder="1" applyAlignment="1">
      <alignment horizontal="right" indent="1"/>
      <protection/>
    </xf>
    <xf numFmtId="3" fontId="18" fillId="0" borderId="26" xfId="65" applyNumberFormat="1" applyFont="1" applyFill="1" applyBorder="1" applyProtection="1">
      <alignment/>
      <protection locked="0"/>
    </xf>
    <xf numFmtId="3" fontId="18" fillId="0" borderId="27" xfId="65" applyNumberFormat="1" applyFont="1" applyFill="1" applyBorder="1" applyProtection="1">
      <alignment/>
      <protection locked="0"/>
    </xf>
    <xf numFmtId="0" fontId="19" fillId="0" borderId="13" xfId="65" applyFont="1" applyFill="1" applyBorder="1" applyProtection="1">
      <alignment/>
      <protection locked="0"/>
    </xf>
    <xf numFmtId="0" fontId="18" fillId="0" borderId="14" xfId="65" applyFont="1" applyFill="1" applyBorder="1" applyAlignment="1">
      <alignment horizontal="right" indent="1"/>
      <protection/>
    </xf>
    <xf numFmtId="3" fontId="18" fillId="0" borderId="14" xfId="65" applyNumberFormat="1" applyFont="1" applyFill="1" applyBorder="1" applyProtection="1">
      <alignment/>
      <protection locked="0"/>
    </xf>
    <xf numFmtId="173" fontId="16" fillId="0" borderId="16" xfId="63" applyNumberFormat="1" applyFont="1" applyFill="1" applyBorder="1" applyAlignment="1" applyProtection="1">
      <alignment vertical="center"/>
      <protection/>
    </xf>
    <xf numFmtId="0" fontId="18" fillId="0" borderId="17" xfId="65" applyFont="1" applyFill="1" applyBorder="1" applyProtection="1">
      <alignment/>
      <protection locked="0"/>
    </xf>
    <xf numFmtId="3" fontId="18" fillId="0" borderId="97" xfId="65" applyNumberFormat="1" applyFont="1" applyFill="1" applyBorder="1">
      <alignment/>
      <protection/>
    </xf>
    <xf numFmtId="0" fontId="44" fillId="0" borderId="0" xfId="65" applyFont="1" applyFill="1">
      <alignment/>
      <protection/>
    </xf>
    <xf numFmtId="0" fontId="26" fillId="0" borderId="0" xfId="65" applyFont="1" applyFill="1">
      <alignment/>
      <protection/>
    </xf>
    <xf numFmtId="0" fontId="45" fillId="0" borderId="31" xfId="65" applyFont="1" applyFill="1" applyBorder="1" applyAlignment="1">
      <alignment horizontal="center" vertical="center"/>
      <protection/>
    </xf>
    <xf numFmtId="0" fontId="45" fillId="0" borderId="32" xfId="65" applyFont="1" applyFill="1" applyBorder="1" applyAlignment="1">
      <alignment horizontal="center" vertical="center" wrapText="1"/>
      <protection/>
    </xf>
    <xf numFmtId="0" fontId="45" fillId="0" borderId="33" xfId="65" applyFont="1" applyFill="1" applyBorder="1" applyAlignment="1">
      <alignment horizontal="center" vertical="center" wrapText="1"/>
      <protection/>
    </xf>
    <xf numFmtId="0" fontId="45" fillId="0" borderId="13" xfId="65" applyFont="1" applyFill="1" applyBorder="1" applyAlignment="1">
      <alignment horizontal="center" vertical="center"/>
      <protection/>
    </xf>
    <xf numFmtId="0" fontId="45" fillId="0" borderId="14" xfId="65" applyFont="1" applyFill="1" applyBorder="1" applyAlignment="1">
      <alignment horizontal="center" vertical="center" wrapText="1"/>
      <protection/>
    </xf>
    <xf numFmtId="0" fontId="45" fillId="0" borderId="16" xfId="65" applyFont="1" applyFill="1" applyBorder="1" applyAlignment="1">
      <alignment horizontal="center" vertical="center" wrapText="1"/>
      <protection/>
    </xf>
    <xf numFmtId="0" fontId="18" fillId="0" borderId="21" xfId="65" applyFont="1" applyFill="1" applyBorder="1" applyAlignment="1" applyProtection="1">
      <alignment horizontal="left" indent="1"/>
      <protection locked="0"/>
    </xf>
    <xf numFmtId="0" fontId="18" fillId="0" borderId="25" xfId="65" applyFont="1" applyFill="1" applyBorder="1" applyAlignment="1" applyProtection="1">
      <alignment horizontal="left" indent="1"/>
      <protection locked="0"/>
    </xf>
    <xf numFmtId="0" fontId="18" fillId="0" borderId="17" xfId="65" applyFont="1" applyFill="1" applyBorder="1" applyAlignment="1" applyProtection="1">
      <alignment horizontal="left" indent="1"/>
      <protection locked="0"/>
    </xf>
    <xf numFmtId="0" fontId="19" fillId="0" borderId="95" xfId="65" applyNumberFormat="1" applyFont="1" applyFill="1" applyBorder="1">
      <alignment/>
      <protection/>
    </xf>
    <xf numFmtId="0" fontId="18" fillId="0" borderId="41" xfId="65" applyFont="1" applyFill="1" applyBorder="1" applyAlignment="1" applyProtection="1">
      <alignment horizontal="left" indent="1"/>
      <protection locked="0"/>
    </xf>
    <xf numFmtId="0" fontId="18" fillId="0" borderId="11" xfId="65" applyFont="1" applyFill="1" applyBorder="1" applyAlignment="1">
      <alignment horizontal="right" indent="1"/>
      <protection/>
    </xf>
    <xf numFmtId="3" fontId="18" fillId="0" borderId="11" xfId="65" applyNumberFormat="1" applyFont="1" applyFill="1" applyBorder="1" applyProtection="1">
      <alignment/>
      <protection locked="0"/>
    </xf>
    <xf numFmtId="3" fontId="18" fillId="0" borderId="12" xfId="65" applyNumberFormat="1" applyFont="1" applyFill="1" applyBorder="1" applyProtection="1">
      <alignment/>
      <protection locked="0"/>
    </xf>
    <xf numFmtId="0" fontId="44" fillId="0" borderId="0" xfId="0" applyFont="1" applyFill="1" applyAlignment="1">
      <alignment/>
    </xf>
    <xf numFmtId="0" fontId="46" fillId="0" borderId="0" xfId="0" applyFont="1" applyAlignment="1" applyProtection="1">
      <alignment horizontal="right"/>
      <protection/>
    </xf>
    <xf numFmtId="0" fontId="48" fillId="0" borderId="0" xfId="0" applyFont="1" applyAlignment="1" applyProtection="1">
      <alignment horizontal="center"/>
      <protection/>
    </xf>
    <xf numFmtId="0" fontId="49" fillId="0" borderId="13" xfId="0" applyFont="1" applyBorder="1" applyAlignment="1" applyProtection="1">
      <alignment horizontal="center" vertical="center" wrapText="1"/>
      <protection/>
    </xf>
    <xf numFmtId="0" fontId="48" fillId="0" borderId="14" xfId="0" applyFont="1" applyBorder="1" applyAlignment="1" applyProtection="1">
      <alignment horizontal="center" vertical="center" wrapText="1"/>
      <protection/>
    </xf>
    <xf numFmtId="0" fontId="48" fillId="0" borderId="16" xfId="0" applyFont="1" applyBorder="1" applyAlignment="1" applyProtection="1">
      <alignment horizontal="center" vertical="center" wrapText="1"/>
      <protection/>
    </xf>
    <xf numFmtId="0" fontId="48" fillId="0" borderId="17" xfId="0" applyFont="1" applyBorder="1" applyAlignment="1" applyProtection="1">
      <alignment horizontal="center" vertical="top" wrapText="1"/>
      <protection/>
    </xf>
    <xf numFmtId="0" fontId="50" fillId="0" borderId="18" xfId="0" applyFont="1" applyBorder="1" applyAlignment="1" applyProtection="1">
      <alignment horizontal="left" vertical="top" wrapText="1"/>
      <protection locked="0"/>
    </xf>
    <xf numFmtId="9" fontId="50" fillId="0" borderId="18" xfId="72" applyFont="1" applyFill="1" applyBorder="1" applyAlignment="1" applyProtection="1">
      <alignment horizontal="center" vertical="center" wrapText="1"/>
      <protection locked="0"/>
    </xf>
    <xf numFmtId="174" fontId="50" fillId="0" borderId="18" xfId="40" applyNumberFormat="1" applyFont="1" applyFill="1" applyBorder="1" applyAlignment="1" applyProtection="1">
      <alignment horizontal="center" vertical="center" wrapText="1"/>
      <protection locked="0"/>
    </xf>
    <xf numFmtId="174" fontId="50" fillId="0" borderId="19" xfId="40" applyNumberFormat="1" applyFont="1" applyFill="1" applyBorder="1" applyAlignment="1" applyProtection="1">
      <alignment horizontal="center" vertical="top" wrapText="1"/>
      <protection locked="0"/>
    </xf>
    <xf numFmtId="0" fontId="48" fillId="0" borderId="21" xfId="0" applyFont="1" applyBorder="1" applyAlignment="1" applyProtection="1">
      <alignment horizontal="center" vertical="top" wrapText="1"/>
      <protection/>
    </xf>
    <xf numFmtId="0" fontId="50" fillId="0" borderId="22" xfId="0" applyFont="1" applyBorder="1" applyAlignment="1" applyProtection="1">
      <alignment horizontal="left" vertical="top" wrapText="1"/>
      <protection locked="0"/>
    </xf>
    <xf numFmtId="9" fontId="50" fillId="0" borderId="22" xfId="72" applyFont="1" applyFill="1" applyBorder="1" applyAlignment="1" applyProtection="1">
      <alignment horizontal="center" vertical="center" wrapText="1"/>
      <protection locked="0"/>
    </xf>
    <xf numFmtId="174" fontId="50" fillId="0" borderId="22" xfId="40" applyNumberFormat="1" applyFont="1" applyFill="1" applyBorder="1" applyAlignment="1" applyProtection="1">
      <alignment horizontal="center" vertical="center" wrapText="1"/>
      <protection locked="0"/>
    </xf>
    <xf numFmtId="174" fontId="50" fillId="0" borderId="23" xfId="40" applyNumberFormat="1" applyFont="1" applyFill="1" applyBorder="1" applyAlignment="1" applyProtection="1">
      <alignment horizontal="center" vertical="top" wrapText="1"/>
      <protection locked="0"/>
    </xf>
    <xf numFmtId="0" fontId="48" fillId="0" borderId="25" xfId="0" applyFont="1" applyBorder="1" applyAlignment="1" applyProtection="1">
      <alignment horizontal="center" vertical="top" wrapText="1"/>
      <protection/>
    </xf>
    <xf numFmtId="0" fontId="50" fillId="0" borderId="26" xfId="0" applyFont="1" applyBorder="1" applyAlignment="1" applyProtection="1">
      <alignment horizontal="left" vertical="top" wrapText="1"/>
      <protection locked="0"/>
    </xf>
    <xf numFmtId="9" fontId="50" fillId="0" borderId="26" xfId="72" applyFont="1" applyFill="1" applyBorder="1" applyAlignment="1" applyProtection="1">
      <alignment horizontal="center" vertical="center" wrapText="1"/>
      <protection locked="0"/>
    </xf>
    <xf numFmtId="174" fontId="50" fillId="0" borderId="26" xfId="40" applyNumberFormat="1" applyFont="1" applyFill="1" applyBorder="1" applyAlignment="1" applyProtection="1">
      <alignment horizontal="center" vertical="center" wrapText="1"/>
      <protection locked="0"/>
    </xf>
    <xf numFmtId="174" fontId="50" fillId="0" borderId="27" xfId="40" applyNumberFormat="1" applyFont="1" applyFill="1" applyBorder="1" applyAlignment="1" applyProtection="1">
      <alignment horizontal="center" vertical="top" wrapText="1"/>
      <protection locked="0"/>
    </xf>
    <xf numFmtId="0" fontId="48" fillId="35" borderId="14" xfId="0" applyFont="1" applyFill="1" applyBorder="1" applyAlignment="1" applyProtection="1">
      <alignment horizontal="center" vertical="top" wrapText="1"/>
      <protection/>
    </xf>
    <xf numFmtId="174" fontId="50" fillId="0" borderId="14" xfId="40" applyNumberFormat="1" applyFont="1" applyFill="1" applyBorder="1" applyAlignment="1" applyProtection="1">
      <alignment horizontal="center" vertical="center" wrapText="1"/>
      <protection/>
    </xf>
    <xf numFmtId="174" fontId="50" fillId="0" borderId="16" xfId="40" applyNumberFormat="1" applyFont="1" applyFill="1" applyBorder="1" applyAlignment="1" applyProtection="1">
      <alignment horizontal="center" vertical="top" wrapText="1"/>
      <protection/>
    </xf>
    <xf numFmtId="0" fontId="9" fillId="0" borderId="0" xfId="61" applyFont="1" applyFill="1" applyBorder="1" applyAlignment="1" applyProtection="1">
      <alignment horizontal="center"/>
      <protection/>
    </xf>
    <xf numFmtId="165" fontId="9" fillId="0" borderId="0" xfId="61" applyNumberFormat="1" applyFont="1" applyFill="1" applyBorder="1" applyAlignment="1" applyProtection="1">
      <alignment horizontal="center" vertical="center"/>
      <protection/>
    </xf>
    <xf numFmtId="0" fontId="15" fillId="0" borderId="13" xfId="61" applyFont="1" applyFill="1" applyBorder="1" applyAlignment="1" applyProtection="1">
      <alignment horizontal="center" vertical="center" wrapText="1"/>
      <protection/>
    </xf>
    <xf numFmtId="0" fontId="15" fillId="0" borderId="14" xfId="61" applyFont="1" applyFill="1" applyBorder="1" applyAlignment="1" applyProtection="1">
      <alignment horizontal="center" vertical="center" wrapText="1"/>
      <protection/>
    </xf>
    <xf numFmtId="165" fontId="15" fillId="0" borderId="37" xfId="61" applyNumberFormat="1" applyFont="1" applyFill="1" applyBorder="1" applyAlignment="1" applyProtection="1">
      <alignment horizontal="center" vertical="center"/>
      <protection/>
    </xf>
    <xf numFmtId="165" fontId="9" fillId="0" borderId="0" xfId="0" applyNumberFormat="1" applyFont="1" applyFill="1" applyBorder="1" applyAlignment="1" applyProtection="1">
      <alignment horizontal="center" vertical="center" wrapText="1"/>
      <protection/>
    </xf>
    <xf numFmtId="165" fontId="22" fillId="0" borderId="0" xfId="0" applyNumberFormat="1" applyFont="1" applyFill="1" applyBorder="1" applyAlignment="1" applyProtection="1">
      <alignment horizontal="center" textRotation="180" wrapText="1"/>
      <protection/>
    </xf>
    <xf numFmtId="165" fontId="15" fillId="0" borderId="45" xfId="0" applyNumberFormat="1" applyFont="1" applyFill="1" applyBorder="1" applyAlignment="1" applyProtection="1">
      <alignment horizontal="center" vertical="center" wrapText="1"/>
      <protection/>
    </xf>
    <xf numFmtId="165" fontId="15" fillId="0" borderId="13" xfId="0" applyNumberFormat="1" applyFont="1" applyFill="1" applyBorder="1" applyAlignment="1" applyProtection="1">
      <alignment horizontal="center" vertical="center" wrapText="1"/>
      <protection/>
    </xf>
    <xf numFmtId="165" fontId="22" fillId="0" borderId="0" xfId="0" applyNumberFormat="1" applyFont="1" applyFill="1" applyBorder="1" applyAlignment="1" applyProtection="1">
      <alignment horizontal="center" textRotation="180" wrapText="1"/>
      <protection locked="0"/>
    </xf>
    <xf numFmtId="165" fontId="9" fillId="0" borderId="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center" textRotation="180" wrapText="1"/>
      <protection locked="0"/>
    </xf>
    <xf numFmtId="165" fontId="14" fillId="0" borderId="10" xfId="0" applyNumberFormat="1" applyFont="1" applyFill="1" applyBorder="1" applyAlignment="1" applyProtection="1">
      <alignment horizontal="right" wrapText="1"/>
      <protection/>
    </xf>
    <xf numFmtId="0" fontId="15" fillId="0" borderId="37" xfId="0" applyFont="1" applyFill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 applyProtection="1">
      <alignment horizontal="center" vertical="center"/>
      <protection/>
    </xf>
    <xf numFmtId="0" fontId="15" fillId="0" borderId="45" xfId="0" applyFont="1" applyFill="1" applyBorder="1" applyAlignment="1" applyProtection="1">
      <alignment horizontal="center" vertical="center" wrapText="1"/>
      <protection/>
    </xf>
    <xf numFmtId="0" fontId="15" fillId="0" borderId="13" xfId="0" applyFont="1" applyFill="1" applyBorder="1" applyAlignment="1">
      <alignment horizontal="left" vertical="center" indent="2"/>
    </xf>
    <xf numFmtId="0" fontId="17" fillId="0" borderId="98" xfId="0" applyFont="1" applyFill="1" applyBorder="1" applyAlignment="1">
      <alignment horizontal="justify" vertical="center" wrapText="1"/>
    </xf>
    <xf numFmtId="0" fontId="9" fillId="0" borderId="0" xfId="62" applyFont="1" applyFill="1" applyBorder="1" applyAlignment="1">
      <alignment horizontal="center" wrapText="1"/>
      <protection/>
    </xf>
    <xf numFmtId="0" fontId="9" fillId="0" borderId="99" xfId="62" applyFont="1" applyFill="1" applyBorder="1" applyAlignment="1">
      <alignment horizontal="center" vertical="center"/>
      <protection/>
    </xf>
    <xf numFmtId="0" fontId="9" fillId="0" borderId="100" xfId="62" applyFont="1" applyFill="1" applyBorder="1" applyAlignment="1">
      <alignment horizontal="center" vertical="center"/>
      <protection/>
    </xf>
    <xf numFmtId="0" fontId="9" fillId="0" borderId="101" xfId="62" applyFont="1" applyFill="1" applyBorder="1" applyAlignment="1">
      <alignment horizontal="center" vertical="center"/>
      <protection/>
    </xf>
    <xf numFmtId="0" fontId="31" fillId="0" borderId="0" xfId="62" applyFont="1" applyFill="1" applyBorder="1" applyAlignment="1" applyProtection="1">
      <alignment horizontal="center" vertical="center"/>
      <protection locked="0"/>
    </xf>
    <xf numFmtId="0" fontId="9" fillId="0" borderId="0" xfId="62" applyFont="1" applyFill="1" applyBorder="1" applyAlignment="1">
      <alignment horizontal="center"/>
      <protection/>
    </xf>
    <xf numFmtId="0" fontId="9" fillId="0" borderId="0" xfId="62" applyFont="1" applyFill="1" applyBorder="1" applyAlignment="1" applyProtection="1">
      <alignment horizontal="center" vertical="center"/>
      <protection locked="0"/>
    </xf>
    <xf numFmtId="0" fontId="14" fillId="0" borderId="10" xfId="62" applyFont="1" applyFill="1" applyBorder="1" applyAlignment="1">
      <alignment horizontal="right"/>
      <protection/>
    </xf>
    <xf numFmtId="0" fontId="23" fillId="0" borderId="31" xfId="62" applyFont="1" applyFill="1" applyBorder="1" applyAlignment="1">
      <alignment horizontal="center" vertical="center" wrapText="1"/>
      <protection/>
    </xf>
    <xf numFmtId="0" fontId="23" fillId="0" borderId="32" xfId="62" applyFont="1" applyFill="1" applyBorder="1" applyAlignment="1">
      <alignment horizontal="center" vertical="center"/>
      <protection/>
    </xf>
    <xf numFmtId="0" fontId="23" fillId="0" borderId="33" xfId="62" applyFont="1" applyFill="1" applyBorder="1" applyAlignment="1">
      <alignment horizontal="center" vertical="center"/>
      <protection/>
    </xf>
    <xf numFmtId="0" fontId="23" fillId="0" borderId="26" xfId="62" applyFont="1" applyFill="1" applyBorder="1" applyAlignment="1">
      <alignment horizontal="center" vertical="center"/>
      <protection/>
    </xf>
    <xf numFmtId="169" fontId="33" fillId="0" borderId="54" xfId="59" applyNumberFormat="1" applyFont="1" applyFill="1" applyBorder="1" applyAlignment="1">
      <alignment horizontal="center" vertical="center"/>
      <protection/>
    </xf>
    <xf numFmtId="0" fontId="33" fillId="0" borderId="22" xfId="59" applyFont="1" applyFill="1" applyBorder="1" applyAlignment="1">
      <alignment horizontal="right"/>
      <protection/>
    </xf>
    <xf numFmtId="0" fontId="33" fillId="0" borderId="22" xfId="59" applyFont="1" applyFill="1" applyBorder="1" applyAlignment="1">
      <alignment horizontal="center" vertical="center"/>
      <protection/>
    </xf>
    <xf numFmtId="0" fontId="34" fillId="0" borderId="22" xfId="59" applyFont="1" applyFill="1" applyBorder="1" applyAlignment="1">
      <alignment horizontal="center" vertical="center"/>
      <protection/>
    </xf>
    <xf numFmtId="1" fontId="34" fillId="0" borderId="22" xfId="59" applyNumberFormat="1" applyFont="1" applyFill="1" applyBorder="1" applyAlignment="1">
      <alignment horizontal="center" vertical="center"/>
      <protection/>
    </xf>
    <xf numFmtId="0" fontId="34" fillId="0" borderId="22" xfId="59" applyFont="1" applyBorder="1" applyAlignment="1">
      <alignment horizontal="left" vertical="center" wrapText="1"/>
      <protection/>
    </xf>
    <xf numFmtId="49" fontId="34" fillId="0" borderId="22" xfId="59" applyNumberFormat="1" applyFont="1" applyBorder="1" applyAlignment="1">
      <alignment horizontal="center" vertical="center"/>
      <protection/>
    </xf>
    <xf numFmtId="0" fontId="33" fillId="0" borderId="22" xfId="59" applyFont="1" applyBorder="1" applyAlignment="1">
      <alignment horizontal="left" vertical="center" wrapText="1"/>
      <protection/>
    </xf>
    <xf numFmtId="3" fontId="1" fillId="36" borderId="22" xfId="60" applyNumberFormat="1" applyFont="1" applyFill="1" applyBorder="1" applyAlignment="1">
      <alignment horizontal="center" vertical="center" wrapText="1"/>
      <protection/>
    </xf>
    <xf numFmtId="0" fontId="35" fillId="0" borderId="0" xfId="65" applyFont="1" applyFill="1" applyBorder="1" applyAlignment="1">
      <alignment horizontal="center" vertical="center" wrapText="1"/>
      <protection/>
    </xf>
    <xf numFmtId="0" fontId="36" fillId="0" borderId="0" xfId="65" applyFont="1" applyFill="1" applyBorder="1" applyAlignment="1">
      <alignment horizontal="right"/>
      <protection/>
    </xf>
    <xf numFmtId="0" fontId="37" fillId="0" borderId="35" xfId="65" applyFont="1" applyFill="1" applyBorder="1" applyAlignment="1">
      <alignment horizontal="center" vertical="center" wrapText="1"/>
      <protection/>
    </xf>
    <xf numFmtId="0" fontId="13" fillId="0" borderId="36" xfId="64" applyFont="1" applyFill="1" applyBorder="1" applyAlignment="1" applyProtection="1">
      <alignment horizontal="center" vertical="center" textRotation="90"/>
      <protection/>
    </xf>
    <xf numFmtId="0" fontId="36" fillId="0" borderId="36" xfId="65" applyFont="1" applyFill="1" applyBorder="1" applyAlignment="1">
      <alignment horizontal="center" vertical="center" wrapText="1"/>
      <protection/>
    </xf>
    <xf numFmtId="0" fontId="36" fillId="0" borderId="37" xfId="65" applyFont="1" applyFill="1" applyBorder="1" applyAlignment="1">
      <alignment horizontal="center" vertical="center" wrapText="1"/>
      <protection/>
    </xf>
    <xf numFmtId="0" fontId="36" fillId="0" borderId="23" xfId="65" applyFont="1" applyFill="1" applyBorder="1" applyAlignment="1">
      <alignment horizontal="center" wrapText="1"/>
      <protection/>
    </xf>
    <xf numFmtId="0" fontId="12" fillId="0" borderId="0" xfId="0" applyFont="1" applyFill="1" applyBorder="1" applyAlignment="1" applyProtection="1">
      <alignment horizontal="center" vertical="top" wrapText="1"/>
      <protection locked="0"/>
    </xf>
    <xf numFmtId="0" fontId="15" fillId="0" borderId="13" xfId="0" applyFont="1" applyFill="1" applyBorder="1" applyAlignment="1" applyProtection="1">
      <alignment horizontal="center" vertical="center" wrapText="1"/>
      <protection/>
    </xf>
    <xf numFmtId="0" fontId="15" fillId="0" borderId="14" xfId="0" applyFont="1" applyFill="1" applyBorder="1" applyAlignment="1" applyProtection="1">
      <alignment horizontal="center" vertical="center" wrapText="1"/>
      <protection/>
    </xf>
    <xf numFmtId="0" fontId="15" fillId="0" borderId="16" xfId="0" applyFont="1" applyFill="1" applyBorder="1" applyAlignment="1" applyProtection="1">
      <alignment horizontal="center" vertical="center" wrapText="1"/>
      <protection/>
    </xf>
    <xf numFmtId="0" fontId="15" fillId="0" borderId="13" xfId="0" applyFont="1" applyFill="1" applyBorder="1" applyAlignment="1" applyProtection="1">
      <alignment horizontal="left" vertical="center" wrapText="1" indent="1"/>
      <protection/>
    </xf>
    <xf numFmtId="165" fontId="22" fillId="0" borderId="0" xfId="0" applyNumberFormat="1" applyFont="1" applyFill="1" applyBorder="1" applyAlignment="1">
      <alignment horizontal="center" textRotation="180" wrapText="1"/>
    </xf>
    <xf numFmtId="165" fontId="15" fillId="0" borderId="14" xfId="0" applyNumberFormat="1" applyFont="1" applyFill="1" applyBorder="1" applyAlignment="1" applyProtection="1">
      <alignment horizontal="center" vertical="center" wrapText="1"/>
      <protection/>
    </xf>
    <xf numFmtId="165" fontId="15" fillId="0" borderId="37" xfId="0" applyNumberFormat="1" applyFont="1" applyFill="1" applyBorder="1" applyAlignment="1" applyProtection="1">
      <alignment horizontal="center" vertical="center"/>
      <protection/>
    </xf>
    <xf numFmtId="165" fontId="27" fillId="0" borderId="0" xfId="0" applyNumberFormat="1" applyFont="1" applyFill="1" applyBorder="1" applyAlignment="1">
      <alignment horizontal="center" textRotation="180" wrapText="1"/>
    </xf>
    <xf numFmtId="165" fontId="15" fillId="0" borderId="45" xfId="0" applyNumberFormat="1" applyFont="1" applyFill="1" applyBorder="1" applyAlignment="1">
      <alignment horizontal="center" vertical="center" wrapText="1"/>
    </xf>
    <xf numFmtId="165" fontId="15" fillId="0" borderId="45" xfId="0" applyNumberFormat="1" applyFont="1" applyFill="1" applyBorder="1" applyAlignment="1">
      <alignment horizontal="center" vertical="center"/>
    </xf>
    <xf numFmtId="165" fontId="15" fillId="0" borderId="58" xfId="0" applyNumberFormat="1" applyFont="1" applyFill="1" applyBorder="1" applyAlignment="1">
      <alignment horizontal="center" vertical="center" wrapText="1"/>
    </xf>
    <xf numFmtId="165" fontId="15" fillId="0" borderId="36" xfId="0" applyNumberFormat="1" applyFont="1" applyFill="1" applyBorder="1" applyAlignment="1">
      <alignment horizontal="center" vertical="center" wrapText="1"/>
    </xf>
    <xf numFmtId="165" fontId="15" fillId="0" borderId="15" xfId="0" applyNumberFormat="1" applyFont="1" applyFill="1" applyBorder="1" applyAlignment="1">
      <alignment horizontal="center" vertical="center" wrapText="1"/>
    </xf>
    <xf numFmtId="0" fontId="15" fillId="0" borderId="102" xfId="0" applyFont="1" applyFill="1" applyBorder="1" applyAlignment="1" applyProtection="1">
      <alignment horizontal="left" vertical="center" wrapText="1"/>
      <protection/>
    </xf>
    <xf numFmtId="0" fontId="16" fillId="0" borderId="13" xfId="0" applyFont="1" applyFill="1" applyBorder="1" applyAlignment="1" applyProtection="1">
      <alignment horizontal="left" vertical="center"/>
      <protection/>
    </xf>
    <xf numFmtId="0" fontId="23" fillId="0" borderId="13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right"/>
    </xf>
    <xf numFmtId="0" fontId="15" fillId="0" borderId="58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03" xfId="0" applyFont="1" applyFill="1" applyBorder="1" applyAlignment="1">
      <alignment horizontal="center" vertical="center" wrapText="1"/>
    </xf>
    <xf numFmtId="0" fontId="15" fillId="0" borderId="95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02" xfId="0" applyFont="1" applyFill="1" applyBorder="1" applyAlignment="1">
      <alignment horizontal="left" vertical="center" wrapText="1"/>
    </xf>
    <xf numFmtId="0" fontId="35" fillId="0" borderId="0" xfId="65" applyFont="1" applyFill="1" applyBorder="1" applyAlignment="1" applyProtection="1">
      <alignment horizontal="center" vertical="center" wrapText="1"/>
      <protection/>
    </xf>
    <xf numFmtId="0" fontId="36" fillId="0" borderId="0" xfId="65" applyFont="1" applyFill="1" applyBorder="1" applyAlignment="1" applyProtection="1">
      <alignment horizontal="right"/>
      <protection/>
    </xf>
    <xf numFmtId="0" fontId="37" fillId="0" borderId="35" xfId="65" applyFont="1" applyFill="1" applyBorder="1" applyAlignment="1" applyProtection="1">
      <alignment horizontal="center" vertical="center" wrapText="1"/>
      <protection/>
    </xf>
    <xf numFmtId="0" fontId="13" fillId="0" borderId="36" xfId="63" applyFont="1" applyFill="1" applyBorder="1" applyAlignment="1" applyProtection="1">
      <alignment horizontal="center" vertical="center" textRotation="90"/>
      <protection/>
    </xf>
    <xf numFmtId="0" fontId="36" fillId="0" borderId="36" xfId="65" applyFont="1" applyFill="1" applyBorder="1" applyAlignment="1" applyProtection="1">
      <alignment horizontal="center" vertical="center" wrapText="1"/>
      <protection/>
    </xf>
    <xf numFmtId="0" fontId="36" fillId="0" borderId="37" xfId="65" applyFont="1" applyFill="1" applyBorder="1" applyAlignment="1" applyProtection="1">
      <alignment horizontal="center" vertical="center" wrapText="1"/>
      <protection/>
    </xf>
    <xf numFmtId="0" fontId="36" fillId="0" borderId="23" xfId="65" applyFont="1" applyFill="1" applyBorder="1" applyAlignment="1" applyProtection="1">
      <alignment horizontal="center" wrapText="1"/>
      <protection/>
    </xf>
    <xf numFmtId="0" fontId="23" fillId="0" borderId="0" xfId="63" applyFont="1" applyFill="1" applyBorder="1" applyAlignment="1" applyProtection="1">
      <alignment horizontal="center" vertical="center" wrapText="1"/>
      <protection/>
    </xf>
    <xf numFmtId="0" fontId="9" fillId="0" borderId="0" xfId="63" applyFont="1" applyFill="1" applyBorder="1" applyAlignment="1" applyProtection="1">
      <alignment horizontal="center" vertical="center" wrapText="1"/>
      <protection/>
    </xf>
    <xf numFmtId="0" fontId="13" fillId="0" borderId="0" xfId="63" applyFont="1" applyFill="1" applyBorder="1" applyAlignment="1" applyProtection="1">
      <alignment horizontal="right" vertical="center"/>
      <protection/>
    </xf>
    <xf numFmtId="0" fontId="9" fillId="0" borderId="35" xfId="63" applyFont="1" applyFill="1" applyBorder="1" applyAlignment="1" applyProtection="1">
      <alignment horizontal="center" vertical="center" wrapText="1"/>
      <protection/>
    </xf>
    <xf numFmtId="0" fontId="14" fillId="0" borderId="37" xfId="63" applyFont="1" applyFill="1" applyBorder="1" applyAlignment="1" applyProtection="1">
      <alignment horizontal="center" vertical="center" wrapText="1"/>
      <protection/>
    </xf>
    <xf numFmtId="0" fontId="20" fillId="0" borderId="13" xfId="65" applyFont="1" applyFill="1" applyBorder="1" applyAlignment="1">
      <alignment horizontal="left"/>
      <protection/>
    </xf>
    <xf numFmtId="0" fontId="35" fillId="0" borderId="0" xfId="65" applyFont="1" applyFill="1" applyBorder="1" applyAlignment="1">
      <alignment horizontal="center" wrapText="1"/>
      <protection/>
    </xf>
    <xf numFmtId="0" fontId="20" fillId="0" borderId="13" xfId="65" applyFont="1" applyFill="1" applyBorder="1" applyAlignment="1">
      <alignment horizontal="left" indent="1"/>
      <protection/>
    </xf>
    <xf numFmtId="0" fontId="22" fillId="0" borderId="0" xfId="0" applyFont="1" applyBorder="1" applyAlignment="1" applyProtection="1">
      <alignment horizontal="center" textRotation="180"/>
      <protection/>
    </xf>
    <xf numFmtId="0" fontId="47" fillId="0" borderId="0" xfId="0" applyFont="1" applyBorder="1" applyAlignment="1" applyProtection="1">
      <alignment horizontal="center" vertical="center" wrapText="1"/>
      <protection locked="0"/>
    </xf>
    <xf numFmtId="0" fontId="48" fillId="0" borderId="13" xfId="0" applyFont="1" applyBorder="1" applyAlignment="1" applyProtection="1">
      <alignment wrapText="1"/>
      <protection/>
    </xf>
  </cellXfs>
  <cellStyles count="5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2 2" xfId="43"/>
    <cellStyle name="Ezres 3" xfId="44"/>
    <cellStyle name="Figyelmeztetés" xfId="45"/>
    <cellStyle name="Hiperhivatkozás" xfId="46"/>
    <cellStyle name="Hivatkozott cella" xfId="47"/>
    <cellStyle name="Jegyzet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Magyarázó szöveg" xfId="57"/>
    <cellStyle name="Már látott hiperhivatkozás" xfId="58"/>
    <cellStyle name="Normál 2" xfId="59"/>
    <cellStyle name="Normál_12dmelléklet" xfId="60"/>
    <cellStyle name="Normál_KVRENMUNKA" xfId="61"/>
    <cellStyle name="Normál_minta" xfId="62"/>
    <cellStyle name="Normál_VAGYONK" xfId="63"/>
    <cellStyle name="Normál_VAGYONK 2" xfId="64"/>
    <cellStyle name="Normál_VAGYONKIM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dxfs count="2">
    <dxf>
      <font>
        <b val="0"/>
        <color indexed="10"/>
      </font>
    </dxf>
    <dxf>
      <font>
        <b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C6C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B38"/>
  <sheetViews>
    <sheetView zoomScale="80" zoomScaleNormal="80" zoomScalePageLayoutView="0" workbookViewId="0" topLeftCell="A1">
      <selection activeCell="B10" sqref="B10"/>
    </sheetView>
  </sheetViews>
  <sheetFormatPr defaultColWidth="9.00390625" defaultRowHeight="12.75"/>
  <cols>
    <col min="1" max="1" width="46.375" style="1" customWidth="1"/>
    <col min="2" max="2" width="66.125" style="1" customWidth="1"/>
    <col min="3" max="16384" width="9.375" style="1" customWidth="1"/>
  </cols>
  <sheetData>
    <row r="1" ht="18.75">
      <c r="A1" s="2" t="s">
        <v>0</v>
      </c>
    </row>
    <row r="3" spans="1:2" ht="12.75">
      <c r="A3" s="3"/>
      <c r="B3" s="3"/>
    </row>
    <row r="4" spans="1:2" ht="15.75">
      <c r="A4" s="4" t="s">
        <v>1110</v>
      </c>
      <c r="B4" s="5"/>
    </row>
    <row r="5" spans="1:2" s="6" customFormat="1" ht="12.75">
      <c r="A5" s="3"/>
      <c r="B5" s="3"/>
    </row>
    <row r="6" spans="1:2" ht="12.75">
      <c r="A6" s="3" t="s">
        <v>1</v>
      </c>
      <c r="B6" s="3" t="s">
        <v>2</v>
      </c>
    </row>
    <row r="7" spans="1:2" ht="12.75">
      <c r="A7" s="3" t="s">
        <v>3</v>
      </c>
      <c r="B7" s="3" t="s">
        <v>4</v>
      </c>
    </row>
    <row r="8" spans="1:2" ht="12.75">
      <c r="A8" s="3" t="s">
        <v>5</v>
      </c>
      <c r="B8" s="3" t="s">
        <v>6</v>
      </c>
    </row>
    <row r="9" spans="1:2" ht="12.75">
      <c r="A9" s="3"/>
      <c r="B9" s="3"/>
    </row>
    <row r="10" spans="1:2" ht="15.75">
      <c r="A10" s="4" t="str">
        <f>+CONCATENATE(LEFT(A4,4),". évi módosított előirányzat BEVÉTELEK")</f>
        <v>2016. évi módosított előirányzat BEVÉTELEK</v>
      </c>
      <c r="B10" s="5"/>
    </row>
    <row r="11" spans="1:2" ht="12.75">
      <c r="A11" s="3"/>
      <c r="B11" s="3"/>
    </row>
    <row r="12" spans="1:2" s="6" customFormat="1" ht="12.75">
      <c r="A12" s="3" t="s">
        <v>7</v>
      </c>
      <c r="B12" s="3" t="s">
        <v>8</v>
      </c>
    </row>
    <row r="13" spans="1:2" ht="12.75">
      <c r="A13" s="3" t="s">
        <v>9</v>
      </c>
      <c r="B13" s="3" t="s">
        <v>10</v>
      </c>
    </row>
    <row r="14" spans="1:2" ht="12.75">
      <c r="A14" s="3" t="s">
        <v>11</v>
      </c>
      <c r="B14" s="3" t="s">
        <v>12</v>
      </c>
    </row>
    <row r="15" spans="1:2" ht="12.75">
      <c r="A15" s="3"/>
      <c r="B15" s="3"/>
    </row>
    <row r="16" spans="1:2" ht="14.25">
      <c r="A16" s="7" t="str">
        <f>+CONCATENATE(LEFT(A4,4),". évi teljesítés BEVÉTELEK")</f>
        <v>2016. évi teljesítés BEVÉTELEK</v>
      </c>
      <c r="B16" s="5"/>
    </row>
    <row r="17" spans="1:2" ht="12.75">
      <c r="A17" s="3"/>
      <c r="B17" s="3"/>
    </row>
    <row r="18" spans="1:2" ht="12.75">
      <c r="A18" s="3" t="s">
        <v>13</v>
      </c>
      <c r="B18" s="3" t="s">
        <v>14</v>
      </c>
    </row>
    <row r="19" spans="1:2" ht="12.75">
      <c r="A19" s="3" t="s">
        <v>15</v>
      </c>
      <c r="B19" s="3" t="s">
        <v>16</v>
      </c>
    </row>
    <row r="20" spans="1:2" ht="12.75">
      <c r="A20" s="3" t="s">
        <v>17</v>
      </c>
      <c r="B20" s="3" t="s">
        <v>18</v>
      </c>
    </row>
    <row r="21" spans="1:2" ht="12.75">
      <c r="A21" s="3"/>
      <c r="B21" s="3"/>
    </row>
    <row r="22" spans="1:2" ht="15.75">
      <c r="A22" s="4" t="str">
        <f>+CONCATENATE(LEFT(A4,4),". évi eredeti előirányzat KIADÁSOK")</f>
        <v>2016. évi eredeti előirányzat KIADÁSOK</v>
      </c>
      <c r="B22" s="5"/>
    </row>
    <row r="23" spans="1:2" ht="12.75">
      <c r="A23" s="3"/>
      <c r="B23" s="3"/>
    </row>
    <row r="24" spans="1:2" ht="12.75">
      <c r="A24" s="3" t="s">
        <v>19</v>
      </c>
      <c r="B24" s="3" t="s">
        <v>20</v>
      </c>
    </row>
    <row r="25" spans="1:2" ht="12.75">
      <c r="A25" s="3" t="s">
        <v>21</v>
      </c>
      <c r="B25" s="3" t="s">
        <v>22</v>
      </c>
    </row>
    <row r="26" spans="1:2" ht="12.75">
      <c r="A26" s="3" t="s">
        <v>23</v>
      </c>
      <c r="B26" s="3" t="s">
        <v>24</v>
      </c>
    </row>
    <row r="27" spans="1:2" ht="12.75">
      <c r="A27" s="3"/>
      <c r="B27" s="3"/>
    </row>
    <row r="28" spans="1:2" ht="15.75">
      <c r="A28" s="4" t="str">
        <f>+CONCATENATE(LEFT(A4,4),". évi módosított előirányzat KIADÁSOK")</f>
        <v>2016. évi módosított előirányzat KIADÁSOK</v>
      </c>
      <c r="B28" s="5"/>
    </row>
    <row r="29" spans="1:2" ht="12.75">
      <c r="A29" s="3"/>
      <c r="B29" s="3"/>
    </row>
    <row r="30" spans="1:2" ht="12.75">
      <c r="A30" s="3" t="s">
        <v>25</v>
      </c>
      <c r="B30" s="3" t="s">
        <v>26</v>
      </c>
    </row>
    <row r="31" spans="1:2" ht="12.75">
      <c r="A31" s="3" t="s">
        <v>27</v>
      </c>
      <c r="B31" s="3" t="s">
        <v>28</v>
      </c>
    </row>
    <row r="32" spans="1:2" ht="12.75">
      <c r="A32" s="3" t="s">
        <v>29</v>
      </c>
      <c r="B32" s="3" t="s">
        <v>30</v>
      </c>
    </row>
    <row r="33" spans="1:2" ht="12.75">
      <c r="A33" s="3"/>
      <c r="B33" s="3"/>
    </row>
    <row r="34" spans="1:2" ht="15.75">
      <c r="A34" s="8" t="str">
        <f>+CONCATENATE(LEFT(A4,4),". évi teljesítés KIADÁSOK")</f>
        <v>2016. évi teljesítés KIADÁSOK</v>
      </c>
      <c r="B34" s="5"/>
    </row>
    <row r="35" spans="1:2" ht="12.75">
      <c r="A35" s="3"/>
      <c r="B35" s="3"/>
    </row>
    <row r="36" spans="1:2" ht="12.75">
      <c r="A36" s="3" t="s">
        <v>31</v>
      </c>
      <c r="B36" s="3" t="s">
        <v>32</v>
      </c>
    </row>
    <row r="37" spans="1:2" ht="12.75">
      <c r="A37" s="3" t="s">
        <v>33</v>
      </c>
      <c r="B37" s="3" t="s">
        <v>34</v>
      </c>
    </row>
    <row r="38" spans="1:2" ht="12.75">
      <c r="A38" s="3" t="s">
        <v>35</v>
      </c>
      <c r="B38" s="3" t="s">
        <v>36</v>
      </c>
    </row>
  </sheetData>
  <sheetProtection/>
  <printOptions/>
  <pageMargins left="1.0631944444444446" right="1.023611111111111" top="0.7875" bottom="0.7875" header="0.5118055555555555" footer="0.5118055555555555"/>
  <pageSetup horizontalDpi="300" verticalDpi="300" orientation="portrait" paperSize="9" scale="77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SheetLayoutView="115" zoomScalePageLayoutView="0" workbookViewId="0" topLeftCell="A1">
      <selection activeCell="G2" sqref="G2"/>
    </sheetView>
  </sheetViews>
  <sheetFormatPr defaultColWidth="9.00390625" defaultRowHeight="12.75"/>
  <cols>
    <col min="1" max="1" width="16.00390625" style="174" customWidth="1"/>
    <col min="2" max="2" width="59.375" style="175" customWidth="1"/>
    <col min="3" max="5" width="15.875" style="175" customWidth="1"/>
    <col min="6" max="16384" width="9.375" style="175" customWidth="1"/>
  </cols>
  <sheetData>
    <row r="1" spans="1:5" s="180" customFormat="1" ht="21" customHeight="1">
      <c r="A1" s="176"/>
      <c r="B1" s="177"/>
      <c r="C1" s="178"/>
      <c r="D1" s="178"/>
      <c r="E1" s="179" t="s">
        <v>1081</v>
      </c>
    </row>
    <row r="2" spans="1:5" s="183" customFormat="1" ht="34.5" customHeight="1">
      <c r="A2" s="181" t="s">
        <v>388</v>
      </c>
      <c r="B2" s="770" t="s">
        <v>389</v>
      </c>
      <c r="C2" s="770"/>
      <c r="D2" s="770"/>
      <c r="E2" s="182" t="s">
        <v>390</v>
      </c>
    </row>
    <row r="3" spans="1:5" s="183" customFormat="1" ht="24">
      <c r="A3" s="184" t="s">
        <v>391</v>
      </c>
      <c r="B3" s="771" t="s">
        <v>426</v>
      </c>
      <c r="C3" s="771"/>
      <c r="D3" s="771"/>
      <c r="E3" s="185" t="s">
        <v>427</v>
      </c>
    </row>
    <row r="4" spans="1:5" s="188" customFormat="1" ht="15.75" customHeight="1">
      <c r="A4" s="186"/>
      <c r="B4" s="186"/>
      <c r="C4" s="187"/>
      <c r="D4" s="187"/>
      <c r="E4" s="187"/>
    </row>
    <row r="5" spans="1:5" ht="24">
      <c r="A5" s="189" t="s">
        <v>394</v>
      </c>
      <c r="B5" s="190" t="s">
        <v>395</v>
      </c>
      <c r="C5" s="191" t="s">
        <v>41</v>
      </c>
      <c r="D5" s="191" t="s">
        <v>42</v>
      </c>
      <c r="E5" s="192" t="s">
        <v>43</v>
      </c>
    </row>
    <row r="6" spans="1:5" s="197" customFormat="1" ht="12.75" customHeight="1">
      <c r="A6" s="193" t="s">
        <v>44</v>
      </c>
      <c r="B6" s="194" t="s">
        <v>45</v>
      </c>
      <c r="C6" s="194" t="s">
        <v>46</v>
      </c>
      <c r="D6" s="195" t="s">
        <v>47</v>
      </c>
      <c r="E6" s="196" t="s">
        <v>48</v>
      </c>
    </row>
    <row r="7" spans="1:5" s="197" customFormat="1" ht="15.75" customHeight="1">
      <c r="A7" s="772" t="s">
        <v>291</v>
      </c>
      <c r="B7" s="772"/>
      <c r="C7" s="772"/>
      <c r="D7" s="772"/>
      <c r="E7" s="772"/>
    </row>
    <row r="8" spans="1:5" s="200" customFormat="1" ht="12" customHeight="1">
      <c r="A8" s="193" t="s">
        <v>49</v>
      </c>
      <c r="B8" s="198" t="s">
        <v>396</v>
      </c>
      <c r="C8" s="121">
        <f>SUM(C9:C18)</f>
        <v>243260</v>
      </c>
      <c r="D8" s="121">
        <f>SUM(D9:D18)</f>
        <v>2457059</v>
      </c>
      <c r="E8" s="199">
        <f>SUM(E9:E18)</f>
        <v>2234519</v>
      </c>
    </row>
    <row r="9" spans="1:5" s="200" customFormat="1" ht="12" customHeight="1">
      <c r="A9" s="201" t="s">
        <v>51</v>
      </c>
      <c r="B9" s="61" t="s">
        <v>1051</v>
      </c>
      <c r="C9" s="202">
        <v>192260</v>
      </c>
      <c r="D9" s="202">
        <v>192260</v>
      </c>
      <c r="E9" s="203"/>
    </row>
    <row r="10" spans="1:5" s="200" customFormat="1" ht="12" customHeight="1">
      <c r="A10" s="204" t="s">
        <v>53</v>
      </c>
      <c r="B10" s="64" t="s">
        <v>110</v>
      </c>
      <c r="C10" s="110">
        <v>11000</v>
      </c>
      <c r="D10" s="110">
        <v>481335</v>
      </c>
      <c r="E10" s="135">
        <v>481335</v>
      </c>
    </row>
    <row r="11" spans="1:5" s="200" customFormat="1" ht="12" customHeight="1">
      <c r="A11" s="204" t="s">
        <v>55</v>
      </c>
      <c r="B11" s="64" t="s">
        <v>112</v>
      </c>
      <c r="C11" s="110"/>
      <c r="D11" s="110">
        <v>250575</v>
      </c>
      <c r="E11" s="135">
        <v>250575</v>
      </c>
    </row>
    <row r="12" spans="1:5" s="200" customFormat="1" ht="12" customHeight="1">
      <c r="A12" s="204" t="s">
        <v>57</v>
      </c>
      <c r="B12" s="64" t="s">
        <v>114</v>
      </c>
      <c r="C12" s="110">
        <v>10000</v>
      </c>
      <c r="D12" s="110">
        <v>312000</v>
      </c>
      <c r="E12" s="135">
        <v>311720</v>
      </c>
    </row>
    <row r="13" spans="1:5" s="200" customFormat="1" ht="12" customHeight="1">
      <c r="A13" s="204" t="s">
        <v>59</v>
      </c>
      <c r="B13" s="64" t="s">
        <v>116</v>
      </c>
      <c r="C13" s="110"/>
      <c r="D13" s="110">
        <v>202400</v>
      </c>
      <c r="E13" s="135">
        <v>202400</v>
      </c>
    </row>
    <row r="14" spans="1:5" s="200" customFormat="1" ht="12" customHeight="1">
      <c r="A14" s="204" t="s">
        <v>61</v>
      </c>
      <c r="B14" s="64" t="s">
        <v>397</v>
      </c>
      <c r="C14" s="110"/>
      <c r="D14" s="110">
        <v>58865</v>
      </c>
      <c r="E14" s="135">
        <v>58865</v>
      </c>
    </row>
    <row r="15" spans="1:5" s="205" customFormat="1" ht="12" customHeight="1">
      <c r="A15" s="204" t="s">
        <v>221</v>
      </c>
      <c r="B15" s="81" t="s">
        <v>398</v>
      </c>
      <c r="C15" s="110"/>
      <c r="D15" s="110">
        <v>304000</v>
      </c>
      <c r="E15" s="135">
        <v>304000</v>
      </c>
    </row>
    <row r="16" spans="1:5" s="205" customFormat="1" ht="12" customHeight="1">
      <c r="A16" s="204" t="s">
        <v>223</v>
      </c>
      <c r="B16" s="64" t="s">
        <v>122</v>
      </c>
      <c r="C16" s="125"/>
      <c r="D16" s="125">
        <v>2359</v>
      </c>
      <c r="E16" s="206">
        <v>2359</v>
      </c>
    </row>
    <row r="17" spans="1:5" s="200" customFormat="1" ht="12" customHeight="1">
      <c r="A17" s="204" t="s">
        <v>225</v>
      </c>
      <c r="B17" s="64" t="s">
        <v>1052</v>
      </c>
      <c r="C17" s="110">
        <v>30000</v>
      </c>
      <c r="D17" s="110">
        <v>30000</v>
      </c>
      <c r="E17" s="135"/>
    </row>
    <row r="18" spans="1:5" s="205" customFormat="1" ht="12" customHeight="1">
      <c r="A18" s="204" t="s">
        <v>227</v>
      </c>
      <c r="B18" s="81" t="s">
        <v>126</v>
      </c>
      <c r="C18" s="117"/>
      <c r="D18" s="117">
        <v>623265</v>
      </c>
      <c r="E18" s="207">
        <v>623265</v>
      </c>
    </row>
    <row r="19" spans="1:5" s="205" customFormat="1" ht="21" customHeight="1">
      <c r="A19" s="193" t="s">
        <v>63</v>
      </c>
      <c r="B19" s="198" t="s">
        <v>399</v>
      </c>
      <c r="C19" s="121">
        <f>SUM(C20:C22)</f>
        <v>0</v>
      </c>
      <c r="D19" s="121">
        <f>SUM(D20:D22)</f>
        <v>57928</v>
      </c>
      <c r="E19" s="199">
        <f>SUM(E20:E22)</f>
        <v>57928</v>
      </c>
    </row>
    <row r="20" spans="1:5" s="205" customFormat="1" ht="12" customHeight="1">
      <c r="A20" s="204" t="s">
        <v>65</v>
      </c>
      <c r="B20" s="80" t="s">
        <v>66</v>
      </c>
      <c r="C20" s="110"/>
      <c r="D20" s="110"/>
      <c r="E20" s="135"/>
    </row>
    <row r="21" spans="1:5" s="205" customFormat="1" ht="12" customHeight="1">
      <c r="A21" s="204" t="s">
        <v>67</v>
      </c>
      <c r="B21" s="64" t="s">
        <v>400</v>
      </c>
      <c r="C21" s="110"/>
      <c r="D21" s="110"/>
      <c r="E21" s="135"/>
    </row>
    <row r="22" spans="1:5" s="205" customFormat="1" ht="12" customHeight="1">
      <c r="A22" s="204" t="s">
        <v>69</v>
      </c>
      <c r="B22" s="64" t="s">
        <v>401</v>
      </c>
      <c r="C22" s="110"/>
      <c r="D22" s="110">
        <v>57928</v>
      </c>
      <c r="E22" s="135">
        <v>57928</v>
      </c>
    </row>
    <row r="23" spans="1:5" s="205" customFormat="1" ht="12" customHeight="1">
      <c r="A23" s="204" t="s">
        <v>71</v>
      </c>
      <c r="B23" s="64" t="s">
        <v>402</v>
      </c>
      <c r="C23" s="110"/>
      <c r="D23" s="110"/>
      <c r="E23" s="135"/>
    </row>
    <row r="24" spans="1:5" s="205" customFormat="1" ht="12" customHeight="1">
      <c r="A24" s="193" t="s">
        <v>77</v>
      </c>
      <c r="B24" s="21" t="s">
        <v>303</v>
      </c>
      <c r="C24" s="208"/>
      <c r="D24" s="208"/>
      <c r="E24" s="209">
        <v>67142</v>
      </c>
    </row>
    <row r="25" spans="1:5" s="205" customFormat="1" ht="22.5" customHeight="1">
      <c r="A25" s="193" t="s">
        <v>261</v>
      </c>
      <c r="B25" s="21" t="s">
        <v>403</v>
      </c>
      <c r="C25" s="121">
        <f>SUM(C26:C27)</f>
        <v>0</v>
      </c>
      <c r="D25" s="121">
        <f>SUM(D26:D27)</f>
        <v>0</v>
      </c>
      <c r="E25" s="199">
        <f>SUM(E26:E27)</f>
        <v>0</v>
      </c>
    </row>
    <row r="26" spans="1:5" s="205" customFormat="1" ht="12" customHeight="1">
      <c r="A26" s="210" t="s">
        <v>93</v>
      </c>
      <c r="B26" s="80" t="s">
        <v>400</v>
      </c>
      <c r="C26" s="106"/>
      <c r="D26" s="106"/>
      <c r="E26" s="211"/>
    </row>
    <row r="27" spans="1:5" s="205" customFormat="1" ht="12" customHeight="1">
      <c r="A27" s="210" t="s">
        <v>95</v>
      </c>
      <c r="B27" s="64" t="s">
        <v>404</v>
      </c>
      <c r="C27" s="125"/>
      <c r="D27" s="125"/>
      <c r="E27" s="206"/>
    </row>
    <row r="28" spans="1:5" s="205" customFormat="1" ht="12" customHeight="1">
      <c r="A28" s="204" t="s">
        <v>97</v>
      </c>
      <c r="B28" s="212" t="s">
        <v>405</v>
      </c>
      <c r="C28" s="134"/>
      <c r="D28" s="134"/>
      <c r="E28" s="213"/>
    </row>
    <row r="29" spans="1:5" s="205" customFormat="1" ht="12" customHeight="1">
      <c r="A29" s="193" t="s">
        <v>105</v>
      </c>
      <c r="B29" s="21" t="s">
        <v>406</v>
      </c>
      <c r="C29" s="121">
        <f>SUM(C30:C32)</f>
        <v>887000</v>
      </c>
      <c r="D29" s="121">
        <f>SUM(D30:D32)</f>
        <v>1437000</v>
      </c>
      <c r="E29" s="199">
        <v>550000</v>
      </c>
    </row>
    <row r="30" spans="1:5" s="205" customFormat="1" ht="12" customHeight="1">
      <c r="A30" s="210" t="s">
        <v>107</v>
      </c>
      <c r="B30" s="80" t="s">
        <v>130</v>
      </c>
      <c r="C30" s="106"/>
      <c r="D30" s="106"/>
      <c r="E30" s="211"/>
    </row>
    <row r="31" spans="1:5" s="205" customFormat="1" ht="12" customHeight="1">
      <c r="A31" s="210" t="s">
        <v>109</v>
      </c>
      <c r="B31" s="64" t="s">
        <v>132</v>
      </c>
      <c r="C31" s="125"/>
      <c r="D31" s="125">
        <v>550000</v>
      </c>
      <c r="E31" s="206">
        <v>550000</v>
      </c>
    </row>
    <row r="32" spans="1:5" s="205" customFormat="1" ht="12" customHeight="1">
      <c r="A32" s="204" t="s">
        <v>111</v>
      </c>
      <c r="B32" s="212" t="s">
        <v>134</v>
      </c>
      <c r="C32" s="134">
        <v>887000</v>
      </c>
      <c r="D32" s="134">
        <v>887000</v>
      </c>
      <c r="E32" s="213"/>
    </row>
    <row r="33" spans="1:5" s="205" customFormat="1" ht="12" customHeight="1">
      <c r="A33" s="193" t="s">
        <v>127</v>
      </c>
      <c r="B33" s="21" t="s">
        <v>304</v>
      </c>
      <c r="C33" s="208"/>
      <c r="D33" s="208"/>
      <c r="E33" s="209"/>
    </row>
    <row r="34" spans="1:5" s="200" customFormat="1" ht="12" customHeight="1">
      <c r="A34" s="193" t="s">
        <v>272</v>
      </c>
      <c r="B34" s="21" t="s">
        <v>407</v>
      </c>
      <c r="C34" s="208"/>
      <c r="D34" s="208"/>
      <c r="E34" s="209"/>
    </row>
    <row r="35" spans="1:5" s="200" customFormat="1" ht="12" customHeight="1">
      <c r="A35" s="193" t="s">
        <v>149</v>
      </c>
      <c r="B35" s="21" t="s">
        <v>408</v>
      </c>
      <c r="C35" s="121">
        <f>+C8+C19+C24+C25+C29+C33+C34</f>
        <v>1130260</v>
      </c>
      <c r="D35" s="121">
        <f>+D8+D19+D24+D25+D29+D33+D34</f>
        <v>3951987</v>
      </c>
      <c r="E35" s="199">
        <f>+E8+E19+E24+E25+E29+E33+E34</f>
        <v>2909589</v>
      </c>
    </row>
    <row r="36" spans="1:5" s="200" customFormat="1" ht="12" customHeight="1">
      <c r="A36" s="214" t="s">
        <v>159</v>
      </c>
      <c r="B36" s="21" t="s">
        <v>409</v>
      </c>
      <c r="C36" s="121">
        <f>+C37+C38+C39</f>
        <v>0</v>
      </c>
      <c r="D36" s="121">
        <f>+D37+D38+D39</f>
        <v>0</v>
      </c>
      <c r="E36" s="199">
        <f>+E37+E38+E39</f>
        <v>0</v>
      </c>
    </row>
    <row r="37" spans="1:5" s="200" customFormat="1" ht="12" customHeight="1">
      <c r="A37" s="210" t="s">
        <v>410</v>
      </c>
      <c r="B37" s="80" t="s">
        <v>360</v>
      </c>
      <c r="C37" s="106"/>
      <c r="D37" s="106"/>
      <c r="E37" s="211"/>
    </row>
    <row r="38" spans="1:5" s="205" customFormat="1" ht="12" customHeight="1">
      <c r="A38" s="210" t="s">
        <v>411</v>
      </c>
      <c r="B38" s="64" t="s">
        <v>412</v>
      </c>
      <c r="C38" s="125"/>
      <c r="D38" s="125"/>
      <c r="E38" s="206"/>
    </row>
    <row r="39" spans="1:5" s="205" customFormat="1" ht="12" customHeight="1">
      <c r="A39" s="204" t="s">
        <v>413</v>
      </c>
      <c r="B39" s="212" t="s">
        <v>414</v>
      </c>
      <c r="C39" s="134"/>
      <c r="D39" s="134"/>
      <c r="E39" s="213"/>
    </row>
    <row r="40" spans="1:5" s="205" customFormat="1" ht="15" customHeight="1">
      <c r="A40" s="214" t="s">
        <v>284</v>
      </c>
      <c r="B40" s="215" t="s">
        <v>415</v>
      </c>
      <c r="C40" s="121">
        <f>+C35+C36</f>
        <v>1130260</v>
      </c>
      <c r="D40" s="121">
        <f>+D35+D36</f>
        <v>3951987</v>
      </c>
      <c r="E40" s="199">
        <f>+E35+E36</f>
        <v>2909589</v>
      </c>
    </row>
    <row r="41" spans="1:5" s="205" customFormat="1" ht="15" customHeight="1">
      <c r="A41" s="216"/>
      <c r="B41" s="217"/>
      <c r="C41" s="218"/>
      <c r="D41" s="218"/>
      <c r="E41" s="218"/>
    </row>
    <row r="42" spans="1:5" ht="12.75">
      <c r="A42" s="219"/>
      <c r="B42" s="220"/>
      <c r="C42" s="221"/>
      <c r="D42" s="221"/>
      <c r="E42" s="221"/>
    </row>
    <row r="43" spans="1:5" s="197" customFormat="1" ht="16.5" customHeight="1">
      <c r="A43" s="772" t="s">
        <v>292</v>
      </c>
      <c r="B43" s="772"/>
      <c r="C43" s="772"/>
      <c r="D43" s="772"/>
      <c r="E43" s="772"/>
    </row>
    <row r="44" spans="1:5" s="222" customFormat="1" ht="12" customHeight="1">
      <c r="A44" s="193" t="s">
        <v>49</v>
      </c>
      <c r="B44" s="21" t="s">
        <v>416</v>
      </c>
      <c r="C44" s="121">
        <f>SUM(C45:C49)</f>
        <v>14905633</v>
      </c>
      <c r="D44" s="121">
        <f>SUM(D45:D49)</f>
        <v>13337412</v>
      </c>
      <c r="E44" s="136">
        <f>SUM(E45:E49)</f>
        <v>14709094</v>
      </c>
    </row>
    <row r="45" spans="1:5" ht="12" customHeight="1">
      <c r="A45" s="204" t="s">
        <v>51</v>
      </c>
      <c r="B45" s="80" t="s">
        <v>214</v>
      </c>
      <c r="C45" s="106">
        <v>5309420</v>
      </c>
      <c r="D45" s="106">
        <v>5309420</v>
      </c>
      <c r="E45" s="107">
        <v>5299420</v>
      </c>
    </row>
    <row r="46" spans="1:5" ht="12" customHeight="1">
      <c r="A46" s="204" t="s">
        <v>53</v>
      </c>
      <c r="B46" s="64" t="s">
        <v>215</v>
      </c>
      <c r="C46" s="110">
        <v>1413953</v>
      </c>
      <c r="D46" s="110">
        <v>1413953</v>
      </c>
      <c r="E46" s="111">
        <v>1416468</v>
      </c>
    </row>
    <row r="47" spans="1:5" ht="12" customHeight="1">
      <c r="A47" s="204" t="s">
        <v>55</v>
      </c>
      <c r="B47" s="64" t="s">
        <v>216</v>
      </c>
      <c r="C47" s="110">
        <v>7860000</v>
      </c>
      <c r="D47" s="110">
        <v>6189112</v>
      </c>
      <c r="E47" s="111">
        <v>6330184</v>
      </c>
    </row>
    <row r="48" spans="1:5" ht="12" customHeight="1">
      <c r="A48" s="204" t="s">
        <v>57</v>
      </c>
      <c r="B48" s="64" t="s">
        <v>217</v>
      </c>
      <c r="C48" s="110"/>
      <c r="D48" s="110">
        <v>0</v>
      </c>
      <c r="E48" s="111"/>
    </row>
    <row r="49" spans="1:5" ht="12" customHeight="1">
      <c r="A49" s="204" t="s">
        <v>59</v>
      </c>
      <c r="B49" s="64" t="s">
        <v>219</v>
      </c>
      <c r="C49" s="110">
        <v>322260</v>
      </c>
      <c r="D49" s="110">
        <v>424927</v>
      </c>
      <c r="E49" s="111">
        <v>1663022</v>
      </c>
    </row>
    <row r="50" spans="1:5" ht="12" customHeight="1">
      <c r="A50" s="193" t="s">
        <v>63</v>
      </c>
      <c r="B50" s="21" t="s">
        <v>417</v>
      </c>
      <c r="C50" s="121">
        <f>SUM(C51:C53)</f>
        <v>0</v>
      </c>
      <c r="D50" s="121">
        <f>SUM(D51:D53)</f>
        <v>450000</v>
      </c>
      <c r="E50" s="136">
        <f>SUM(E51:E53)</f>
        <v>450000</v>
      </c>
    </row>
    <row r="51" spans="1:5" s="222" customFormat="1" ht="12" customHeight="1">
      <c r="A51" s="204" t="s">
        <v>65</v>
      </c>
      <c r="B51" s="80" t="s">
        <v>240</v>
      </c>
      <c r="C51" s="106">
        <v>0</v>
      </c>
      <c r="D51" s="106">
        <v>450000</v>
      </c>
      <c r="E51" s="107">
        <v>450000</v>
      </c>
    </row>
    <row r="52" spans="1:5" ht="12" customHeight="1">
      <c r="A52" s="204" t="s">
        <v>67</v>
      </c>
      <c r="B52" s="64" t="s">
        <v>242</v>
      </c>
      <c r="C52" s="110"/>
      <c r="D52" s="110"/>
      <c r="E52" s="111"/>
    </row>
    <row r="53" spans="1:5" ht="12" customHeight="1">
      <c r="A53" s="204" t="s">
        <v>69</v>
      </c>
      <c r="B53" s="64" t="s">
        <v>418</v>
      </c>
      <c r="C53" s="110"/>
      <c r="D53" s="110"/>
      <c r="E53" s="111"/>
    </row>
    <row r="54" spans="1:5" ht="12" customHeight="1">
      <c r="A54" s="204" t="s">
        <v>71</v>
      </c>
      <c r="B54" s="64" t="s">
        <v>419</v>
      </c>
      <c r="C54" s="110"/>
      <c r="D54" s="110"/>
      <c r="E54" s="111"/>
    </row>
    <row r="55" spans="1:5" ht="12" customHeight="1">
      <c r="A55" s="193" t="s">
        <v>77</v>
      </c>
      <c r="B55" s="223" t="s">
        <v>420</v>
      </c>
      <c r="C55" s="121">
        <f>+C44+C50</f>
        <v>14905633</v>
      </c>
      <c r="D55" s="121">
        <f>+D44+D50</f>
        <v>13787412</v>
      </c>
      <c r="E55" s="136">
        <f>+E44+E50</f>
        <v>15159094</v>
      </c>
    </row>
    <row r="56" spans="3:5" ht="12.75">
      <c r="C56" s="224"/>
      <c r="D56" s="224"/>
      <c r="E56" s="224"/>
    </row>
    <row r="57" spans="1:5" ht="15" customHeight="1">
      <c r="A57" s="225" t="s">
        <v>421</v>
      </c>
      <c r="B57" s="226"/>
      <c r="C57" s="227">
        <v>1</v>
      </c>
      <c r="D57" s="227">
        <v>1</v>
      </c>
      <c r="E57" s="228">
        <v>1</v>
      </c>
    </row>
    <row r="58" spans="1:5" ht="14.25" customHeight="1">
      <c r="A58" s="229" t="s">
        <v>422</v>
      </c>
      <c r="B58" s="230"/>
      <c r="C58" s="227"/>
      <c r="D58" s="227"/>
      <c r="E58" s="228"/>
    </row>
  </sheetData>
  <sheetProtection selectLockedCells="1" selectUnlockedCells="1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SheetLayoutView="145" zoomScalePageLayoutView="0" workbookViewId="0" topLeftCell="A1">
      <selection activeCell="E2" sqref="E2"/>
    </sheetView>
  </sheetViews>
  <sheetFormatPr defaultColWidth="9.00390625" defaultRowHeight="12.75"/>
  <cols>
    <col min="1" max="1" width="18.625" style="174" customWidth="1"/>
    <col min="2" max="2" width="62.00390625" style="175" customWidth="1"/>
    <col min="3" max="5" width="15.875" style="175" customWidth="1"/>
    <col min="6" max="16384" width="9.375" style="175" customWidth="1"/>
  </cols>
  <sheetData>
    <row r="1" spans="1:5" s="180" customFormat="1" ht="21" customHeight="1">
      <c r="A1" s="176"/>
      <c r="B1" s="177"/>
      <c r="C1" s="178"/>
      <c r="D1" s="178"/>
      <c r="E1" s="179" t="s">
        <v>1082</v>
      </c>
    </row>
    <row r="2" spans="1:5" s="183" customFormat="1" ht="25.5" customHeight="1">
      <c r="A2" s="181" t="s">
        <v>388</v>
      </c>
      <c r="B2" s="770" t="s">
        <v>389</v>
      </c>
      <c r="C2" s="770"/>
      <c r="D2" s="770"/>
      <c r="E2" s="182" t="s">
        <v>425</v>
      </c>
    </row>
    <row r="3" spans="1:5" s="183" customFormat="1" ht="24">
      <c r="A3" s="184" t="s">
        <v>428</v>
      </c>
      <c r="B3" s="771" t="s">
        <v>1053</v>
      </c>
      <c r="C3" s="771"/>
      <c r="D3" s="771"/>
      <c r="E3" s="185" t="s">
        <v>393</v>
      </c>
    </row>
    <row r="4" spans="1:5" s="188" customFormat="1" ht="15.75" customHeight="1">
      <c r="A4" s="186"/>
      <c r="B4" s="186"/>
      <c r="C4" s="187"/>
      <c r="D4" s="187"/>
      <c r="E4" s="187"/>
    </row>
    <row r="5" spans="1:5" ht="24">
      <c r="A5" s="189" t="s">
        <v>394</v>
      </c>
      <c r="B5" s="190" t="s">
        <v>395</v>
      </c>
      <c r="C5" s="191" t="s">
        <v>41</v>
      </c>
      <c r="D5" s="191" t="s">
        <v>42</v>
      </c>
      <c r="E5" s="192" t="s">
        <v>43</v>
      </c>
    </row>
    <row r="6" spans="1:5" s="197" customFormat="1" ht="12.75" customHeight="1">
      <c r="A6" s="193" t="s">
        <v>44</v>
      </c>
      <c r="B6" s="194" t="s">
        <v>45</v>
      </c>
      <c r="C6" s="194" t="s">
        <v>46</v>
      </c>
      <c r="D6" s="195" t="s">
        <v>47</v>
      </c>
      <c r="E6" s="196" t="s">
        <v>48</v>
      </c>
    </row>
    <row r="7" spans="1:5" s="197" customFormat="1" ht="15.75" customHeight="1">
      <c r="A7" s="772" t="s">
        <v>291</v>
      </c>
      <c r="B7" s="772"/>
      <c r="C7" s="772"/>
      <c r="D7" s="772"/>
      <c r="E7" s="772"/>
    </row>
    <row r="8" spans="1:5" s="200" customFormat="1" ht="12" customHeight="1">
      <c r="A8" s="193" t="s">
        <v>49</v>
      </c>
      <c r="B8" s="198" t="s">
        <v>396</v>
      </c>
      <c r="C8" s="121">
        <f>SUM(C9:C18)</f>
        <v>0</v>
      </c>
      <c r="D8" s="231">
        <f>SUM(D9:D18)</f>
        <v>0</v>
      </c>
      <c r="E8" s="199">
        <f>SUM(E9:E18)</f>
        <v>0</v>
      </c>
    </row>
    <row r="9" spans="1:5" s="200" customFormat="1" ht="12" customHeight="1">
      <c r="A9" s="201" t="s">
        <v>51</v>
      </c>
      <c r="B9" s="61" t="s">
        <v>108</v>
      </c>
      <c r="C9" s="202"/>
      <c r="D9" s="232"/>
      <c r="E9" s="203"/>
    </row>
    <row r="10" spans="1:5" s="200" customFormat="1" ht="12" customHeight="1">
      <c r="A10" s="204" t="s">
        <v>53</v>
      </c>
      <c r="B10" s="64" t="s">
        <v>110</v>
      </c>
      <c r="C10" s="110"/>
      <c r="D10" s="233"/>
      <c r="E10" s="135"/>
    </row>
    <row r="11" spans="1:5" s="200" customFormat="1" ht="12" customHeight="1">
      <c r="A11" s="204" t="s">
        <v>55</v>
      </c>
      <c r="B11" s="64" t="s">
        <v>112</v>
      </c>
      <c r="C11" s="110"/>
      <c r="D11" s="233"/>
      <c r="E11" s="135"/>
    </row>
    <row r="12" spans="1:5" s="200" customFormat="1" ht="12" customHeight="1">
      <c r="A12" s="204" t="s">
        <v>57</v>
      </c>
      <c r="B12" s="64" t="s">
        <v>114</v>
      </c>
      <c r="C12" s="110"/>
      <c r="D12" s="233"/>
      <c r="E12" s="135"/>
    </row>
    <row r="13" spans="1:5" s="200" customFormat="1" ht="12" customHeight="1">
      <c r="A13" s="204" t="s">
        <v>59</v>
      </c>
      <c r="B13" s="64" t="s">
        <v>116</v>
      </c>
      <c r="C13" s="110"/>
      <c r="D13" s="233"/>
      <c r="E13" s="135"/>
    </row>
    <row r="14" spans="1:5" s="200" customFormat="1" ht="12" customHeight="1">
      <c r="A14" s="204" t="s">
        <v>61</v>
      </c>
      <c r="B14" s="64" t="s">
        <v>397</v>
      </c>
      <c r="C14" s="110"/>
      <c r="D14" s="233"/>
      <c r="E14" s="135"/>
    </row>
    <row r="15" spans="1:5" s="205" customFormat="1" ht="12" customHeight="1">
      <c r="A15" s="204" t="s">
        <v>221</v>
      </c>
      <c r="B15" s="81" t="s">
        <v>398</v>
      </c>
      <c r="C15" s="110"/>
      <c r="D15" s="233"/>
      <c r="E15" s="135"/>
    </row>
    <row r="16" spans="1:5" s="205" customFormat="1" ht="12" customHeight="1">
      <c r="A16" s="204" t="s">
        <v>223</v>
      </c>
      <c r="B16" s="64" t="s">
        <v>122</v>
      </c>
      <c r="C16" s="125"/>
      <c r="D16" s="234"/>
      <c r="E16" s="206"/>
    </row>
    <row r="17" spans="1:5" s="200" customFormat="1" ht="12" customHeight="1">
      <c r="A17" s="204" t="s">
        <v>225</v>
      </c>
      <c r="B17" s="64" t="s">
        <v>124</v>
      </c>
      <c r="C17" s="110"/>
      <c r="D17" s="233"/>
      <c r="E17" s="135"/>
    </row>
    <row r="18" spans="1:5" s="205" customFormat="1" ht="12" customHeight="1">
      <c r="A18" s="204" t="s">
        <v>227</v>
      </c>
      <c r="B18" s="81" t="s">
        <v>126</v>
      </c>
      <c r="C18" s="117"/>
      <c r="D18" s="235"/>
      <c r="E18" s="207"/>
    </row>
    <row r="19" spans="1:5" s="205" customFormat="1" ht="12" customHeight="1">
      <c r="A19" s="193" t="s">
        <v>63</v>
      </c>
      <c r="B19" s="198" t="s">
        <v>399</v>
      </c>
      <c r="C19" s="121">
        <f>SUM(C20:C22)</f>
        <v>0</v>
      </c>
      <c r="D19" s="231">
        <f>SUM(D20:D22)</f>
        <v>0</v>
      </c>
      <c r="E19" s="199">
        <f>SUM(E20:E22)</f>
        <v>0</v>
      </c>
    </row>
    <row r="20" spans="1:5" s="205" customFormat="1" ht="12" customHeight="1">
      <c r="A20" s="204" t="s">
        <v>65</v>
      </c>
      <c r="B20" s="80" t="s">
        <v>66</v>
      </c>
      <c r="C20" s="110"/>
      <c r="D20" s="233"/>
      <c r="E20" s="135"/>
    </row>
    <row r="21" spans="1:5" s="205" customFormat="1" ht="12" customHeight="1">
      <c r="A21" s="204" t="s">
        <v>67</v>
      </c>
      <c r="B21" s="64" t="s">
        <v>400</v>
      </c>
      <c r="C21" s="110"/>
      <c r="D21" s="233"/>
      <c r="E21" s="135"/>
    </row>
    <row r="22" spans="1:5" s="205" customFormat="1" ht="12" customHeight="1">
      <c r="A22" s="204" t="s">
        <v>69</v>
      </c>
      <c r="B22" s="64" t="s">
        <v>401</v>
      </c>
      <c r="C22" s="110"/>
      <c r="D22" s="233"/>
      <c r="E22" s="135"/>
    </row>
    <row r="23" spans="1:5" s="200" customFormat="1" ht="12" customHeight="1">
      <c r="A23" s="204" t="s">
        <v>71</v>
      </c>
      <c r="B23" s="64" t="s">
        <v>429</v>
      </c>
      <c r="C23" s="110"/>
      <c r="D23" s="233"/>
      <c r="E23" s="135"/>
    </row>
    <row r="24" spans="1:5" s="200" customFormat="1" ht="12" customHeight="1">
      <c r="A24" s="193" t="s">
        <v>77</v>
      </c>
      <c r="B24" s="21" t="s">
        <v>303</v>
      </c>
      <c r="C24" s="208">
        <v>4639830</v>
      </c>
      <c r="D24" s="236">
        <v>4706972</v>
      </c>
      <c r="E24" s="209">
        <v>4219538</v>
      </c>
    </row>
    <row r="25" spans="1:5" s="200" customFormat="1" ht="12" customHeight="1">
      <c r="A25" s="193" t="s">
        <v>261</v>
      </c>
      <c r="B25" s="21" t="s">
        <v>403</v>
      </c>
      <c r="C25" s="121">
        <f>+C26+C27</f>
        <v>0</v>
      </c>
      <c r="D25" s="231">
        <f>+D26+D27</f>
        <v>0</v>
      </c>
      <c r="E25" s="199">
        <f>+E26+E27</f>
        <v>0</v>
      </c>
    </row>
    <row r="26" spans="1:5" s="200" customFormat="1" ht="12" customHeight="1">
      <c r="A26" s="210" t="s">
        <v>93</v>
      </c>
      <c r="B26" s="80" t="s">
        <v>400</v>
      </c>
      <c r="C26" s="106"/>
      <c r="D26" s="237"/>
      <c r="E26" s="211"/>
    </row>
    <row r="27" spans="1:5" s="200" customFormat="1" ht="12" customHeight="1">
      <c r="A27" s="210" t="s">
        <v>95</v>
      </c>
      <c r="B27" s="64" t="s">
        <v>404</v>
      </c>
      <c r="C27" s="125"/>
      <c r="D27" s="234"/>
      <c r="E27" s="206"/>
    </row>
    <row r="28" spans="1:5" s="200" customFormat="1" ht="12" customHeight="1">
      <c r="A28" s="204" t="s">
        <v>97</v>
      </c>
      <c r="B28" s="212" t="s">
        <v>430</v>
      </c>
      <c r="C28" s="134"/>
      <c r="D28" s="238"/>
      <c r="E28" s="213"/>
    </row>
    <row r="29" spans="1:5" s="200" customFormat="1" ht="12" customHeight="1">
      <c r="A29" s="193" t="s">
        <v>105</v>
      </c>
      <c r="B29" s="21" t="s">
        <v>406</v>
      </c>
      <c r="C29" s="121">
        <f>+C30+C31+C32</f>
        <v>0</v>
      </c>
      <c r="D29" s="231">
        <f>+D30+D31+D32</f>
        <v>0</v>
      </c>
      <c r="E29" s="199">
        <f>+E30+E31+E32</f>
        <v>0</v>
      </c>
    </row>
    <row r="30" spans="1:5" s="200" customFormat="1" ht="12" customHeight="1">
      <c r="A30" s="210" t="s">
        <v>107</v>
      </c>
      <c r="B30" s="80" t="s">
        <v>130</v>
      </c>
      <c r="C30" s="106"/>
      <c r="D30" s="237"/>
      <c r="E30" s="211"/>
    </row>
    <row r="31" spans="1:5" s="200" customFormat="1" ht="12" customHeight="1">
      <c r="A31" s="210" t="s">
        <v>109</v>
      </c>
      <c r="B31" s="64" t="s">
        <v>132</v>
      </c>
      <c r="C31" s="125"/>
      <c r="D31" s="234"/>
      <c r="E31" s="206"/>
    </row>
    <row r="32" spans="1:5" s="200" customFormat="1" ht="12" customHeight="1">
      <c r="A32" s="204" t="s">
        <v>111</v>
      </c>
      <c r="B32" s="212" t="s">
        <v>134</v>
      </c>
      <c r="C32" s="134"/>
      <c r="D32" s="238"/>
      <c r="E32" s="213"/>
    </row>
    <row r="33" spans="1:5" s="200" customFormat="1" ht="12" customHeight="1">
      <c r="A33" s="193" t="s">
        <v>127</v>
      </c>
      <c r="B33" s="21" t="s">
        <v>304</v>
      </c>
      <c r="C33" s="208"/>
      <c r="D33" s="236"/>
      <c r="E33" s="209"/>
    </row>
    <row r="34" spans="1:5" s="200" customFormat="1" ht="12" customHeight="1">
      <c r="A34" s="193" t="s">
        <v>272</v>
      </c>
      <c r="B34" s="21" t="s">
        <v>407</v>
      </c>
      <c r="C34" s="208"/>
      <c r="D34" s="236"/>
      <c r="E34" s="209"/>
    </row>
    <row r="35" spans="1:5" s="200" customFormat="1" ht="12" customHeight="1">
      <c r="A35" s="193" t="s">
        <v>149</v>
      </c>
      <c r="B35" s="21" t="s">
        <v>431</v>
      </c>
      <c r="C35" s="121">
        <f>+C8+C19+C24+C25+C29+C33+C34</f>
        <v>4639830</v>
      </c>
      <c r="D35" s="231">
        <f>+D8+D19+D24+D25+D29+D33+D34</f>
        <v>4706972</v>
      </c>
      <c r="E35" s="199">
        <v>4219538</v>
      </c>
    </row>
    <row r="36" spans="1:5" s="205" customFormat="1" ht="12" customHeight="1">
      <c r="A36" s="214" t="s">
        <v>159</v>
      </c>
      <c r="B36" s="21" t="s">
        <v>409</v>
      </c>
      <c r="C36" s="121">
        <f>+C37+C38+C39</f>
        <v>0</v>
      </c>
      <c r="D36" s="231">
        <f>+D37+D38+D39</f>
        <v>0</v>
      </c>
      <c r="E36" s="199">
        <f>+E37+E38+E39</f>
        <v>0</v>
      </c>
    </row>
    <row r="37" spans="1:5" s="205" customFormat="1" ht="15" customHeight="1">
      <c r="A37" s="210" t="s">
        <v>410</v>
      </c>
      <c r="B37" s="80" t="s">
        <v>360</v>
      </c>
      <c r="C37" s="106"/>
      <c r="D37" s="237"/>
      <c r="E37" s="211"/>
    </row>
    <row r="38" spans="1:5" s="205" customFormat="1" ht="15" customHeight="1">
      <c r="A38" s="210" t="s">
        <v>411</v>
      </c>
      <c r="B38" s="64" t="s">
        <v>412</v>
      </c>
      <c r="C38" s="125"/>
      <c r="D38" s="234"/>
      <c r="E38" s="206"/>
    </row>
    <row r="39" spans="1:5" ht="12.75">
      <c r="A39" s="204" t="s">
        <v>413</v>
      </c>
      <c r="B39" s="212" t="s">
        <v>414</v>
      </c>
      <c r="C39" s="134"/>
      <c r="D39" s="238"/>
      <c r="E39" s="213"/>
    </row>
    <row r="40" spans="1:5" s="197" customFormat="1" ht="16.5" customHeight="1">
      <c r="A40" s="214" t="s">
        <v>284</v>
      </c>
      <c r="B40" s="215" t="s">
        <v>415</v>
      </c>
      <c r="C40" s="121">
        <f>+C35+C36</f>
        <v>4639830</v>
      </c>
      <c r="D40" s="231">
        <f>+D35+D36</f>
        <v>4706972</v>
      </c>
      <c r="E40" s="199">
        <v>4219538</v>
      </c>
    </row>
    <row r="41" spans="1:5" s="222" customFormat="1" ht="12" customHeight="1">
      <c r="A41" s="216"/>
      <c r="B41" s="217"/>
      <c r="C41" s="218"/>
      <c r="D41" s="218"/>
      <c r="E41" s="218"/>
    </row>
    <row r="42" spans="1:5" ht="12" customHeight="1">
      <c r="A42" s="219"/>
      <c r="B42" s="220"/>
      <c r="C42" s="221"/>
      <c r="D42" s="221"/>
      <c r="E42" s="221"/>
    </row>
    <row r="43" spans="1:5" ht="12" customHeight="1">
      <c r="A43" s="772" t="s">
        <v>292</v>
      </c>
      <c r="B43" s="772"/>
      <c r="C43" s="772"/>
      <c r="D43" s="772"/>
      <c r="E43" s="772"/>
    </row>
    <row r="44" spans="1:5" ht="12" customHeight="1">
      <c r="A44" s="193" t="s">
        <v>49</v>
      </c>
      <c r="B44" s="21" t="s">
        <v>416</v>
      </c>
      <c r="C44" s="121">
        <f>SUM(C45:C49)</f>
        <v>0</v>
      </c>
      <c r="D44" s="121">
        <f>SUM(D45:D49)</f>
        <v>0</v>
      </c>
      <c r="E44" s="199">
        <f>SUM(E45:E49)</f>
        <v>0</v>
      </c>
    </row>
    <row r="45" spans="1:5" ht="12" customHeight="1">
      <c r="A45" s="204" t="s">
        <v>51</v>
      </c>
      <c r="B45" s="80" t="s">
        <v>214</v>
      </c>
      <c r="C45" s="106"/>
      <c r="D45" s="106"/>
      <c r="E45" s="211"/>
    </row>
    <row r="46" spans="1:5" ht="12" customHeight="1">
      <c r="A46" s="204" t="s">
        <v>53</v>
      </c>
      <c r="B46" s="64" t="s">
        <v>215</v>
      </c>
      <c r="C46" s="110"/>
      <c r="D46" s="110"/>
      <c r="E46" s="135"/>
    </row>
    <row r="47" spans="1:5" ht="12" customHeight="1">
      <c r="A47" s="204" t="s">
        <v>55</v>
      </c>
      <c r="B47" s="64" t="s">
        <v>216</v>
      </c>
      <c r="C47" s="110"/>
      <c r="D47" s="110"/>
      <c r="E47" s="135"/>
    </row>
    <row r="48" spans="1:5" s="222" customFormat="1" ht="12" customHeight="1">
      <c r="A48" s="204" t="s">
        <v>57</v>
      </c>
      <c r="B48" s="64" t="s">
        <v>217</v>
      </c>
      <c r="C48" s="110"/>
      <c r="D48" s="110"/>
      <c r="E48" s="135"/>
    </row>
    <row r="49" spans="1:5" ht="12" customHeight="1">
      <c r="A49" s="204" t="s">
        <v>59</v>
      </c>
      <c r="B49" s="64" t="s">
        <v>219</v>
      </c>
      <c r="C49" s="110"/>
      <c r="D49" s="110"/>
      <c r="E49" s="135"/>
    </row>
    <row r="50" spans="1:5" ht="12" customHeight="1">
      <c r="A50" s="193" t="s">
        <v>63</v>
      </c>
      <c r="B50" s="21" t="s">
        <v>417</v>
      </c>
      <c r="C50" s="121">
        <f>SUM(C51:C53)</f>
        <v>0</v>
      </c>
      <c r="D50" s="121">
        <f>SUM(D51:D53)</f>
        <v>0</v>
      </c>
      <c r="E50" s="199">
        <f>SUM(E51:E53)</f>
        <v>0</v>
      </c>
    </row>
    <row r="51" spans="1:5" ht="12" customHeight="1">
      <c r="A51" s="204" t="s">
        <v>65</v>
      </c>
      <c r="B51" s="80" t="s">
        <v>240</v>
      </c>
      <c r="C51" s="106"/>
      <c r="D51" s="106"/>
      <c r="E51" s="211"/>
    </row>
    <row r="52" spans="1:5" ht="12" customHeight="1">
      <c r="A52" s="204" t="s">
        <v>67</v>
      </c>
      <c r="B52" s="64" t="s">
        <v>242</v>
      </c>
      <c r="C52" s="110"/>
      <c r="D52" s="110"/>
      <c r="E52" s="135"/>
    </row>
    <row r="53" spans="1:5" ht="15" customHeight="1">
      <c r="A53" s="204" t="s">
        <v>69</v>
      </c>
      <c r="B53" s="64" t="s">
        <v>418</v>
      </c>
      <c r="C53" s="110"/>
      <c r="D53" s="110"/>
      <c r="E53" s="135"/>
    </row>
    <row r="54" spans="1:5" ht="12.75">
      <c r="A54" s="204" t="s">
        <v>71</v>
      </c>
      <c r="B54" s="64" t="s">
        <v>432</v>
      </c>
      <c r="C54" s="110"/>
      <c r="D54" s="110"/>
      <c r="E54" s="135"/>
    </row>
    <row r="55" spans="1:5" ht="15" customHeight="1">
      <c r="A55" s="193" t="s">
        <v>77</v>
      </c>
      <c r="B55" s="223" t="s">
        <v>420</v>
      </c>
      <c r="C55" s="121">
        <f>+C44+C50</f>
        <v>0</v>
      </c>
      <c r="D55" s="121">
        <f>+D44+D50</f>
        <v>0</v>
      </c>
      <c r="E55" s="199">
        <f>+E44+E50</f>
        <v>0</v>
      </c>
    </row>
    <row r="56" spans="3:5" ht="12.75">
      <c r="C56" s="224"/>
      <c r="D56" s="224"/>
      <c r="E56" s="224"/>
    </row>
    <row r="57" spans="1:5" ht="12.75">
      <c r="A57" s="225" t="s">
        <v>421</v>
      </c>
      <c r="B57" s="226"/>
      <c r="C57" s="227"/>
      <c r="D57" s="227"/>
      <c r="E57" s="228"/>
    </row>
    <row r="58" spans="1:5" ht="12.75">
      <c r="A58" s="229" t="s">
        <v>422</v>
      </c>
      <c r="B58" s="230"/>
      <c r="C58" s="227"/>
      <c r="D58" s="227"/>
      <c r="E58" s="228"/>
    </row>
  </sheetData>
  <sheetProtection selectLockedCells="1" selectUnlockedCells="1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SheetLayoutView="145" zoomScalePageLayoutView="0" workbookViewId="0" topLeftCell="A1">
      <selection activeCell="E2" sqref="E2"/>
    </sheetView>
  </sheetViews>
  <sheetFormatPr defaultColWidth="9.00390625" defaultRowHeight="12.75"/>
  <cols>
    <col min="1" max="1" width="18.625" style="174" customWidth="1"/>
    <col min="2" max="2" width="62.00390625" style="175" customWidth="1"/>
    <col min="3" max="5" width="15.875" style="175" customWidth="1"/>
    <col min="6" max="16384" width="9.375" style="175" customWidth="1"/>
  </cols>
  <sheetData>
    <row r="1" spans="1:5" s="180" customFormat="1" ht="21" customHeight="1">
      <c r="A1" s="176"/>
      <c r="B1" s="177"/>
      <c r="C1" s="178"/>
      <c r="D1" s="178"/>
      <c r="E1" s="179" t="s">
        <v>1083</v>
      </c>
    </row>
    <row r="2" spans="1:5" s="183" customFormat="1" ht="25.5" customHeight="1">
      <c r="A2" s="181" t="s">
        <v>388</v>
      </c>
      <c r="B2" s="770" t="s">
        <v>389</v>
      </c>
      <c r="C2" s="770"/>
      <c r="D2" s="770"/>
      <c r="E2" s="182" t="s">
        <v>425</v>
      </c>
    </row>
    <row r="3" spans="1:5" s="183" customFormat="1" ht="24">
      <c r="A3" s="184" t="s">
        <v>428</v>
      </c>
      <c r="B3" s="771" t="s">
        <v>433</v>
      </c>
      <c r="C3" s="771"/>
      <c r="D3" s="771"/>
      <c r="E3" s="185" t="s">
        <v>390</v>
      </c>
    </row>
    <row r="4" spans="1:5" s="188" customFormat="1" ht="15.75" customHeight="1">
      <c r="A4" s="186"/>
      <c r="B4" s="186"/>
      <c r="C4" s="187"/>
      <c r="D4" s="187"/>
      <c r="E4" s="187"/>
    </row>
    <row r="5" spans="1:5" ht="24">
      <c r="A5" s="189" t="s">
        <v>394</v>
      </c>
      <c r="B5" s="190" t="s">
        <v>395</v>
      </c>
      <c r="C5" s="191" t="s">
        <v>41</v>
      </c>
      <c r="D5" s="191" t="s">
        <v>42</v>
      </c>
      <c r="E5" s="192" t="s">
        <v>43</v>
      </c>
    </row>
    <row r="6" spans="1:5" s="197" customFormat="1" ht="12.75" customHeight="1">
      <c r="A6" s="193" t="s">
        <v>44</v>
      </c>
      <c r="B6" s="194" t="s">
        <v>45</v>
      </c>
      <c r="C6" s="194" t="s">
        <v>46</v>
      </c>
      <c r="D6" s="195" t="s">
        <v>47</v>
      </c>
      <c r="E6" s="196" t="s">
        <v>48</v>
      </c>
    </row>
    <row r="7" spans="1:5" s="197" customFormat="1" ht="15.75" customHeight="1">
      <c r="A7" s="772" t="s">
        <v>291</v>
      </c>
      <c r="B7" s="772"/>
      <c r="C7" s="772"/>
      <c r="D7" s="772"/>
      <c r="E7" s="772"/>
    </row>
    <row r="8" spans="1:5" s="200" customFormat="1" ht="12" customHeight="1">
      <c r="A8" s="193" t="s">
        <v>49</v>
      </c>
      <c r="B8" s="198" t="s">
        <v>396</v>
      </c>
      <c r="C8" s="121">
        <f>SUM(C9:C18)</f>
        <v>0</v>
      </c>
      <c r="D8" s="231">
        <f>SUM(D9:D18)</f>
        <v>0</v>
      </c>
      <c r="E8" s="199">
        <f>SUM(E9:E18)</f>
        <v>0</v>
      </c>
    </row>
    <row r="9" spans="1:5" s="200" customFormat="1" ht="12" customHeight="1">
      <c r="A9" s="201" t="s">
        <v>51</v>
      </c>
      <c r="B9" s="61" t="s">
        <v>108</v>
      </c>
      <c r="C9" s="202"/>
      <c r="D9" s="232"/>
      <c r="E9" s="203"/>
    </row>
    <row r="10" spans="1:5" s="200" customFormat="1" ht="12" customHeight="1">
      <c r="A10" s="204" t="s">
        <v>53</v>
      </c>
      <c r="B10" s="64" t="s">
        <v>110</v>
      </c>
      <c r="C10" s="110"/>
      <c r="D10" s="233"/>
      <c r="E10" s="135"/>
    </row>
    <row r="11" spans="1:5" s="200" customFormat="1" ht="12" customHeight="1">
      <c r="A11" s="204" t="s">
        <v>55</v>
      </c>
      <c r="B11" s="64" t="s">
        <v>112</v>
      </c>
      <c r="C11" s="110"/>
      <c r="D11" s="233"/>
      <c r="E11" s="135"/>
    </row>
    <row r="12" spans="1:5" s="200" customFormat="1" ht="12" customHeight="1">
      <c r="A12" s="204" t="s">
        <v>57</v>
      </c>
      <c r="B12" s="64" t="s">
        <v>114</v>
      </c>
      <c r="C12" s="110"/>
      <c r="D12" s="233"/>
      <c r="E12" s="135"/>
    </row>
    <row r="13" spans="1:5" s="200" customFormat="1" ht="12" customHeight="1">
      <c r="A13" s="204" t="s">
        <v>59</v>
      </c>
      <c r="B13" s="64" t="s">
        <v>116</v>
      </c>
      <c r="C13" s="110"/>
      <c r="D13" s="233"/>
      <c r="E13" s="135"/>
    </row>
    <row r="14" spans="1:5" s="200" customFormat="1" ht="12" customHeight="1">
      <c r="A14" s="204" t="s">
        <v>61</v>
      </c>
      <c r="B14" s="64" t="s">
        <v>397</v>
      </c>
      <c r="C14" s="110"/>
      <c r="D14" s="233"/>
      <c r="E14" s="135"/>
    </row>
    <row r="15" spans="1:5" s="205" customFormat="1" ht="12" customHeight="1">
      <c r="A15" s="204" t="s">
        <v>221</v>
      </c>
      <c r="B15" s="81" t="s">
        <v>398</v>
      </c>
      <c r="C15" s="110"/>
      <c r="D15" s="233"/>
      <c r="E15" s="135"/>
    </row>
    <row r="16" spans="1:5" s="205" customFormat="1" ht="12" customHeight="1">
      <c r="A16" s="204" t="s">
        <v>223</v>
      </c>
      <c r="B16" s="64" t="s">
        <v>122</v>
      </c>
      <c r="C16" s="125"/>
      <c r="D16" s="234"/>
      <c r="E16" s="206"/>
    </row>
    <row r="17" spans="1:5" s="200" customFormat="1" ht="12" customHeight="1">
      <c r="A17" s="204" t="s">
        <v>225</v>
      </c>
      <c r="B17" s="64" t="s">
        <v>124</v>
      </c>
      <c r="C17" s="110"/>
      <c r="D17" s="233"/>
      <c r="E17" s="135"/>
    </row>
    <row r="18" spans="1:5" s="205" customFormat="1" ht="12" customHeight="1">
      <c r="A18" s="204" t="s">
        <v>227</v>
      </c>
      <c r="B18" s="81" t="s">
        <v>126</v>
      </c>
      <c r="C18" s="117"/>
      <c r="D18" s="235"/>
      <c r="E18" s="207"/>
    </row>
    <row r="19" spans="1:5" s="205" customFormat="1" ht="12" customHeight="1">
      <c r="A19" s="193" t="s">
        <v>63</v>
      </c>
      <c r="B19" s="198" t="s">
        <v>399</v>
      </c>
      <c r="C19" s="121">
        <f>SUM(C20:C22)</f>
        <v>0</v>
      </c>
      <c r="D19" s="231">
        <f>SUM(D20:D22)</f>
        <v>0</v>
      </c>
      <c r="E19" s="199">
        <f>SUM(E20:E22)</f>
        <v>0</v>
      </c>
    </row>
    <row r="20" spans="1:5" s="205" customFormat="1" ht="12" customHeight="1">
      <c r="A20" s="204" t="s">
        <v>65</v>
      </c>
      <c r="B20" s="80" t="s">
        <v>66</v>
      </c>
      <c r="C20" s="110"/>
      <c r="D20" s="233"/>
      <c r="E20" s="135"/>
    </row>
    <row r="21" spans="1:5" s="205" customFormat="1" ht="12" customHeight="1">
      <c r="A21" s="204" t="s">
        <v>67</v>
      </c>
      <c r="B21" s="64" t="s">
        <v>400</v>
      </c>
      <c r="C21" s="110"/>
      <c r="D21" s="233"/>
      <c r="E21" s="135"/>
    </row>
    <row r="22" spans="1:5" s="205" customFormat="1" ht="12" customHeight="1">
      <c r="A22" s="204" t="s">
        <v>69</v>
      </c>
      <c r="B22" s="64" t="s">
        <v>401</v>
      </c>
      <c r="C22" s="110"/>
      <c r="D22" s="233"/>
      <c r="E22" s="135"/>
    </row>
    <row r="23" spans="1:5" s="200" customFormat="1" ht="12" customHeight="1">
      <c r="A23" s="204" t="s">
        <v>71</v>
      </c>
      <c r="B23" s="64" t="s">
        <v>429</v>
      </c>
      <c r="C23" s="110"/>
      <c r="D23" s="233"/>
      <c r="E23" s="135"/>
    </row>
    <row r="24" spans="1:5" s="200" customFormat="1" ht="12" customHeight="1">
      <c r="A24" s="193" t="s">
        <v>77</v>
      </c>
      <c r="B24" s="21" t="s">
        <v>303</v>
      </c>
      <c r="C24" s="208"/>
      <c r="D24" s="236"/>
      <c r="E24" s="209"/>
    </row>
    <row r="25" spans="1:5" s="200" customFormat="1" ht="12" customHeight="1">
      <c r="A25" s="193" t="s">
        <v>261</v>
      </c>
      <c r="B25" s="21" t="s">
        <v>403</v>
      </c>
      <c r="C25" s="121">
        <f>+C26+C27</f>
        <v>0</v>
      </c>
      <c r="D25" s="231">
        <f>+D26+D27</f>
        <v>0</v>
      </c>
      <c r="E25" s="199">
        <f>+E26+E27</f>
        <v>0</v>
      </c>
    </row>
    <row r="26" spans="1:5" s="200" customFormat="1" ht="12" customHeight="1">
      <c r="A26" s="210" t="s">
        <v>93</v>
      </c>
      <c r="B26" s="80" t="s">
        <v>400</v>
      </c>
      <c r="C26" s="106"/>
      <c r="D26" s="237"/>
      <c r="E26" s="211"/>
    </row>
    <row r="27" spans="1:5" s="200" customFormat="1" ht="12" customHeight="1">
      <c r="A27" s="210" t="s">
        <v>95</v>
      </c>
      <c r="B27" s="64" t="s">
        <v>404</v>
      </c>
      <c r="C27" s="125"/>
      <c r="D27" s="234"/>
      <c r="E27" s="206"/>
    </row>
    <row r="28" spans="1:5" s="200" customFormat="1" ht="12" customHeight="1">
      <c r="A28" s="204" t="s">
        <v>97</v>
      </c>
      <c r="B28" s="212" t="s">
        <v>430</v>
      </c>
      <c r="C28" s="134"/>
      <c r="D28" s="238"/>
      <c r="E28" s="213"/>
    </row>
    <row r="29" spans="1:5" s="200" customFormat="1" ht="12" customHeight="1">
      <c r="A29" s="193" t="s">
        <v>105</v>
      </c>
      <c r="B29" s="21" t="s">
        <v>406</v>
      </c>
      <c r="C29" s="121">
        <f>+C30+C31+C32</f>
        <v>0</v>
      </c>
      <c r="D29" s="231">
        <f>+D30+D31+D32</f>
        <v>0</v>
      </c>
      <c r="E29" s="199">
        <f>+E30+E31+E32</f>
        <v>0</v>
      </c>
    </row>
    <row r="30" spans="1:5" s="200" customFormat="1" ht="12" customHeight="1">
      <c r="A30" s="210" t="s">
        <v>107</v>
      </c>
      <c r="B30" s="80" t="s">
        <v>130</v>
      </c>
      <c r="C30" s="106"/>
      <c r="D30" s="237"/>
      <c r="E30" s="211"/>
    </row>
    <row r="31" spans="1:5" s="200" customFormat="1" ht="12" customHeight="1">
      <c r="A31" s="210" t="s">
        <v>109</v>
      </c>
      <c r="B31" s="64" t="s">
        <v>132</v>
      </c>
      <c r="C31" s="125"/>
      <c r="D31" s="234"/>
      <c r="E31" s="206"/>
    </row>
    <row r="32" spans="1:5" s="200" customFormat="1" ht="12" customHeight="1">
      <c r="A32" s="204" t="s">
        <v>111</v>
      </c>
      <c r="B32" s="212" t="s">
        <v>134</v>
      </c>
      <c r="C32" s="134"/>
      <c r="D32" s="238"/>
      <c r="E32" s="213"/>
    </row>
    <row r="33" spans="1:5" s="200" customFormat="1" ht="12" customHeight="1">
      <c r="A33" s="193" t="s">
        <v>127</v>
      </c>
      <c r="B33" s="21" t="s">
        <v>304</v>
      </c>
      <c r="C33" s="208"/>
      <c r="D33" s="236"/>
      <c r="E33" s="209"/>
    </row>
    <row r="34" spans="1:5" s="200" customFormat="1" ht="12" customHeight="1">
      <c r="A34" s="193" t="s">
        <v>272</v>
      </c>
      <c r="B34" s="21" t="s">
        <v>407</v>
      </c>
      <c r="C34" s="208"/>
      <c r="D34" s="236"/>
      <c r="E34" s="209"/>
    </row>
    <row r="35" spans="1:5" s="200" customFormat="1" ht="12" customHeight="1">
      <c r="A35" s="193" t="s">
        <v>149</v>
      </c>
      <c r="B35" s="21" t="s">
        <v>431</v>
      </c>
      <c r="C35" s="121">
        <f>+C8+C19+C24+C25+C29+C33+C34</f>
        <v>0</v>
      </c>
      <c r="D35" s="231">
        <f>+D8+D19+D24+D25+D29+D33+D34</f>
        <v>0</v>
      </c>
      <c r="E35" s="199">
        <f>+E8+E19+E24+E25+E29+E33+E34</f>
        <v>0</v>
      </c>
    </row>
    <row r="36" spans="1:5" s="205" customFormat="1" ht="12" customHeight="1">
      <c r="A36" s="214" t="s">
        <v>159</v>
      </c>
      <c r="B36" s="21" t="s">
        <v>409</v>
      </c>
      <c r="C36" s="121">
        <f>+C37+C38+C39</f>
        <v>0</v>
      </c>
      <c r="D36" s="231">
        <f>+D37+D38+D39</f>
        <v>0</v>
      </c>
      <c r="E36" s="199">
        <f>+E37+E38+E39</f>
        <v>0</v>
      </c>
    </row>
    <row r="37" spans="1:5" s="205" customFormat="1" ht="15" customHeight="1">
      <c r="A37" s="210" t="s">
        <v>410</v>
      </c>
      <c r="B37" s="80" t="s">
        <v>360</v>
      </c>
      <c r="C37" s="106"/>
      <c r="D37" s="237"/>
      <c r="E37" s="211"/>
    </row>
    <row r="38" spans="1:5" s="205" customFormat="1" ht="15" customHeight="1">
      <c r="A38" s="210" t="s">
        <v>411</v>
      </c>
      <c r="B38" s="64" t="s">
        <v>412</v>
      </c>
      <c r="C38" s="125"/>
      <c r="D38" s="234"/>
      <c r="E38" s="206"/>
    </row>
    <row r="39" spans="1:5" ht="12.75">
      <c r="A39" s="204" t="s">
        <v>413</v>
      </c>
      <c r="B39" s="212" t="s">
        <v>414</v>
      </c>
      <c r="C39" s="134"/>
      <c r="D39" s="238"/>
      <c r="E39" s="213"/>
    </row>
    <row r="40" spans="1:5" s="197" customFormat="1" ht="16.5" customHeight="1">
      <c r="A40" s="214" t="s">
        <v>284</v>
      </c>
      <c r="B40" s="215" t="s">
        <v>415</v>
      </c>
      <c r="C40" s="121">
        <f>+C35+C36</f>
        <v>0</v>
      </c>
      <c r="D40" s="231">
        <f>+D35+D36</f>
        <v>0</v>
      </c>
      <c r="E40" s="199">
        <f>+E35+E36</f>
        <v>0</v>
      </c>
    </row>
    <row r="41" spans="1:5" s="222" customFormat="1" ht="12" customHeight="1">
      <c r="A41" s="216"/>
      <c r="B41" s="217"/>
      <c r="C41" s="218"/>
      <c r="D41" s="218"/>
      <c r="E41" s="218"/>
    </row>
    <row r="42" spans="1:5" ht="12" customHeight="1">
      <c r="A42" s="219"/>
      <c r="B42" s="220"/>
      <c r="C42" s="221"/>
      <c r="D42" s="221"/>
      <c r="E42" s="221"/>
    </row>
    <row r="43" spans="1:5" ht="12" customHeight="1">
      <c r="A43" s="772" t="s">
        <v>292</v>
      </c>
      <c r="B43" s="772"/>
      <c r="C43" s="772"/>
      <c r="D43" s="772"/>
      <c r="E43" s="772"/>
    </row>
    <row r="44" spans="1:5" ht="12" customHeight="1">
      <c r="A44" s="193" t="s">
        <v>49</v>
      </c>
      <c r="B44" s="21" t="s">
        <v>416</v>
      </c>
      <c r="C44" s="121">
        <f>SUM(C45:C49)</f>
        <v>0</v>
      </c>
      <c r="D44" s="121">
        <f>SUM(D45:D49)</f>
        <v>0</v>
      </c>
      <c r="E44" s="199">
        <f>SUM(E45:E49)</f>
        <v>0</v>
      </c>
    </row>
    <row r="45" spans="1:5" ht="12" customHeight="1">
      <c r="A45" s="204" t="s">
        <v>51</v>
      </c>
      <c r="B45" s="80" t="s">
        <v>214</v>
      </c>
      <c r="C45" s="106"/>
      <c r="D45" s="106"/>
      <c r="E45" s="211"/>
    </row>
    <row r="46" spans="1:5" ht="12" customHeight="1">
      <c r="A46" s="204" t="s">
        <v>53</v>
      </c>
      <c r="B46" s="64" t="s">
        <v>215</v>
      </c>
      <c r="C46" s="110"/>
      <c r="D46" s="110"/>
      <c r="E46" s="135"/>
    </row>
    <row r="47" spans="1:5" ht="12" customHeight="1">
      <c r="A47" s="204" t="s">
        <v>55</v>
      </c>
      <c r="B47" s="64" t="s">
        <v>216</v>
      </c>
      <c r="C47" s="110"/>
      <c r="D47" s="110"/>
      <c r="E47" s="135"/>
    </row>
    <row r="48" spans="1:5" s="222" customFormat="1" ht="12" customHeight="1">
      <c r="A48" s="204" t="s">
        <v>57</v>
      </c>
      <c r="B48" s="64" t="s">
        <v>217</v>
      </c>
      <c r="C48" s="110"/>
      <c r="D48" s="110"/>
      <c r="E48" s="135"/>
    </row>
    <row r="49" spans="1:5" ht="12" customHeight="1">
      <c r="A49" s="204" t="s">
        <v>59</v>
      </c>
      <c r="B49" s="64" t="s">
        <v>219</v>
      </c>
      <c r="C49" s="110"/>
      <c r="D49" s="110"/>
      <c r="E49" s="135"/>
    </row>
    <row r="50" spans="1:5" ht="12" customHeight="1">
      <c r="A50" s="193" t="s">
        <v>63</v>
      </c>
      <c r="B50" s="21" t="s">
        <v>417</v>
      </c>
      <c r="C50" s="121">
        <f>SUM(C51:C54)</f>
        <v>2854536</v>
      </c>
      <c r="D50" s="121">
        <f>SUM(D51:D54)</f>
        <v>4310794</v>
      </c>
      <c r="E50" s="199">
        <f>SUM(E51:E53)</f>
        <v>0</v>
      </c>
    </row>
    <row r="51" spans="1:5" ht="12" customHeight="1">
      <c r="A51" s="204" t="s">
        <v>65</v>
      </c>
      <c r="B51" s="80" t="s">
        <v>240</v>
      </c>
      <c r="C51" s="106"/>
      <c r="D51" s="106"/>
      <c r="E51" s="211"/>
    </row>
    <row r="52" spans="1:5" ht="12" customHeight="1">
      <c r="A52" s="204" t="s">
        <v>67</v>
      </c>
      <c r="B52" s="64" t="s">
        <v>242</v>
      </c>
      <c r="C52" s="110"/>
      <c r="D52" s="110"/>
      <c r="E52" s="135"/>
    </row>
    <row r="53" spans="1:5" ht="15" customHeight="1">
      <c r="A53" s="204" t="s">
        <v>69</v>
      </c>
      <c r="B53" s="64" t="s">
        <v>418</v>
      </c>
      <c r="C53" s="110"/>
      <c r="D53" s="110"/>
      <c r="E53" s="135"/>
    </row>
    <row r="54" spans="1:5" ht="12.75">
      <c r="A54" s="204" t="s">
        <v>71</v>
      </c>
      <c r="B54" s="64" t="s">
        <v>306</v>
      </c>
      <c r="C54" s="110">
        <v>2854536</v>
      </c>
      <c r="D54" s="110">
        <v>4310794</v>
      </c>
      <c r="E54" s="135">
        <v>0</v>
      </c>
    </row>
    <row r="55" spans="1:5" ht="15" customHeight="1">
      <c r="A55" s="193" t="s">
        <v>77</v>
      </c>
      <c r="B55" s="223" t="s">
        <v>420</v>
      </c>
      <c r="C55" s="121">
        <f>+C44+C50</f>
        <v>2854536</v>
      </c>
      <c r="D55" s="121">
        <f>+D44+D50</f>
        <v>4310794</v>
      </c>
      <c r="E55" s="199">
        <f>+E44+E50</f>
        <v>0</v>
      </c>
    </row>
    <row r="56" spans="3:5" ht="12.75">
      <c r="C56" s="224"/>
      <c r="D56" s="224"/>
      <c r="E56" s="224"/>
    </row>
    <row r="57" spans="1:5" ht="12.75">
      <c r="A57" s="225" t="s">
        <v>421</v>
      </c>
      <c r="B57" s="226"/>
      <c r="C57" s="227"/>
      <c r="D57" s="227"/>
      <c r="E57" s="228"/>
    </row>
    <row r="58" spans="1:5" ht="12.75">
      <c r="A58" s="229" t="s">
        <v>422</v>
      </c>
      <c r="B58" s="230"/>
      <c r="C58" s="227"/>
      <c r="D58" s="227"/>
      <c r="E58" s="228"/>
    </row>
  </sheetData>
  <sheetProtection selectLockedCells="1" selectUnlockedCells="1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SheetLayoutView="145" zoomScalePageLayoutView="0" workbookViewId="0" topLeftCell="A1">
      <selection activeCell="G3" sqref="G3"/>
    </sheetView>
  </sheetViews>
  <sheetFormatPr defaultColWidth="9.00390625" defaultRowHeight="12.75"/>
  <cols>
    <col min="1" max="1" width="18.625" style="174" customWidth="1"/>
    <col min="2" max="2" width="62.00390625" style="175" customWidth="1"/>
    <col min="3" max="5" width="15.875" style="175" customWidth="1"/>
    <col min="6" max="16384" width="9.375" style="175" customWidth="1"/>
  </cols>
  <sheetData>
    <row r="1" spans="1:5" s="180" customFormat="1" ht="21" customHeight="1">
      <c r="A1" s="176"/>
      <c r="B1" s="177"/>
      <c r="C1" s="178"/>
      <c r="D1" s="178"/>
      <c r="E1" s="179" t="s">
        <v>1084</v>
      </c>
    </row>
    <row r="2" spans="1:5" s="183" customFormat="1" ht="25.5" customHeight="1">
      <c r="A2" s="181" t="s">
        <v>388</v>
      </c>
      <c r="B2" s="770" t="s">
        <v>389</v>
      </c>
      <c r="C2" s="770"/>
      <c r="D2" s="770"/>
      <c r="E2" s="182" t="s">
        <v>425</v>
      </c>
    </row>
    <row r="3" spans="1:5" s="183" customFormat="1" ht="24">
      <c r="A3" s="184" t="s">
        <v>428</v>
      </c>
      <c r="B3" s="771" t="s">
        <v>434</v>
      </c>
      <c r="C3" s="771"/>
      <c r="D3" s="771"/>
      <c r="E3" s="185" t="s">
        <v>425</v>
      </c>
    </row>
    <row r="4" spans="1:5" s="188" customFormat="1" ht="15.75" customHeight="1">
      <c r="A4" s="186"/>
      <c r="B4" s="186"/>
      <c r="C4" s="187"/>
      <c r="D4" s="187"/>
      <c r="E4" s="187"/>
    </row>
    <row r="5" spans="1:5" ht="24">
      <c r="A5" s="189" t="s">
        <v>394</v>
      </c>
      <c r="B5" s="190" t="s">
        <v>395</v>
      </c>
      <c r="C5" s="191" t="s">
        <v>41</v>
      </c>
      <c r="D5" s="191" t="s">
        <v>42</v>
      </c>
      <c r="E5" s="192" t="s">
        <v>43</v>
      </c>
    </row>
    <row r="6" spans="1:5" s="197" customFormat="1" ht="12.75" customHeight="1">
      <c r="A6" s="193" t="s">
        <v>44</v>
      </c>
      <c r="B6" s="194" t="s">
        <v>45</v>
      </c>
      <c r="C6" s="194" t="s">
        <v>46</v>
      </c>
      <c r="D6" s="195" t="s">
        <v>47</v>
      </c>
      <c r="E6" s="196" t="s">
        <v>48</v>
      </c>
    </row>
    <row r="7" spans="1:5" s="197" customFormat="1" ht="15.75" customHeight="1">
      <c r="A7" s="772" t="s">
        <v>291</v>
      </c>
      <c r="B7" s="772"/>
      <c r="C7" s="772"/>
      <c r="D7" s="772"/>
      <c r="E7" s="772"/>
    </row>
    <row r="8" spans="1:5" s="200" customFormat="1" ht="12" customHeight="1">
      <c r="A8" s="193" t="s">
        <v>49</v>
      </c>
      <c r="B8" s="198" t="s">
        <v>396</v>
      </c>
      <c r="C8" s="121">
        <f>SUM(C9:C18)</f>
        <v>0</v>
      </c>
      <c r="D8" s="231">
        <f>SUM(D9:D18)</f>
        <v>0</v>
      </c>
      <c r="E8" s="199">
        <f>SUM(E9:E18)</f>
        <v>0</v>
      </c>
    </row>
    <row r="9" spans="1:5" s="200" customFormat="1" ht="12" customHeight="1">
      <c r="A9" s="201" t="s">
        <v>51</v>
      </c>
      <c r="B9" s="61" t="s">
        <v>108</v>
      </c>
      <c r="C9" s="202"/>
      <c r="D9" s="232"/>
      <c r="E9" s="203"/>
    </row>
    <row r="10" spans="1:5" s="200" customFormat="1" ht="12" customHeight="1">
      <c r="A10" s="204" t="s">
        <v>53</v>
      </c>
      <c r="B10" s="64" t="s">
        <v>110</v>
      </c>
      <c r="C10" s="110"/>
      <c r="D10" s="233"/>
      <c r="E10" s="135"/>
    </row>
    <row r="11" spans="1:5" s="200" customFormat="1" ht="12" customHeight="1">
      <c r="A11" s="204" t="s">
        <v>55</v>
      </c>
      <c r="B11" s="64" t="s">
        <v>112</v>
      </c>
      <c r="C11" s="110"/>
      <c r="D11" s="233"/>
      <c r="E11" s="135"/>
    </row>
    <row r="12" spans="1:5" s="200" customFormat="1" ht="12" customHeight="1">
      <c r="A12" s="204" t="s">
        <v>57</v>
      </c>
      <c r="B12" s="64" t="s">
        <v>114</v>
      </c>
      <c r="C12" s="110"/>
      <c r="D12" s="233"/>
      <c r="E12" s="135"/>
    </row>
    <row r="13" spans="1:5" s="200" customFormat="1" ht="12" customHeight="1">
      <c r="A13" s="204" t="s">
        <v>59</v>
      </c>
      <c r="B13" s="64" t="s">
        <v>116</v>
      </c>
      <c r="C13" s="110"/>
      <c r="D13" s="233"/>
      <c r="E13" s="135"/>
    </row>
    <row r="14" spans="1:5" s="200" customFormat="1" ht="12" customHeight="1">
      <c r="A14" s="204" t="s">
        <v>61</v>
      </c>
      <c r="B14" s="64" t="s">
        <v>397</v>
      </c>
      <c r="C14" s="110"/>
      <c r="D14" s="233"/>
      <c r="E14" s="135"/>
    </row>
    <row r="15" spans="1:5" s="205" customFormat="1" ht="12" customHeight="1">
      <c r="A15" s="204" t="s">
        <v>221</v>
      </c>
      <c r="B15" s="81" t="s">
        <v>398</v>
      </c>
      <c r="C15" s="110"/>
      <c r="D15" s="233"/>
      <c r="E15" s="135"/>
    </row>
    <row r="16" spans="1:5" s="205" customFormat="1" ht="12" customHeight="1">
      <c r="A16" s="204" t="s">
        <v>223</v>
      </c>
      <c r="B16" s="64" t="s">
        <v>122</v>
      </c>
      <c r="C16" s="125"/>
      <c r="D16" s="234"/>
      <c r="E16" s="206"/>
    </row>
    <row r="17" spans="1:5" s="200" customFormat="1" ht="12" customHeight="1">
      <c r="A17" s="204" t="s">
        <v>225</v>
      </c>
      <c r="B17" s="64" t="s">
        <v>124</v>
      </c>
      <c r="C17" s="110"/>
      <c r="D17" s="233"/>
      <c r="E17" s="135"/>
    </row>
    <row r="18" spans="1:5" s="205" customFormat="1" ht="12" customHeight="1">
      <c r="A18" s="204" t="s">
        <v>227</v>
      </c>
      <c r="B18" s="81" t="s">
        <v>126</v>
      </c>
      <c r="C18" s="117"/>
      <c r="D18" s="235"/>
      <c r="E18" s="207"/>
    </row>
    <row r="19" spans="1:5" s="205" customFormat="1" ht="12" customHeight="1">
      <c r="A19" s="193" t="s">
        <v>63</v>
      </c>
      <c r="B19" s="198" t="s">
        <v>399</v>
      </c>
      <c r="C19" s="121">
        <f>SUM(C20:C22)</f>
        <v>0</v>
      </c>
      <c r="D19" s="231">
        <f>SUM(D20:D22)</f>
        <v>0</v>
      </c>
      <c r="E19" s="199">
        <f>SUM(E20:E22)</f>
        <v>0</v>
      </c>
    </row>
    <row r="20" spans="1:5" s="205" customFormat="1" ht="12" customHeight="1">
      <c r="A20" s="204" t="s">
        <v>65</v>
      </c>
      <c r="B20" s="80" t="s">
        <v>66</v>
      </c>
      <c r="C20" s="110"/>
      <c r="D20" s="233"/>
      <c r="E20" s="135"/>
    </row>
    <row r="21" spans="1:5" s="205" customFormat="1" ht="12" customHeight="1">
      <c r="A21" s="204" t="s">
        <v>67</v>
      </c>
      <c r="B21" s="64" t="s">
        <v>400</v>
      </c>
      <c r="C21" s="110"/>
      <c r="D21" s="233"/>
      <c r="E21" s="135"/>
    </row>
    <row r="22" spans="1:5" s="205" customFormat="1" ht="12" customHeight="1">
      <c r="A22" s="204" t="s">
        <v>69</v>
      </c>
      <c r="B22" s="64" t="s">
        <v>401</v>
      </c>
      <c r="C22" s="110"/>
      <c r="D22" s="233"/>
      <c r="E22" s="135"/>
    </row>
    <row r="23" spans="1:5" s="200" customFormat="1" ht="12" customHeight="1">
      <c r="A23" s="204" t="s">
        <v>71</v>
      </c>
      <c r="B23" s="64" t="s">
        <v>429</v>
      </c>
      <c r="C23" s="110"/>
      <c r="D23" s="233"/>
      <c r="E23" s="135"/>
    </row>
    <row r="24" spans="1:5" s="200" customFormat="1" ht="12" customHeight="1">
      <c r="A24" s="193" t="s">
        <v>77</v>
      </c>
      <c r="B24" s="21" t="s">
        <v>303</v>
      </c>
      <c r="C24" s="208"/>
      <c r="D24" s="236"/>
      <c r="E24" s="209"/>
    </row>
    <row r="25" spans="1:5" s="200" customFormat="1" ht="12" customHeight="1">
      <c r="A25" s="193" t="s">
        <v>261</v>
      </c>
      <c r="B25" s="21" t="s">
        <v>403</v>
      </c>
      <c r="C25" s="121">
        <f>+C26+C27</f>
        <v>0</v>
      </c>
      <c r="D25" s="231">
        <f>+D26+D27</f>
        <v>0</v>
      </c>
      <c r="E25" s="199">
        <f>+E26+E27</f>
        <v>0</v>
      </c>
    </row>
    <row r="26" spans="1:5" s="200" customFormat="1" ht="12" customHeight="1">
      <c r="A26" s="210" t="s">
        <v>93</v>
      </c>
      <c r="B26" s="80" t="s">
        <v>400</v>
      </c>
      <c r="C26" s="106"/>
      <c r="D26" s="237"/>
      <c r="E26" s="211"/>
    </row>
    <row r="27" spans="1:5" s="200" customFormat="1" ht="12" customHeight="1">
      <c r="A27" s="210" t="s">
        <v>95</v>
      </c>
      <c r="B27" s="64" t="s">
        <v>404</v>
      </c>
      <c r="C27" s="125"/>
      <c r="D27" s="234"/>
      <c r="E27" s="206"/>
    </row>
    <row r="28" spans="1:5" s="200" customFormat="1" ht="12" customHeight="1">
      <c r="A28" s="204" t="s">
        <v>97</v>
      </c>
      <c r="B28" s="212" t="s">
        <v>430</v>
      </c>
      <c r="C28" s="134"/>
      <c r="D28" s="238"/>
      <c r="E28" s="213"/>
    </row>
    <row r="29" spans="1:5" s="200" customFormat="1" ht="12" customHeight="1">
      <c r="A29" s="193" t="s">
        <v>105</v>
      </c>
      <c r="B29" s="21" t="s">
        <v>406</v>
      </c>
      <c r="C29" s="121">
        <f>+C30+C31+C32</f>
        <v>0</v>
      </c>
      <c r="D29" s="231">
        <f>+D30+D31+D32</f>
        <v>0</v>
      </c>
      <c r="E29" s="199">
        <f>+E30+E31+E32</f>
        <v>0</v>
      </c>
    </row>
    <row r="30" spans="1:5" s="200" customFormat="1" ht="12" customHeight="1">
      <c r="A30" s="210" t="s">
        <v>107</v>
      </c>
      <c r="B30" s="80" t="s">
        <v>130</v>
      </c>
      <c r="C30" s="106"/>
      <c r="D30" s="237"/>
      <c r="E30" s="211"/>
    </row>
    <row r="31" spans="1:5" s="200" customFormat="1" ht="12" customHeight="1">
      <c r="A31" s="210" t="s">
        <v>109</v>
      </c>
      <c r="B31" s="64" t="s">
        <v>132</v>
      </c>
      <c r="C31" s="125"/>
      <c r="D31" s="234"/>
      <c r="E31" s="206"/>
    </row>
    <row r="32" spans="1:5" s="200" customFormat="1" ht="12" customHeight="1">
      <c r="A32" s="204" t="s">
        <v>111</v>
      </c>
      <c r="B32" s="212" t="s">
        <v>134</v>
      </c>
      <c r="C32" s="134"/>
      <c r="D32" s="238"/>
      <c r="E32" s="213"/>
    </row>
    <row r="33" spans="1:5" s="200" customFormat="1" ht="12" customHeight="1">
      <c r="A33" s="193" t="s">
        <v>127</v>
      </c>
      <c r="B33" s="21" t="s">
        <v>304</v>
      </c>
      <c r="C33" s="208"/>
      <c r="D33" s="236"/>
      <c r="E33" s="209"/>
    </row>
    <row r="34" spans="1:5" s="200" customFormat="1" ht="12" customHeight="1">
      <c r="A34" s="193" t="s">
        <v>272</v>
      </c>
      <c r="B34" s="21" t="s">
        <v>407</v>
      </c>
      <c r="C34" s="208"/>
      <c r="D34" s="236"/>
      <c r="E34" s="209"/>
    </row>
    <row r="35" spans="1:5" s="200" customFormat="1" ht="12" customHeight="1">
      <c r="A35" s="193" t="s">
        <v>149</v>
      </c>
      <c r="B35" s="21" t="s">
        <v>431</v>
      </c>
      <c r="C35" s="121">
        <f>+C8+C19+C24+C25+C29+C33+C34</f>
        <v>0</v>
      </c>
      <c r="D35" s="231">
        <f>+D8+D19+D24+D25+D29+D33+D34</f>
        <v>0</v>
      </c>
      <c r="E35" s="199">
        <f>+E8+E19+E24+E25+E29+E33+E34</f>
        <v>0</v>
      </c>
    </row>
    <row r="36" spans="1:5" s="205" customFormat="1" ht="12" customHeight="1">
      <c r="A36" s="214" t="s">
        <v>159</v>
      </c>
      <c r="B36" s="21" t="s">
        <v>409</v>
      </c>
      <c r="C36" s="121">
        <f>+C37+C38+C39</f>
        <v>0</v>
      </c>
      <c r="D36" s="231">
        <f>+D37+D38+D39</f>
        <v>0</v>
      </c>
      <c r="E36" s="199">
        <f>+E37+E38+E39</f>
        <v>0</v>
      </c>
    </row>
    <row r="37" spans="1:5" s="205" customFormat="1" ht="15" customHeight="1">
      <c r="A37" s="210" t="s">
        <v>410</v>
      </c>
      <c r="B37" s="80" t="s">
        <v>360</v>
      </c>
      <c r="C37" s="106"/>
      <c r="D37" s="237"/>
      <c r="E37" s="211"/>
    </row>
    <row r="38" spans="1:5" s="205" customFormat="1" ht="15" customHeight="1">
      <c r="A38" s="210" t="s">
        <v>411</v>
      </c>
      <c r="B38" s="64" t="s">
        <v>412</v>
      </c>
      <c r="C38" s="125"/>
      <c r="D38" s="234"/>
      <c r="E38" s="206"/>
    </row>
    <row r="39" spans="1:5" ht="12.75">
      <c r="A39" s="204" t="s">
        <v>413</v>
      </c>
      <c r="B39" s="212" t="s">
        <v>414</v>
      </c>
      <c r="C39" s="134"/>
      <c r="D39" s="238"/>
      <c r="E39" s="213"/>
    </row>
    <row r="40" spans="1:5" s="197" customFormat="1" ht="16.5" customHeight="1">
      <c r="A40" s="214" t="s">
        <v>284</v>
      </c>
      <c r="B40" s="215" t="s">
        <v>415</v>
      </c>
      <c r="C40" s="121">
        <f>+C35+C36</f>
        <v>0</v>
      </c>
      <c r="D40" s="231">
        <f>+D35+D36</f>
        <v>0</v>
      </c>
      <c r="E40" s="199">
        <f>+E35+E36</f>
        <v>0</v>
      </c>
    </row>
    <row r="41" spans="1:5" s="222" customFormat="1" ht="12" customHeight="1">
      <c r="A41" s="216"/>
      <c r="B41" s="217"/>
      <c r="C41" s="218"/>
      <c r="D41" s="218"/>
      <c r="E41" s="218"/>
    </row>
    <row r="42" spans="1:5" ht="12" customHeight="1">
      <c r="A42" s="219"/>
      <c r="B42" s="220"/>
      <c r="C42" s="221"/>
      <c r="D42" s="221"/>
      <c r="E42" s="221"/>
    </row>
    <row r="43" spans="1:5" ht="12" customHeight="1">
      <c r="A43" s="772" t="s">
        <v>292</v>
      </c>
      <c r="B43" s="772"/>
      <c r="C43" s="772"/>
      <c r="D43" s="772"/>
      <c r="E43" s="772"/>
    </row>
    <row r="44" spans="1:5" ht="12" customHeight="1">
      <c r="A44" s="193" t="s">
        <v>49</v>
      </c>
      <c r="B44" s="21" t="s">
        <v>416</v>
      </c>
      <c r="C44" s="121">
        <v>900000</v>
      </c>
      <c r="D44" s="121">
        <f>SUM(D45:D49)</f>
        <v>358702</v>
      </c>
      <c r="E44" s="199">
        <f>SUM(E45:E49)</f>
        <v>229168</v>
      </c>
    </row>
    <row r="45" spans="1:5" ht="12" customHeight="1">
      <c r="A45" s="204" t="s">
        <v>51</v>
      </c>
      <c r="B45" s="80" t="s">
        <v>214</v>
      </c>
      <c r="C45" s="106"/>
      <c r="D45" s="106"/>
      <c r="E45" s="211"/>
    </row>
    <row r="46" spans="1:5" ht="12" customHeight="1">
      <c r="A46" s="204" t="s">
        <v>53</v>
      </c>
      <c r="B46" s="64" t="s">
        <v>215</v>
      </c>
      <c r="C46" s="110"/>
      <c r="D46" s="110"/>
      <c r="E46" s="135"/>
    </row>
    <row r="47" spans="1:5" ht="12" customHeight="1">
      <c r="A47" s="204" t="s">
        <v>55</v>
      </c>
      <c r="B47" s="64" t="s">
        <v>216</v>
      </c>
      <c r="C47" s="110"/>
      <c r="D47" s="110"/>
      <c r="E47" s="135"/>
    </row>
    <row r="48" spans="1:5" s="222" customFormat="1" ht="12" customHeight="1">
      <c r="A48" s="204" t="s">
        <v>57</v>
      </c>
      <c r="B48" s="64" t="s">
        <v>217</v>
      </c>
      <c r="C48" s="110"/>
      <c r="D48" s="110"/>
      <c r="E48" s="135"/>
    </row>
    <row r="49" spans="1:5" ht="12" customHeight="1">
      <c r="A49" s="204" t="s">
        <v>59</v>
      </c>
      <c r="B49" s="64" t="s">
        <v>219</v>
      </c>
      <c r="C49" s="110">
        <v>900000</v>
      </c>
      <c r="D49" s="110">
        <v>358702</v>
      </c>
      <c r="E49" s="135">
        <v>229168</v>
      </c>
    </row>
    <row r="50" spans="1:5" ht="12" customHeight="1">
      <c r="A50" s="193" t="s">
        <v>63</v>
      </c>
      <c r="B50" s="21" t="s">
        <v>417</v>
      </c>
      <c r="C50" s="121">
        <f>SUM(C51:C53)</f>
        <v>0</v>
      </c>
      <c r="D50" s="121">
        <f>SUM(D51:D53)</f>
        <v>0</v>
      </c>
      <c r="E50" s="199">
        <f>SUM(E51:E53)</f>
        <v>0</v>
      </c>
    </row>
    <row r="51" spans="1:5" ht="12" customHeight="1">
      <c r="A51" s="204" t="s">
        <v>65</v>
      </c>
      <c r="B51" s="80" t="s">
        <v>240</v>
      </c>
      <c r="C51" s="106"/>
      <c r="D51" s="106"/>
      <c r="E51" s="211"/>
    </row>
    <row r="52" spans="1:5" ht="12" customHeight="1">
      <c r="A52" s="204" t="s">
        <v>67</v>
      </c>
      <c r="B52" s="64" t="s">
        <v>242</v>
      </c>
      <c r="C52" s="110"/>
      <c r="D52" s="110"/>
      <c r="E52" s="135"/>
    </row>
    <row r="53" spans="1:5" ht="15" customHeight="1">
      <c r="A53" s="204" t="s">
        <v>69</v>
      </c>
      <c r="B53" s="64" t="s">
        <v>418</v>
      </c>
      <c r="C53" s="110"/>
      <c r="D53" s="110"/>
      <c r="E53" s="135"/>
    </row>
    <row r="54" spans="1:5" ht="12.75">
      <c r="A54" s="204" t="s">
        <v>71</v>
      </c>
      <c r="B54" s="64" t="s">
        <v>432</v>
      </c>
      <c r="C54" s="110"/>
      <c r="D54" s="110"/>
      <c r="E54" s="135"/>
    </row>
    <row r="55" spans="1:5" ht="15" customHeight="1">
      <c r="A55" s="193" t="s">
        <v>77</v>
      </c>
      <c r="B55" s="223" t="s">
        <v>420</v>
      </c>
      <c r="C55" s="121">
        <f>+C44+C50</f>
        <v>900000</v>
      </c>
      <c r="D55" s="121">
        <f>+D44+D50</f>
        <v>358702</v>
      </c>
      <c r="E55" s="199">
        <f>+E44+E50</f>
        <v>229168</v>
      </c>
    </row>
    <row r="56" spans="3:5" ht="12.75">
      <c r="C56" s="224"/>
      <c r="D56" s="224"/>
      <c r="E56" s="224"/>
    </row>
    <row r="57" spans="1:5" ht="12.75">
      <c r="A57" s="225" t="s">
        <v>421</v>
      </c>
      <c r="B57" s="226"/>
      <c r="C57" s="227"/>
      <c r="D57" s="227"/>
      <c r="E57" s="228"/>
    </row>
    <row r="58" spans="1:5" ht="12.75">
      <c r="A58" s="229" t="s">
        <v>422</v>
      </c>
      <c r="B58" s="230"/>
      <c r="C58" s="227"/>
      <c r="D58" s="227"/>
      <c r="E58" s="228"/>
    </row>
  </sheetData>
  <sheetProtection selectLockedCells="1" selectUnlockedCells="1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SheetLayoutView="145" zoomScalePageLayoutView="0" workbookViewId="0" topLeftCell="A1">
      <selection activeCell="H3" sqref="H3"/>
    </sheetView>
  </sheetViews>
  <sheetFormatPr defaultColWidth="9.00390625" defaultRowHeight="12.75"/>
  <cols>
    <col min="1" max="1" width="18.625" style="174" customWidth="1"/>
    <col min="2" max="2" width="62.00390625" style="175" customWidth="1"/>
    <col min="3" max="5" width="15.875" style="175" customWidth="1"/>
    <col min="6" max="16384" width="9.375" style="175" customWidth="1"/>
  </cols>
  <sheetData>
    <row r="1" spans="1:5" s="180" customFormat="1" ht="21" customHeight="1">
      <c r="A1" s="176"/>
      <c r="B1" s="177"/>
      <c r="C1" s="178"/>
      <c r="D1" s="178"/>
      <c r="E1" s="179" t="s">
        <v>1085</v>
      </c>
    </row>
    <row r="2" spans="1:5" s="183" customFormat="1" ht="25.5" customHeight="1">
      <c r="A2" s="181" t="s">
        <v>388</v>
      </c>
      <c r="B2" s="770" t="s">
        <v>389</v>
      </c>
      <c r="C2" s="770"/>
      <c r="D2" s="770"/>
      <c r="E2" s="182" t="s">
        <v>425</v>
      </c>
    </row>
    <row r="3" spans="1:5" s="183" customFormat="1" ht="24">
      <c r="A3" s="184" t="s">
        <v>428</v>
      </c>
      <c r="B3" s="771" t="s">
        <v>435</v>
      </c>
      <c r="C3" s="771"/>
      <c r="D3" s="771"/>
      <c r="E3" s="185" t="s">
        <v>427</v>
      </c>
    </row>
    <row r="4" spans="1:5" s="188" customFormat="1" ht="15.75" customHeight="1">
      <c r="A4" s="186"/>
      <c r="B4" s="186"/>
      <c r="C4" s="187"/>
      <c r="D4" s="187"/>
      <c r="E4" s="187"/>
    </row>
    <row r="5" spans="1:5" ht="24">
      <c r="A5" s="189" t="s">
        <v>394</v>
      </c>
      <c r="B5" s="190" t="s">
        <v>395</v>
      </c>
      <c r="C5" s="191" t="s">
        <v>41</v>
      </c>
      <c r="D5" s="191" t="s">
        <v>42</v>
      </c>
      <c r="E5" s="192" t="s">
        <v>43</v>
      </c>
    </row>
    <row r="6" spans="1:5" s="197" customFormat="1" ht="12.75" customHeight="1">
      <c r="A6" s="193" t="s">
        <v>44</v>
      </c>
      <c r="B6" s="194" t="s">
        <v>45</v>
      </c>
      <c r="C6" s="194" t="s">
        <v>46</v>
      </c>
      <c r="D6" s="195" t="s">
        <v>47</v>
      </c>
      <c r="E6" s="196" t="s">
        <v>48</v>
      </c>
    </row>
    <row r="7" spans="1:5" s="197" customFormat="1" ht="15.75" customHeight="1">
      <c r="A7" s="772" t="s">
        <v>291</v>
      </c>
      <c r="B7" s="772"/>
      <c r="C7" s="772"/>
      <c r="D7" s="772"/>
      <c r="E7" s="772"/>
    </row>
    <row r="8" spans="1:5" s="200" customFormat="1" ht="12" customHeight="1">
      <c r="A8" s="193" t="s">
        <v>49</v>
      </c>
      <c r="B8" s="198" t="s">
        <v>396</v>
      </c>
      <c r="C8" s="121">
        <f>SUM(C9:C18)</f>
        <v>0</v>
      </c>
      <c r="D8" s="231">
        <f>SUM(D9:D18)</f>
        <v>0</v>
      </c>
      <c r="E8" s="199">
        <f>SUM(E9:E18)</f>
        <v>0</v>
      </c>
    </row>
    <row r="9" spans="1:5" s="200" customFormat="1" ht="12" customHeight="1">
      <c r="A9" s="201" t="s">
        <v>51</v>
      </c>
      <c r="B9" s="61" t="s">
        <v>108</v>
      </c>
      <c r="C9" s="202"/>
      <c r="D9" s="232"/>
      <c r="E9" s="203"/>
    </row>
    <row r="10" spans="1:5" s="200" customFormat="1" ht="12" customHeight="1">
      <c r="A10" s="204" t="s">
        <v>53</v>
      </c>
      <c r="B10" s="64" t="s">
        <v>110</v>
      </c>
      <c r="C10" s="110"/>
      <c r="D10" s="233"/>
      <c r="E10" s="135"/>
    </row>
    <row r="11" spans="1:5" s="200" customFormat="1" ht="12" customHeight="1">
      <c r="A11" s="204" t="s">
        <v>55</v>
      </c>
      <c r="B11" s="64" t="s">
        <v>112</v>
      </c>
      <c r="C11" s="110"/>
      <c r="D11" s="233"/>
      <c r="E11" s="135"/>
    </row>
    <row r="12" spans="1:5" s="200" customFormat="1" ht="12" customHeight="1">
      <c r="A12" s="204" t="s">
        <v>57</v>
      </c>
      <c r="B12" s="64" t="s">
        <v>114</v>
      </c>
      <c r="C12" s="110"/>
      <c r="D12" s="233"/>
      <c r="E12" s="135"/>
    </row>
    <row r="13" spans="1:5" s="200" customFormat="1" ht="12" customHeight="1">
      <c r="A13" s="204" t="s">
        <v>59</v>
      </c>
      <c r="B13" s="64" t="s">
        <v>116</v>
      </c>
      <c r="C13" s="110"/>
      <c r="D13" s="233"/>
      <c r="E13" s="135"/>
    </row>
    <row r="14" spans="1:5" s="200" customFormat="1" ht="12" customHeight="1">
      <c r="A14" s="204" t="s">
        <v>61</v>
      </c>
      <c r="B14" s="64" t="s">
        <v>397</v>
      </c>
      <c r="C14" s="110"/>
      <c r="D14" s="233"/>
      <c r="E14" s="135"/>
    </row>
    <row r="15" spans="1:5" s="205" customFormat="1" ht="12" customHeight="1">
      <c r="A15" s="204" t="s">
        <v>221</v>
      </c>
      <c r="B15" s="81" t="s">
        <v>398</v>
      </c>
      <c r="C15" s="110"/>
      <c r="D15" s="233"/>
      <c r="E15" s="135"/>
    </row>
    <row r="16" spans="1:5" s="205" customFormat="1" ht="12" customHeight="1">
      <c r="A16" s="204" t="s">
        <v>223</v>
      </c>
      <c r="B16" s="64" t="s">
        <v>122</v>
      </c>
      <c r="C16" s="125"/>
      <c r="D16" s="234"/>
      <c r="E16" s="206"/>
    </row>
    <row r="17" spans="1:5" s="200" customFormat="1" ht="12" customHeight="1">
      <c r="A17" s="204" t="s">
        <v>225</v>
      </c>
      <c r="B17" s="64" t="s">
        <v>124</v>
      </c>
      <c r="C17" s="110"/>
      <c r="D17" s="233"/>
      <c r="E17" s="135"/>
    </row>
    <row r="18" spans="1:5" s="205" customFormat="1" ht="12" customHeight="1">
      <c r="A18" s="204" t="s">
        <v>227</v>
      </c>
      <c r="B18" s="81" t="s">
        <v>126</v>
      </c>
      <c r="C18" s="117"/>
      <c r="D18" s="235"/>
      <c r="E18" s="207"/>
    </row>
    <row r="19" spans="1:5" s="205" customFormat="1" ht="12" customHeight="1">
      <c r="A19" s="193" t="s">
        <v>63</v>
      </c>
      <c r="B19" s="198" t="s">
        <v>399</v>
      </c>
      <c r="C19" s="121">
        <f>SUM(C20:C22)</f>
        <v>7740567</v>
      </c>
      <c r="D19" s="231">
        <f>SUM(D20:D22)</f>
        <v>7740567</v>
      </c>
      <c r="E19" s="199">
        <f>SUM(E20:E22)</f>
        <v>12380531</v>
      </c>
    </row>
    <row r="20" spans="1:5" s="205" customFormat="1" ht="12" customHeight="1">
      <c r="A20" s="204" t="s">
        <v>65</v>
      </c>
      <c r="B20" s="80" t="s">
        <v>66</v>
      </c>
      <c r="C20" s="110"/>
      <c r="D20" s="233"/>
      <c r="E20" s="135"/>
    </row>
    <row r="21" spans="1:5" s="205" customFormat="1" ht="12" customHeight="1">
      <c r="A21" s="204" t="s">
        <v>67</v>
      </c>
      <c r="B21" s="64" t="s">
        <v>400</v>
      </c>
      <c r="C21" s="110"/>
      <c r="D21" s="233"/>
      <c r="E21" s="135"/>
    </row>
    <row r="22" spans="1:5" s="205" customFormat="1" ht="12" customHeight="1">
      <c r="A22" s="204" t="s">
        <v>69</v>
      </c>
      <c r="B22" s="64" t="s">
        <v>401</v>
      </c>
      <c r="C22" s="110">
        <v>7740567</v>
      </c>
      <c r="D22" s="233">
        <v>7740567</v>
      </c>
      <c r="E22" s="135">
        <v>12380531</v>
      </c>
    </row>
    <row r="23" spans="1:5" s="200" customFormat="1" ht="12" customHeight="1">
      <c r="A23" s="204" t="s">
        <v>71</v>
      </c>
      <c r="B23" s="64" t="s">
        <v>429</v>
      </c>
      <c r="C23" s="110"/>
      <c r="D23" s="233"/>
      <c r="E23" s="135"/>
    </row>
    <row r="24" spans="1:5" s="200" customFormat="1" ht="12" customHeight="1">
      <c r="A24" s="193" t="s">
        <v>77</v>
      </c>
      <c r="B24" s="21" t="s">
        <v>303</v>
      </c>
      <c r="C24" s="208"/>
      <c r="D24" s="236"/>
      <c r="E24" s="209"/>
    </row>
    <row r="25" spans="1:5" s="200" customFormat="1" ht="12" customHeight="1">
      <c r="A25" s="193" t="s">
        <v>261</v>
      </c>
      <c r="B25" s="21" t="s">
        <v>403</v>
      </c>
      <c r="C25" s="121">
        <f>+C26+C27</f>
        <v>0</v>
      </c>
      <c r="D25" s="231">
        <f>+D26+D27</f>
        <v>0</v>
      </c>
      <c r="E25" s="199">
        <f>+E26+E27</f>
        <v>0</v>
      </c>
    </row>
    <row r="26" spans="1:5" s="200" customFormat="1" ht="12" customHeight="1">
      <c r="A26" s="210" t="s">
        <v>93</v>
      </c>
      <c r="B26" s="80" t="s">
        <v>400</v>
      </c>
      <c r="C26" s="106"/>
      <c r="D26" s="237"/>
      <c r="E26" s="211"/>
    </row>
    <row r="27" spans="1:5" s="200" customFormat="1" ht="12" customHeight="1">
      <c r="A27" s="210" t="s">
        <v>95</v>
      </c>
      <c r="B27" s="64" t="s">
        <v>404</v>
      </c>
      <c r="C27" s="125"/>
      <c r="D27" s="234"/>
      <c r="E27" s="206"/>
    </row>
    <row r="28" spans="1:5" s="200" customFormat="1" ht="12" customHeight="1">
      <c r="A28" s="204" t="s">
        <v>97</v>
      </c>
      <c r="B28" s="212" t="s">
        <v>430</v>
      </c>
      <c r="C28" s="134"/>
      <c r="D28" s="238"/>
      <c r="E28" s="213"/>
    </row>
    <row r="29" spans="1:5" s="200" customFormat="1" ht="12" customHeight="1">
      <c r="A29" s="193" t="s">
        <v>105</v>
      </c>
      <c r="B29" s="21" t="s">
        <v>406</v>
      </c>
      <c r="C29" s="121">
        <f>+C30+C31+C32</f>
        <v>0</v>
      </c>
      <c r="D29" s="231">
        <f>+D30+D31+D32</f>
        <v>0</v>
      </c>
      <c r="E29" s="199">
        <f>+E30+E31+E32</f>
        <v>0</v>
      </c>
    </row>
    <row r="30" spans="1:5" s="200" customFormat="1" ht="12" customHeight="1">
      <c r="A30" s="210" t="s">
        <v>107</v>
      </c>
      <c r="B30" s="80" t="s">
        <v>130</v>
      </c>
      <c r="C30" s="106"/>
      <c r="D30" s="237"/>
      <c r="E30" s="211"/>
    </row>
    <row r="31" spans="1:5" s="200" customFormat="1" ht="12" customHeight="1">
      <c r="A31" s="210" t="s">
        <v>109</v>
      </c>
      <c r="B31" s="64" t="s">
        <v>132</v>
      </c>
      <c r="C31" s="125"/>
      <c r="D31" s="234"/>
      <c r="E31" s="206"/>
    </row>
    <row r="32" spans="1:5" s="200" customFormat="1" ht="12" customHeight="1">
      <c r="A32" s="204" t="s">
        <v>111</v>
      </c>
      <c r="B32" s="212" t="s">
        <v>134</v>
      </c>
      <c r="C32" s="134"/>
      <c r="D32" s="238"/>
      <c r="E32" s="213"/>
    </row>
    <row r="33" spans="1:5" s="200" customFormat="1" ht="12" customHeight="1">
      <c r="A33" s="193" t="s">
        <v>127</v>
      </c>
      <c r="B33" s="21" t="s">
        <v>304</v>
      </c>
      <c r="C33" s="208"/>
      <c r="D33" s="236"/>
      <c r="E33" s="209"/>
    </row>
    <row r="34" spans="1:5" s="200" customFormat="1" ht="12" customHeight="1">
      <c r="A34" s="193" t="s">
        <v>272</v>
      </c>
      <c r="B34" s="21" t="s">
        <v>407</v>
      </c>
      <c r="C34" s="208"/>
      <c r="D34" s="236"/>
      <c r="E34" s="209"/>
    </row>
    <row r="35" spans="1:5" s="200" customFormat="1" ht="12" customHeight="1">
      <c r="A35" s="193" t="s">
        <v>149</v>
      </c>
      <c r="B35" s="21" t="s">
        <v>431</v>
      </c>
      <c r="C35" s="121">
        <f>+C8+C19+C24+C25+C29+C33+C34</f>
        <v>7740567</v>
      </c>
      <c r="D35" s="231">
        <f>+D8+D19+D24+D25+D29+D33+D34</f>
        <v>7740567</v>
      </c>
      <c r="E35" s="199">
        <f>+E8+E19+E24+E25+E29+E33+E34</f>
        <v>12380531</v>
      </c>
    </row>
    <row r="36" spans="1:5" s="205" customFormat="1" ht="12" customHeight="1">
      <c r="A36" s="214" t="s">
        <v>159</v>
      </c>
      <c r="B36" s="21" t="s">
        <v>409</v>
      </c>
      <c r="C36" s="121">
        <f>+C37+C38+C39</f>
        <v>0</v>
      </c>
      <c r="D36" s="231">
        <f>+D37+D38+D39</f>
        <v>0</v>
      </c>
      <c r="E36" s="199">
        <f>+E37+E38+E39</f>
        <v>0</v>
      </c>
    </row>
    <row r="37" spans="1:5" s="205" customFormat="1" ht="15" customHeight="1">
      <c r="A37" s="210" t="s">
        <v>410</v>
      </c>
      <c r="B37" s="80" t="s">
        <v>360</v>
      </c>
      <c r="C37" s="106"/>
      <c r="D37" s="237"/>
      <c r="E37" s="211"/>
    </row>
    <row r="38" spans="1:5" s="205" customFormat="1" ht="15" customHeight="1">
      <c r="A38" s="210" t="s">
        <v>411</v>
      </c>
      <c r="B38" s="64" t="s">
        <v>412</v>
      </c>
      <c r="C38" s="125"/>
      <c r="D38" s="234"/>
      <c r="E38" s="206"/>
    </row>
    <row r="39" spans="1:5" ht="12.75">
      <c r="A39" s="204" t="s">
        <v>413</v>
      </c>
      <c r="B39" s="212" t="s">
        <v>414</v>
      </c>
      <c r="C39" s="134"/>
      <c r="D39" s="238"/>
      <c r="E39" s="213"/>
    </row>
    <row r="40" spans="1:5" s="197" customFormat="1" ht="16.5" customHeight="1">
      <c r="A40" s="214" t="s">
        <v>284</v>
      </c>
      <c r="B40" s="215" t="s">
        <v>415</v>
      </c>
      <c r="C40" s="121">
        <f>+C35+C36</f>
        <v>7740567</v>
      </c>
      <c r="D40" s="231">
        <f>+D35+D36</f>
        <v>7740567</v>
      </c>
      <c r="E40" s="199">
        <f>+E35+E36</f>
        <v>12380531</v>
      </c>
    </row>
    <row r="41" spans="1:5" s="222" customFormat="1" ht="12" customHeight="1">
      <c r="A41" s="216"/>
      <c r="B41" s="217"/>
      <c r="C41" s="218"/>
      <c r="D41" s="218"/>
      <c r="E41" s="218"/>
    </row>
    <row r="42" spans="1:5" ht="12" customHeight="1">
      <c r="A42" s="219"/>
      <c r="B42" s="220"/>
      <c r="C42" s="221"/>
      <c r="D42" s="221"/>
      <c r="E42" s="221"/>
    </row>
    <row r="43" spans="1:5" ht="12" customHeight="1">
      <c r="A43" s="772" t="s">
        <v>292</v>
      </c>
      <c r="B43" s="772"/>
      <c r="C43" s="772"/>
      <c r="D43" s="772"/>
      <c r="E43" s="772"/>
    </row>
    <row r="44" spans="1:5" ht="12" customHeight="1">
      <c r="A44" s="193" t="s">
        <v>49</v>
      </c>
      <c r="B44" s="21" t="s">
        <v>416</v>
      </c>
      <c r="C44" s="121">
        <f>SUM(C45:C49)</f>
        <v>8171000</v>
      </c>
      <c r="D44" s="121">
        <f>SUM(D45:D49)</f>
        <v>15197000</v>
      </c>
      <c r="E44" s="199">
        <f>SUM(E45:E49)</f>
        <v>14368930</v>
      </c>
    </row>
    <row r="45" spans="1:5" ht="12" customHeight="1">
      <c r="A45" s="204" t="s">
        <v>51</v>
      </c>
      <c r="B45" s="80" t="s">
        <v>214</v>
      </c>
      <c r="C45" s="106">
        <v>6414935</v>
      </c>
      <c r="D45" s="106">
        <v>13440935</v>
      </c>
      <c r="E45" s="211">
        <v>12556612</v>
      </c>
    </row>
    <row r="46" spans="1:5" ht="12" customHeight="1">
      <c r="A46" s="204" t="s">
        <v>53</v>
      </c>
      <c r="B46" s="64" t="s">
        <v>215</v>
      </c>
      <c r="C46" s="110">
        <v>1756065</v>
      </c>
      <c r="D46" s="110">
        <v>1756065</v>
      </c>
      <c r="E46" s="135">
        <v>1788073</v>
      </c>
    </row>
    <row r="47" spans="1:5" ht="12" customHeight="1">
      <c r="A47" s="204" t="s">
        <v>55</v>
      </c>
      <c r="B47" s="64" t="s">
        <v>216</v>
      </c>
      <c r="C47" s="110"/>
      <c r="D47" s="110">
        <v>0</v>
      </c>
      <c r="E47" s="135">
        <v>24245</v>
      </c>
    </row>
    <row r="48" spans="1:5" s="222" customFormat="1" ht="12" customHeight="1">
      <c r="A48" s="204" t="s">
        <v>57</v>
      </c>
      <c r="B48" s="64" t="s">
        <v>217</v>
      </c>
      <c r="C48" s="110"/>
      <c r="D48" s="110"/>
      <c r="E48" s="135"/>
    </row>
    <row r="49" spans="1:5" ht="12" customHeight="1">
      <c r="A49" s="204" t="s">
        <v>59</v>
      </c>
      <c r="B49" s="64" t="s">
        <v>219</v>
      </c>
      <c r="C49" s="110"/>
      <c r="D49" s="110"/>
      <c r="E49" s="135"/>
    </row>
    <row r="50" spans="1:5" ht="12" customHeight="1">
      <c r="A50" s="193" t="s">
        <v>63</v>
      </c>
      <c r="B50" s="21" t="s">
        <v>417</v>
      </c>
      <c r="C50" s="121">
        <f>SUM(C51:C53)</f>
        <v>0</v>
      </c>
      <c r="D50" s="121">
        <f>SUM(D51:D53)</f>
        <v>0</v>
      </c>
      <c r="E50" s="199">
        <f>SUM(E51:E53)</f>
        <v>0</v>
      </c>
    </row>
    <row r="51" spans="1:5" ht="12" customHeight="1">
      <c r="A51" s="204" t="s">
        <v>65</v>
      </c>
      <c r="B51" s="80" t="s">
        <v>240</v>
      </c>
      <c r="C51" s="106"/>
      <c r="D51" s="106"/>
      <c r="E51" s="211"/>
    </row>
    <row r="52" spans="1:5" ht="12" customHeight="1">
      <c r="A52" s="204" t="s">
        <v>67</v>
      </c>
      <c r="B52" s="64" t="s">
        <v>242</v>
      </c>
      <c r="C52" s="110"/>
      <c r="D52" s="110"/>
      <c r="E52" s="135"/>
    </row>
    <row r="53" spans="1:5" ht="15" customHeight="1">
      <c r="A53" s="204" t="s">
        <v>69</v>
      </c>
      <c r="B53" s="64" t="s">
        <v>418</v>
      </c>
      <c r="C53" s="110"/>
      <c r="D53" s="110"/>
      <c r="E53" s="135"/>
    </row>
    <row r="54" spans="1:5" ht="12.75">
      <c r="A54" s="204" t="s">
        <v>71</v>
      </c>
      <c r="B54" s="64" t="s">
        <v>432</v>
      </c>
      <c r="C54" s="110"/>
      <c r="D54" s="110"/>
      <c r="E54" s="135"/>
    </row>
    <row r="55" spans="1:5" ht="15" customHeight="1">
      <c r="A55" s="193" t="s">
        <v>77</v>
      </c>
      <c r="B55" s="223" t="s">
        <v>420</v>
      </c>
      <c r="C55" s="121">
        <f>+C44+C50</f>
        <v>8171000</v>
      </c>
      <c r="D55" s="121">
        <f>+D44+D50</f>
        <v>15197000</v>
      </c>
      <c r="E55" s="199">
        <f>+E44+E50</f>
        <v>14368930</v>
      </c>
    </row>
    <row r="56" spans="3:5" ht="12.75">
      <c r="C56" s="224"/>
      <c r="D56" s="224"/>
      <c r="E56" s="224"/>
    </row>
    <row r="57" spans="1:5" ht="12.75">
      <c r="A57" s="225" t="s">
        <v>421</v>
      </c>
      <c r="B57" s="226"/>
      <c r="C57" s="227"/>
      <c r="D57" s="227"/>
      <c r="E57" s="228"/>
    </row>
    <row r="58" spans="1:5" ht="12.75">
      <c r="A58" s="229" t="s">
        <v>422</v>
      </c>
      <c r="B58" s="230"/>
      <c r="C58" s="227">
        <v>8</v>
      </c>
      <c r="D58" s="227">
        <v>8</v>
      </c>
      <c r="E58" s="228">
        <v>8</v>
      </c>
    </row>
  </sheetData>
  <sheetProtection selectLockedCells="1" selectUnlockedCells="1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SheetLayoutView="145" zoomScalePageLayoutView="0" workbookViewId="0" topLeftCell="A1">
      <selection activeCell="G9" sqref="G9"/>
    </sheetView>
  </sheetViews>
  <sheetFormatPr defaultColWidth="9.00390625" defaultRowHeight="12.75"/>
  <cols>
    <col min="1" max="1" width="18.625" style="174" customWidth="1"/>
    <col min="2" max="2" width="62.00390625" style="175" customWidth="1"/>
    <col min="3" max="5" width="15.875" style="175" customWidth="1"/>
    <col min="6" max="16384" width="9.375" style="175" customWidth="1"/>
  </cols>
  <sheetData>
    <row r="1" spans="1:5" s="180" customFormat="1" ht="21" customHeight="1">
      <c r="A1" s="176"/>
      <c r="B1" s="177"/>
      <c r="C1" s="178"/>
      <c r="D1" s="178"/>
      <c r="E1" s="179" t="s">
        <v>1086</v>
      </c>
    </row>
    <row r="2" spans="1:5" s="183" customFormat="1" ht="25.5" customHeight="1">
      <c r="A2" s="181" t="s">
        <v>388</v>
      </c>
      <c r="B2" s="770" t="s">
        <v>389</v>
      </c>
      <c r="C2" s="770"/>
      <c r="D2" s="770"/>
      <c r="E2" s="182" t="s">
        <v>427</v>
      </c>
    </row>
    <row r="3" spans="1:5" s="183" customFormat="1" ht="24">
      <c r="A3" s="184" t="s">
        <v>428</v>
      </c>
      <c r="B3" s="771" t="s">
        <v>1069</v>
      </c>
      <c r="C3" s="771"/>
      <c r="D3" s="771"/>
      <c r="E3" s="185" t="s">
        <v>393</v>
      </c>
    </row>
    <row r="4" spans="1:5" s="188" customFormat="1" ht="15.75" customHeight="1">
      <c r="A4" s="186"/>
      <c r="B4" s="186"/>
      <c r="C4" s="187"/>
      <c r="D4" s="187"/>
      <c r="E4" s="187"/>
    </row>
    <row r="5" spans="1:5" ht="24">
      <c r="A5" s="189" t="s">
        <v>394</v>
      </c>
      <c r="B5" s="190" t="s">
        <v>395</v>
      </c>
      <c r="C5" s="191" t="s">
        <v>41</v>
      </c>
      <c r="D5" s="191" t="s">
        <v>42</v>
      </c>
      <c r="E5" s="192" t="s">
        <v>43</v>
      </c>
    </row>
    <row r="6" spans="1:5" s="197" customFormat="1" ht="12.75" customHeight="1">
      <c r="A6" s="193" t="s">
        <v>44</v>
      </c>
      <c r="B6" s="194" t="s">
        <v>45</v>
      </c>
      <c r="C6" s="194" t="s">
        <v>46</v>
      </c>
      <c r="D6" s="195" t="s">
        <v>47</v>
      </c>
      <c r="E6" s="196" t="s">
        <v>48</v>
      </c>
    </row>
    <row r="7" spans="1:5" s="197" customFormat="1" ht="15.75" customHeight="1">
      <c r="A7" s="772" t="s">
        <v>291</v>
      </c>
      <c r="B7" s="772"/>
      <c r="C7" s="772"/>
      <c r="D7" s="772"/>
      <c r="E7" s="772"/>
    </row>
    <row r="8" spans="1:5" s="200" customFormat="1" ht="12" customHeight="1">
      <c r="A8" s="193" t="s">
        <v>49</v>
      </c>
      <c r="B8" s="198" t="s">
        <v>396</v>
      </c>
      <c r="C8" s="121">
        <f>SUM(C9:C18)</f>
        <v>0</v>
      </c>
      <c r="D8" s="231">
        <f>SUM(D9:D18)</f>
        <v>0</v>
      </c>
      <c r="E8" s="199">
        <f>SUM(E9:E18)</f>
        <v>0</v>
      </c>
    </row>
    <row r="9" spans="1:5" s="200" customFormat="1" ht="12" customHeight="1">
      <c r="A9" s="201" t="s">
        <v>51</v>
      </c>
      <c r="B9" s="61" t="s">
        <v>108</v>
      </c>
      <c r="C9" s="202"/>
      <c r="D9" s="232"/>
      <c r="E9" s="203"/>
    </row>
    <row r="10" spans="1:5" s="200" customFormat="1" ht="12" customHeight="1">
      <c r="A10" s="204" t="s">
        <v>53</v>
      </c>
      <c r="B10" s="64" t="s">
        <v>110</v>
      </c>
      <c r="C10" s="110"/>
      <c r="D10" s="233"/>
      <c r="E10" s="135"/>
    </row>
    <row r="11" spans="1:5" s="200" customFormat="1" ht="12" customHeight="1">
      <c r="A11" s="204" t="s">
        <v>55</v>
      </c>
      <c r="B11" s="64" t="s">
        <v>112</v>
      </c>
      <c r="C11" s="110"/>
      <c r="D11" s="233"/>
      <c r="E11" s="135"/>
    </row>
    <row r="12" spans="1:5" s="200" customFormat="1" ht="12" customHeight="1">
      <c r="A12" s="204" t="s">
        <v>57</v>
      </c>
      <c r="B12" s="64" t="s">
        <v>114</v>
      </c>
      <c r="C12" s="110"/>
      <c r="D12" s="233"/>
      <c r="E12" s="135"/>
    </row>
    <row r="13" spans="1:5" s="200" customFormat="1" ht="12" customHeight="1">
      <c r="A13" s="204" t="s">
        <v>59</v>
      </c>
      <c r="B13" s="64" t="s">
        <v>116</v>
      </c>
      <c r="C13" s="110"/>
      <c r="D13" s="233"/>
      <c r="E13" s="135"/>
    </row>
    <row r="14" spans="1:5" s="200" customFormat="1" ht="12" customHeight="1">
      <c r="A14" s="204" t="s">
        <v>61</v>
      </c>
      <c r="B14" s="64" t="s">
        <v>397</v>
      </c>
      <c r="C14" s="110"/>
      <c r="D14" s="233"/>
      <c r="E14" s="135"/>
    </row>
    <row r="15" spans="1:5" s="205" customFormat="1" ht="12" customHeight="1">
      <c r="A15" s="204" t="s">
        <v>221</v>
      </c>
      <c r="B15" s="81" t="s">
        <v>398</v>
      </c>
      <c r="C15" s="110"/>
      <c r="D15" s="233"/>
      <c r="E15" s="135"/>
    </row>
    <row r="16" spans="1:5" s="205" customFormat="1" ht="12" customHeight="1">
      <c r="A16" s="204" t="s">
        <v>223</v>
      </c>
      <c r="B16" s="64" t="s">
        <v>122</v>
      </c>
      <c r="C16" s="125"/>
      <c r="D16" s="234"/>
      <c r="E16" s="206"/>
    </row>
    <row r="17" spans="1:5" s="200" customFormat="1" ht="12" customHeight="1">
      <c r="A17" s="204" t="s">
        <v>225</v>
      </c>
      <c r="B17" s="64" t="s">
        <v>124</v>
      </c>
      <c r="C17" s="110"/>
      <c r="D17" s="233"/>
      <c r="E17" s="135"/>
    </row>
    <row r="18" spans="1:5" s="205" customFormat="1" ht="12" customHeight="1">
      <c r="A18" s="204" t="s">
        <v>227</v>
      </c>
      <c r="B18" s="81" t="s">
        <v>126</v>
      </c>
      <c r="C18" s="117"/>
      <c r="D18" s="235"/>
      <c r="E18" s="207"/>
    </row>
    <row r="19" spans="1:5" s="205" customFormat="1" ht="12" customHeight="1">
      <c r="A19" s="193" t="s">
        <v>63</v>
      </c>
      <c r="B19" s="198" t="s">
        <v>399</v>
      </c>
      <c r="C19" s="121"/>
      <c r="D19" s="231"/>
      <c r="E19" s="199"/>
    </row>
    <row r="20" spans="1:5" s="205" customFormat="1" ht="12" customHeight="1">
      <c r="A20" s="204" t="s">
        <v>65</v>
      </c>
      <c r="B20" s="80" t="s">
        <v>66</v>
      </c>
      <c r="C20" s="110"/>
      <c r="D20" s="233"/>
      <c r="E20" s="135"/>
    </row>
    <row r="21" spans="1:5" s="205" customFormat="1" ht="12" customHeight="1">
      <c r="A21" s="204" t="s">
        <v>67</v>
      </c>
      <c r="B21" s="64" t="s">
        <v>400</v>
      </c>
      <c r="C21" s="110"/>
      <c r="D21" s="233"/>
      <c r="E21" s="135"/>
    </row>
    <row r="22" spans="1:5" s="205" customFormat="1" ht="12" customHeight="1">
      <c r="A22" s="204" t="s">
        <v>69</v>
      </c>
      <c r="B22" s="64" t="s">
        <v>401</v>
      </c>
      <c r="C22" s="110"/>
      <c r="D22" s="233"/>
      <c r="E22" s="135"/>
    </row>
    <row r="23" spans="1:5" s="200" customFormat="1" ht="12" customHeight="1">
      <c r="A23" s="204" t="s">
        <v>71</v>
      </c>
      <c r="B23" s="64" t="s">
        <v>429</v>
      </c>
      <c r="C23" s="110"/>
      <c r="D23" s="233"/>
      <c r="E23" s="135"/>
    </row>
    <row r="24" spans="1:5" s="200" customFormat="1" ht="12" customHeight="1">
      <c r="A24" s="193" t="s">
        <v>77</v>
      </c>
      <c r="B24" s="21" t="s">
        <v>303</v>
      </c>
      <c r="C24" s="208"/>
      <c r="D24" s="236"/>
      <c r="E24" s="209"/>
    </row>
    <row r="25" spans="1:5" s="200" customFormat="1" ht="12" customHeight="1">
      <c r="A25" s="193" t="s">
        <v>261</v>
      </c>
      <c r="B25" s="21" t="s">
        <v>403</v>
      </c>
      <c r="C25" s="121">
        <f>+C26+C27</f>
        <v>0</v>
      </c>
      <c r="D25" s="231">
        <f>+D26+D27</f>
        <v>0</v>
      </c>
      <c r="E25" s="199">
        <f>+E26+E27</f>
        <v>0</v>
      </c>
    </row>
    <row r="26" spans="1:5" s="200" customFormat="1" ht="12" customHeight="1">
      <c r="A26" s="210" t="s">
        <v>93</v>
      </c>
      <c r="B26" s="80" t="s">
        <v>400</v>
      </c>
      <c r="C26" s="106"/>
      <c r="D26" s="237"/>
      <c r="E26" s="211"/>
    </row>
    <row r="27" spans="1:5" s="200" customFormat="1" ht="12" customHeight="1">
      <c r="A27" s="210" t="s">
        <v>95</v>
      </c>
      <c r="B27" s="64" t="s">
        <v>404</v>
      </c>
      <c r="C27" s="125"/>
      <c r="D27" s="234"/>
      <c r="E27" s="206"/>
    </row>
    <row r="28" spans="1:5" s="200" customFormat="1" ht="12" customHeight="1">
      <c r="A28" s="204" t="s">
        <v>97</v>
      </c>
      <c r="B28" s="212" t="s">
        <v>430</v>
      </c>
      <c r="C28" s="134"/>
      <c r="D28" s="238"/>
      <c r="E28" s="213"/>
    </row>
    <row r="29" spans="1:5" s="200" customFormat="1" ht="12" customHeight="1">
      <c r="A29" s="193" t="s">
        <v>105</v>
      </c>
      <c r="B29" s="21" t="s">
        <v>406</v>
      </c>
      <c r="C29" s="121">
        <f>+C30+C31+C32</f>
        <v>0</v>
      </c>
      <c r="D29" s="231">
        <f>+D30+D31+D32</f>
        <v>0</v>
      </c>
      <c r="E29" s="199">
        <f>+E30+E31+E32</f>
        <v>0</v>
      </c>
    </row>
    <row r="30" spans="1:5" s="200" customFormat="1" ht="12" customHeight="1">
      <c r="A30" s="210" t="s">
        <v>107</v>
      </c>
      <c r="B30" s="80" t="s">
        <v>130</v>
      </c>
      <c r="C30" s="106"/>
      <c r="D30" s="237"/>
      <c r="E30" s="211"/>
    </row>
    <row r="31" spans="1:5" s="200" customFormat="1" ht="12" customHeight="1">
      <c r="A31" s="210" t="s">
        <v>109</v>
      </c>
      <c r="B31" s="64" t="s">
        <v>132</v>
      </c>
      <c r="C31" s="125"/>
      <c r="D31" s="234"/>
      <c r="E31" s="206"/>
    </row>
    <row r="32" spans="1:5" s="200" customFormat="1" ht="12" customHeight="1">
      <c r="A32" s="204" t="s">
        <v>111</v>
      </c>
      <c r="B32" s="212" t="s">
        <v>134</v>
      </c>
      <c r="C32" s="134"/>
      <c r="D32" s="238"/>
      <c r="E32" s="213"/>
    </row>
    <row r="33" spans="1:5" s="200" customFormat="1" ht="12" customHeight="1">
      <c r="A33" s="193" t="s">
        <v>127</v>
      </c>
      <c r="B33" s="21" t="s">
        <v>304</v>
      </c>
      <c r="C33" s="208"/>
      <c r="D33" s="236"/>
      <c r="E33" s="209"/>
    </row>
    <row r="34" spans="1:5" s="200" customFormat="1" ht="12" customHeight="1">
      <c r="A34" s="193" t="s">
        <v>272</v>
      </c>
      <c r="B34" s="21" t="s">
        <v>407</v>
      </c>
      <c r="C34" s="208"/>
      <c r="D34" s="236"/>
      <c r="E34" s="209"/>
    </row>
    <row r="35" spans="1:5" s="200" customFormat="1" ht="12" customHeight="1">
      <c r="A35" s="193" t="s">
        <v>149</v>
      </c>
      <c r="B35" s="21" t="s">
        <v>431</v>
      </c>
      <c r="C35" s="121">
        <f>+C8+C19+C24+C25+C29+C33+C34</f>
        <v>0</v>
      </c>
      <c r="D35" s="231">
        <f>+D8+D19+D24+D25+D29+D33+D34</f>
        <v>0</v>
      </c>
      <c r="E35" s="199">
        <f>+E8+E19+E24+E25+E29+E33+E34</f>
        <v>0</v>
      </c>
    </row>
    <row r="36" spans="1:5" s="205" customFormat="1" ht="12" customHeight="1">
      <c r="A36" s="214" t="s">
        <v>159</v>
      </c>
      <c r="B36" s="21" t="s">
        <v>409</v>
      </c>
      <c r="C36" s="121">
        <f>+C37+C38+C39</f>
        <v>0</v>
      </c>
      <c r="D36" s="231">
        <f>+D37+D38+D39</f>
        <v>0</v>
      </c>
      <c r="E36" s="199">
        <f>+E37+E38+E39</f>
        <v>0</v>
      </c>
    </row>
    <row r="37" spans="1:5" s="205" customFormat="1" ht="15" customHeight="1">
      <c r="A37" s="210" t="s">
        <v>410</v>
      </c>
      <c r="B37" s="80" t="s">
        <v>360</v>
      </c>
      <c r="C37" s="106"/>
      <c r="D37" s="237"/>
      <c r="E37" s="211"/>
    </row>
    <row r="38" spans="1:5" s="205" customFormat="1" ht="15" customHeight="1">
      <c r="A38" s="210" t="s">
        <v>411</v>
      </c>
      <c r="B38" s="64" t="s">
        <v>412</v>
      </c>
      <c r="C38" s="125"/>
      <c r="D38" s="234"/>
      <c r="E38" s="206"/>
    </row>
    <row r="39" spans="1:5" ht="12.75">
      <c r="A39" s="204" t="s">
        <v>413</v>
      </c>
      <c r="B39" s="212" t="s">
        <v>414</v>
      </c>
      <c r="C39" s="134"/>
      <c r="D39" s="238"/>
      <c r="E39" s="213"/>
    </row>
    <row r="40" spans="1:5" s="197" customFormat="1" ht="16.5" customHeight="1">
      <c r="A40" s="214" t="s">
        <v>284</v>
      </c>
      <c r="B40" s="215" t="s">
        <v>415</v>
      </c>
      <c r="C40" s="121">
        <f>+C35+C36</f>
        <v>0</v>
      </c>
      <c r="D40" s="231">
        <f>+D35+D36</f>
        <v>0</v>
      </c>
      <c r="E40" s="199">
        <f>+E35+E36</f>
        <v>0</v>
      </c>
    </row>
    <row r="41" spans="1:5" s="222" customFormat="1" ht="12" customHeight="1">
      <c r="A41" s="216"/>
      <c r="B41" s="217"/>
      <c r="C41" s="218"/>
      <c r="D41" s="218"/>
      <c r="E41" s="218"/>
    </row>
    <row r="42" spans="1:5" ht="12" customHeight="1">
      <c r="A42" s="219"/>
      <c r="B42" s="220"/>
      <c r="C42" s="221"/>
      <c r="D42" s="221"/>
      <c r="E42" s="221"/>
    </row>
    <row r="43" spans="1:5" ht="12" customHeight="1">
      <c r="A43" s="772" t="s">
        <v>292</v>
      </c>
      <c r="B43" s="772"/>
      <c r="C43" s="772"/>
      <c r="D43" s="772"/>
      <c r="E43" s="772"/>
    </row>
    <row r="44" spans="1:5" ht="12" customHeight="1">
      <c r="A44" s="193" t="s">
        <v>49</v>
      </c>
      <c r="B44" s="21" t="s">
        <v>416</v>
      </c>
      <c r="C44" s="121"/>
      <c r="D44" s="121">
        <f>SUM(D45:D49)</f>
        <v>0</v>
      </c>
      <c r="E44" s="199">
        <f>SUM(E45:E49)</f>
        <v>1206123</v>
      </c>
    </row>
    <row r="45" spans="1:5" ht="12" customHeight="1">
      <c r="A45" s="204" t="s">
        <v>51</v>
      </c>
      <c r="B45" s="80" t="s">
        <v>214</v>
      </c>
      <c r="C45" s="106"/>
      <c r="D45" s="106"/>
      <c r="E45" s="211"/>
    </row>
    <row r="46" spans="1:5" ht="12" customHeight="1">
      <c r="A46" s="204" t="s">
        <v>53</v>
      </c>
      <c r="B46" s="64" t="s">
        <v>215</v>
      </c>
      <c r="C46" s="110"/>
      <c r="D46" s="110"/>
      <c r="E46" s="135"/>
    </row>
    <row r="47" spans="1:5" ht="12" customHeight="1">
      <c r="A47" s="204" t="s">
        <v>55</v>
      </c>
      <c r="B47" s="64" t="s">
        <v>216</v>
      </c>
      <c r="C47" s="110"/>
      <c r="D47" s="110"/>
      <c r="E47" s="135">
        <v>1206123</v>
      </c>
    </row>
    <row r="48" spans="1:5" s="222" customFormat="1" ht="12" customHeight="1">
      <c r="A48" s="204" t="s">
        <v>57</v>
      </c>
      <c r="B48" s="64" t="s">
        <v>217</v>
      </c>
      <c r="C48" s="110"/>
      <c r="D48" s="110"/>
      <c r="E48" s="135"/>
    </row>
    <row r="49" spans="1:5" ht="12" customHeight="1">
      <c r="A49" s="204" t="s">
        <v>59</v>
      </c>
      <c r="B49" s="64" t="s">
        <v>219</v>
      </c>
      <c r="C49" s="110"/>
      <c r="D49" s="110"/>
      <c r="E49" s="135"/>
    </row>
    <row r="50" spans="1:5" ht="12" customHeight="1">
      <c r="A50" s="193" t="s">
        <v>63</v>
      </c>
      <c r="B50" s="21" t="s">
        <v>417</v>
      </c>
      <c r="C50" s="121">
        <f>SUM(C51:C53)</f>
        <v>0</v>
      </c>
      <c r="D50" s="121">
        <f>SUM(D51:D53)</f>
        <v>0</v>
      </c>
      <c r="E50" s="199">
        <f>SUM(E51:E53)</f>
        <v>0</v>
      </c>
    </row>
    <row r="51" spans="1:5" ht="12" customHeight="1">
      <c r="A51" s="204" t="s">
        <v>65</v>
      </c>
      <c r="B51" s="80" t="s">
        <v>240</v>
      </c>
      <c r="C51" s="106"/>
      <c r="D51" s="106"/>
      <c r="E51" s="211"/>
    </row>
    <row r="52" spans="1:5" ht="12" customHeight="1">
      <c r="A52" s="204" t="s">
        <v>67</v>
      </c>
      <c r="B52" s="64" t="s">
        <v>242</v>
      </c>
      <c r="C52" s="110"/>
      <c r="D52" s="110"/>
      <c r="E52" s="135"/>
    </row>
    <row r="53" spans="1:5" ht="15" customHeight="1">
      <c r="A53" s="204" t="s">
        <v>69</v>
      </c>
      <c r="B53" s="64" t="s">
        <v>418</v>
      </c>
      <c r="C53" s="110"/>
      <c r="D53" s="110"/>
      <c r="E53" s="135"/>
    </row>
    <row r="54" spans="1:5" ht="12.75">
      <c r="A54" s="204" t="s">
        <v>71</v>
      </c>
      <c r="B54" s="64" t="s">
        <v>432</v>
      </c>
      <c r="C54" s="110"/>
      <c r="D54" s="110"/>
      <c r="E54" s="135"/>
    </row>
    <row r="55" spans="1:5" ht="15" customHeight="1">
      <c r="A55" s="193" t="s">
        <v>77</v>
      </c>
      <c r="B55" s="223" t="s">
        <v>420</v>
      </c>
      <c r="C55" s="121">
        <f>+C44+C50</f>
        <v>0</v>
      </c>
      <c r="D55" s="121">
        <f>+D44+D50</f>
        <v>0</v>
      </c>
      <c r="E55" s="199">
        <f>+E44+E50</f>
        <v>1206123</v>
      </c>
    </row>
    <row r="56" spans="3:5" ht="12.75">
      <c r="C56" s="224"/>
      <c r="D56" s="224"/>
      <c r="E56" s="224"/>
    </row>
    <row r="57" spans="1:5" ht="12.75">
      <c r="A57" s="225" t="s">
        <v>421</v>
      </c>
      <c r="B57" s="226"/>
      <c r="C57" s="227"/>
      <c r="D57" s="227"/>
      <c r="E57" s="228"/>
    </row>
    <row r="58" spans="1:5" ht="12.75">
      <c r="A58" s="229" t="s">
        <v>422</v>
      </c>
      <c r="B58" s="230"/>
      <c r="C58" s="227"/>
      <c r="D58" s="227"/>
      <c r="E58" s="228"/>
    </row>
  </sheetData>
  <sheetProtection selectLockedCells="1" selectUnlockedCells="1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SheetLayoutView="145" zoomScalePageLayoutView="0" workbookViewId="0" topLeftCell="A1">
      <selection activeCell="F2" sqref="F2"/>
    </sheetView>
  </sheetViews>
  <sheetFormatPr defaultColWidth="9.00390625" defaultRowHeight="12.75"/>
  <cols>
    <col min="1" max="1" width="18.625" style="174" customWidth="1"/>
    <col min="2" max="2" width="62.00390625" style="175" customWidth="1"/>
    <col min="3" max="5" width="15.875" style="175" customWidth="1"/>
    <col min="6" max="16384" width="9.375" style="175" customWidth="1"/>
  </cols>
  <sheetData>
    <row r="1" spans="1:5" s="180" customFormat="1" ht="21" customHeight="1">
      <c r="A1" s="176"/>
      <c r="B1" s="177"/>
      <c r="C1" s="178"/>
      <c r="D1" s="178"/>
      <c r="E1" s="179" t="s">
        <v>1087</v>
      </c>
    </row>
    <row r="2" spans="1:5" s="183" customFormat="1" ht="25.5" customHeight="1">
      <c r="A2" s="181" t="s">
        <v>388</v>
      </c>
      <c r="B2" s="770" t="s">
        <v>389</v>
      </c>
      <c r="C2" s="770"/>
      <c r="D2" s="770"/>
      <c r="E2" s="182" t="s">
        <v>427</v>
      </c>
    </row>
    <row r="3" spans="1:5" s="183" customFormat="1" ht="24">
      <c r="A3" s="184" t="s">
        <v>428</v>
      </c>
      <c r="B3" s="771" t="s">
        <v>436</v>
      </c>
      <c r="C3" s="771"/>
      <c r="D3" s="771"/>
      <c r="E3" s="185" t="s">
        <v>390</v>
      </c>
    </row>
    <row r="4" spans="1:5" s="188" customFormat="1" ht="15.75" customHeight="1">
      <c r="A4" s="186"/>
      <c r="B4" s="186"/>
      <c r="C4" s="187"/>
      <c r="D4" s="187"/>
      <c r="E4" s="187"/>
    </row>
    <row r="5" spans="1:5" ht="24">
      <c r="A5" s="189" t="s">
        <v>394</v>
      </c>
      <c r="B5" s="190" t="s">
        <v>395</v>
      </c>
      <c r="C5" s="191" t="s">
        <v>41</v>
      </c>
      <c r="D5" s="191" t="s">
        <v>42</v>
      </c>
      <c r="E5" s="192" t="s">
        <v>43</v>
      </c>
    </row>
    <row r="6" spans="1:5" s="197" customFormat="1" ht="12.75" customHeight="1">
      <c r="A6" s="193" t="s">
        <v>44</v>
      </c>
      <c r="B6" s="194" t="s">
        <v>45</v>
      </c>
      <c r="C6" s="194" t="s">
        <v>46</v>
      </c>
      <c r="D6" s="195" t="s">
        <v>47</v>
      </c>
      <c r="E6" s="196" t="s">
        <v>48</v>
      </c>
    </row>
    <row r="7" spans="1:5" s="197" customFormat="1" ht="15.75" customHeight="1">
      <c r="A7" s="772" t="s">
        <v>291</v>
      </c>
      <c r="B7" s="772"/>
      <c r="C7" s="772"/>
      <c r="D7" s="772"/>
      <c r="E7" s="772"/>
    </row>
    <row r="8" spans="1:5" s="200" customFormat="1" ht="12" customHeight="1">
      <c r="A8" s="193" t="s">
        <v>49</v>
      </c>
      <c r="B8" s="198" t="s">
        <v>396</v>
      </c>
      <c r="C8" s="121">
        <f>SUM(C9:C18)</f>
        <v>0</v>
      </c>
      <c r="D8" s="231">
        <f>SUM(D9:D18)</f>
        <v>0</v>
      </c>
      <c r="E8" s="199">
        <f>SUM(E9:E18)</f>
        <v>0</v>
      </c>
    </row>
    <row r="9" spans="1:5" s="200" customFormat="1" ht="12" customHeight="1">
      <c r="A9" s="201" t="s">
        <v>51</v>
      </c>
      <c r="B9" s="61" t="s">
        <v>108</v>
      </c>
      <c r="C9" s="202"/>
      <c r="D9" s="232"/>
      <c r="E9" s="203"/>
    </row>
    <row r="10" spans="1:5" s="200" customFormat="1" ht="12" customHeight="1">
      <c r="A10" s="204" t="s">
        <v>53</v>
      </c>
      <c r="B10" s="64" t="s">
        <v>110</v>
      </c>
      <c r="C10" s="110"/>
      <c r="D10" s="233"/>
      <c r="E10" s="135"/>
    </row>
    <row r="11" spans="1:5" s="200" customFormat="1" ht="12" customHeight="1">
      <c r="A11" s="204" t="s">
        <v>55</v>
      </c>
      <c r="B11" s="64" t="s">
        <v>112</v>
      </c>
      <c r="C11" s="110"/>
      <c r="D11" s="233"/>
      <c r="E11" s="135"/>
    </row>
    <row r="12" spans="1:5" s="200" customFormat="1" ht="12" customHeight="1">
      <c r="A12" s="204" t="s">
        <v>57</v>
      </c>
      <c r="B12" s="64" t="s">
        <v>114</v>
      </c>
      <c r="C12" s="110"/>
      <c r="D12" s="233"/>
      <c r="E12" s="135"/>
    </row>
    <row r="13" spans="1:5" s="200" customFormat="1" ht="12" customHeight="1">
      <c r="A13" s="204" t="s">
        <v>59</v>
      </c>
      <c r="B13" s="64" t="s">
        <v>116</v>
      </c>
      <c r="C13" s="110"/>
      <c r="D13" s="233"/>
      <c r="E13" s="135"/>
    </row>
    <row r="14" spans="1:5" s="200" customFormat="1" ht="12" customHeight="1">
      <c r="A14" s="204" t="s">
        <v>61</v>
      </c>
      <c r="B14" s="64" t="s">
        <v>397</v>
      </c>
      <c r="C14" s="110"/>
      <c r="D14" s="233"/>
      <c r="E14" s="135"/>
    </row>
    <row r="15" spans="1:5" s="205" customFormat="1" ht="12" customHeight="1">
      <c r="A15" s="204" t="s">
        <v>221</v>
      </c>
      <c r="B15" s="81" t="s">
        <v>398</v>
      </c>
      <c r="C15" s="110"/>
      <c r="D15" s="233"/>
      <c r="E15" s="135"/>
    </row>
    <row r="16" spans="1:5" s="205" customFormat="1" ht="12" customHeight="1">
      <c r="A16" s="204" t="s">
        <v>223</v>
      </c>
      <c r="B16" s="64" t="s">
        <v>122</v>
      </c>
      <c r="C16" s="125"/>
      <c r="D16" s="234"/>
      <c r="E16" s="206"/>
    </row>
    <row r="17" spans="1:5" s="200" customFormat="1" ht="12" customHeight="1">
      <c r="A17" s="204" t="s">
        <v>225</v>
      </c>
      <c r="B17" s="64" t="s">
        <v>124</v>
      </c>
      <c r="C17" s="110"/>
      <c r="D17" s="233"/>
      <c r="E17" s="135"/>
    </row>
    <row r="18" spans="1:5" s="205" customFormat="1" ht="12" customHeight="1">
      <c r="A18" s="204" t="s">
        <v>227</v>
      </c>
      <c r="B18" s="81" t="s">
        <v>126</v>
      </c>
      <c r="C18" s="117"/>
      <c r="D18" s="235"/>
      <c r="E18" s="207"/>
    </row>
    <row r="19" spans="1:5" s="205" customFormat="1" ht="12" customHeight="1">
      <c r="A19" s="193" t="s">
        <v>63</v>
      </c>
      <c r="B19" s="198" t="s">
        <v>399</v>
      </c>
      <c r="C19" s="121">
        <f>SUM(C20:C22)</f>
        <v>0</v>
      </c>
      <c r="D19" s="231">
        <f>SUM(D20:D22)</f>
        <v>0</v>
      </c>
      <c r="E19" s="199">
        <f>SUM(E20:E22)</f>
        <v>0</v>
      </c>
    </row>
    <row r="20" spans="1:5" s="205" customFormat="1" ht="12" customHeight="1">
      <c r="A20" s="204" t="s">
        <v>65</v>
      </c>
      <c r="B20" s="80" t="s">
        <v>66</v>
      </c>
      <c r="C20" s="110"/>
      <c r="D20" s="233"/>
      <c r="E20" s="135"/>
    </row>
    <row r="21" spans="1:5" s="205" customFormat="1" ht="12" customHeight="1">
      <c r="A21" s="204" t="s">
        <v>67</v>
      </c>
      <c r="B21" s="64" t="s">
        <v>400</v>
      </c>
      <c r="C21" s="110"/>
      <c r="D21" s="233"/>
      <c r="E21" s="135"/>
    </row>
    <row r="22" spans="1:5" s="205" customFormat="1" ht="12" customHeight="1">
      <c r="A22" s="204" t="s">
        <v>69</v>
      </c>
      <c r="B22" s="64" t="s">
        <v>401</v>
      </c>
      <c r="C22" s="110"/>
      <c r="D22" s="233"/>
      <c r="E22" s="135"/>
    </row>
    <row r="23" spans="1:5" s="200" customFormat="1" ht="12" customHeight="1">
      <c r="A23" s="204" t="s">
        <v>71</v>
      </c>
      <c r="B23" s="64" t="s">
        <v>429</v>
      </c>
      <c r="C23" s="110"/>
      <c r="D23" s="233"/>
      <c r="E23" s="135"/>
    </row>
    <row r="24" spans="1:5" s="200" customFormat="1" ht="12" customHeight="1">
      <c r="A24" s="193" t="s">
        <v>77</v>
      </c>
      <c r="B24" s="21" t="s">
        <v>303</v>
      </c>
      <c r="C24" s="208"/>
      <c r="D24" s="236"/>
      <c r="E24" s="209"/>
    </row>
    <row r="25" spans="1:5" s="200" customFormat="1" ht="12" customHeight="1">
      <c r="A25" s="193" t="s">
        <v>261</v>
      </c>
      <c r="B25" s="21" t="s">
        <v>403</v>
      </c>
      <c r="C25" s="121">
        <f>+C26+C27</f>
        <v>0</v>
      </c>
      <c r="D25" s="231">
        <f>+D26+D27</f>
        <v>0</v>
      </c>
      <c r="E25" s="199">
        <f>+E26+E27</f>
        <v>0</v>
      </c>
    </row>
    <row r="26" spans="1:5" s="200" customFormat="1" ht="12" customHeight="1">
      <c r="A26" s="210" t="s">
        <v>93</v>
      </c>
      <c r="B26" s="80" t="s">
        <v>400</v>
      </c>
      <c r="C26" s="106"/>
      <c r="D26" s="237"/>
      <c r="E26" s="211"/>
    </row>
    <row r="27" spans="1:5" s="200" customFormat="1" ht="12" customHeight="1">
      <c r="A27" s="210" t="s">
        <v>95</v>
      </c>
      <c r="B27" s="64" t="s">
        <v>404</v>
      </c>
      <c r="C27" s="125"/>
      <c r="D27" s="234"/>
      <c r="E27" s="206"/>
    </row>
    <row r="28" spans="1:5" s="200" customFormat="1" ht="12" customHeight="1">
      <c r="A28" s="204" t="s">
        <v>97</v>
      </c>
      <c r="B28" s="212" t="s">
        <v>430</v>
      </c>
      <c r="C28" s="134"/>
      <c r="D28" s="238"/>
      <c r="E28" s="213"/>
    </row>
    <row r="29" spans="1:5" s="200" customFormat="1" ht="12" customHeight="1">
      <c r="A29" s="193" t="s">
        <v>105</v>
      </c>
      <c r="B29" s="21" t="s">
        <v>406</v>
      </c>
      <c r="C29" s="121">
        <f>+C30+C31+C32</f>
        <v>0</v>
      </c>
      <c r="D29" s="231">
        <f>+D30+D31+D32</f>
        <v>0</v>
      </c>
      <c r="E29" s="199">
        <f>+E30+E31+E32</f>
        <v>0</v>
      </c>
    </row>
    <row r="30" spans="1:5" s="200" customFormat="1" ht="12" customHeight="1">
      <c r="A30" s="210" t="s">
        <v>107</v>
      </c>
      <c r="B30" s="80" t="s">
        <v>130</v>
      </c>
      <c r="C30" s="106"/>
      <c r="D30" s="237"/>
      <c r="E30" s="211"/>
    </row>
    <row r="31" spans="1:5" s="200" customFormat="1" ht="12" customHeight="1">
      <c r="A31" s="210" t="s">
        <v>109</v>
      </c>
      <c r="B31" s="64" t="s">
        <v>132</v>
      </c>
      <c r="C31" s="125"/>
      <c r="D31" s="234"/>
      <c r="E31" s="206"/>
    </row>
    <row r="32" spans="1:5" s="200" customFormat="1" ht="12" customHeight="1">
      <c r="A32" s="204" t="s">
        <v>111</v>
      </c>
      <c r="B32" s="212" t="s">
        <v>134</v>
      </c>
      <c r="C32" s="134"/>
      <c r="D32" s="238"/>
      <c r="E32" s="213"/>
    </row>
    <row r="33" spans="1:5" s="200" customFormat="1" ht="12" customHeight="1">
      <c r="A33" s="193" t="s">
        <v>127</v>
      </c>
      <c r="B33" s="21" t="s">
        <v>304</v>
      </c>
      <c r="C33" s="208"/>
      <c r="D33" s="236"/>
      <c r="E33" s="209"/>
    </row>
    <row r="34" spans="1:5" s="200" customFormat="1" ht="12" customHeight="1">
      <c r="A34" s="193" t="s">
        <v>272</v>
      </c>
      <c r="B34" s="21" t="s">
        <v>407</v>
      </c>
      <c r="C34" s="208"/>
      <c r="D34" s="236"/>
      <c r="E34" s="209"/>
    </row>
    <row r="35" spans="1:5" s="200" customFormat="1" ht="12" customHeight="1">
      <c r="A35" s="193" t="s">
        <v>149</v>
      </c>
      <c r="B35" s="21" t="s">
        <v>431</v>
      </c>
      <c r="C35" s="121">
        <f>+C8+C19+C24+C25+C29+C33+C34</f>
        <v>0</v>
      </c>
      <c r="D35" s="231">
        <f>+D8+D19+D24+D25+D29+D33+D34</f>
        <v>0</v>
      </c>
      <c r="E35" s="199">
        <f>+E8+E19+E24+E25+E29+E33+E34</f>
        <v>0</v>
      </c>
    </row>
    <row r="36" spans="1:5" s="205" customFormat="1" ht="12" customHeight="1">
      <c r="A36" s="214" t="s">
        <v>159</v>
      </c>
      <c r="B36" s="21" t="s">
        <v>409</v>
      </c>
      <c r="C36" s="121">
        <f>+C37+C38+C39</f>
        <v>0</v>
      </c>
      <c r="D36" s="231">
        <f>+D37+D38+D39</f>
        <v>0</v>
      </c>
      <c r="E36" s="199">
        <f>+E37+E38+E39</f>
        <v>0</v>
      </c>
    </row>
    <row r="37" spans="1:5" s="205" customFormat="1" ht="15" customHeight="1">
      <c r="A37" s="210" t="s">
        <v>410</v>
      </c>
      <c r="B37" s="80" t="s">
        <v>360</v>
      </c>
      <c r="C37" s="106"/>
      <c r="D37" s="237"/>
      <c r="E37" s="211"/>
    </row>
    <row r="38" spans="1:5" s="205" customFormat="1" ht="15" customHeight="1">
      <c r="A38" s="210" t="s">
        <v>411</v>
      </c>
      <c r="B38" s="64" t="s">
        <v>412</v>
      </c>
      <c r="C38" s="125"/>
      <c r="D38" s="234"/>
      <c r="E38" s="206"/>
    </row>
    <row r="39" spans="1:5" ht="12.75">
      <c r="A39" s="204" t="s">
        <v>413</v>
      </c>
      <c r="B39" s="212" t="s">
        <v>414</v>
      </c>
      <c r="C39" s="134"/>
      <c r="D39" s="238"/>
      <c r="E39" s="213"/>
    </row>
    <row r="40" spans="1:5" s="197" customFormat="1" ht="16.5" customHeight="1">
      <c r="A40" s="214" t="s">
        <v>284</v>
      </c>
      <c r="B40" s="215" t="s">
        <v>415</v>
      </c>
      <c r="C40" s="121">
        <f>+C35+C36</f>
        <v>0</v>
      </c>
      <c r="D40" s="231">
        <f>+D35+D36</f>
        <v>0</v>
      </c>
      <c r="E40" s="199">
        <f>+E35+E36</f>
        <v>0</v>
      </c>
    </row>
    <row r="41" spans="1:5" s="222" customFormat="1" ht="12" customHeight="1">
      <c r="A41" s="216"/>
      <c r="B41" s="217"/>
      <c r="C41" s="218"/>
      <c r="D41" s="218"/>
      <c r="E41" s="218"/>
    </row>
    <row r="42" spans="1:5" ht="12" customHeight="1">
      <c r="A42" s="219"/>
      <c r="B42" s="220"/>
      <c r="C42" s="221"/>
      <c r="D42" s="221"/>
      <c r="E42" s="221"/>
    </row>
    <row r="43" spans="1:5" ht="12" customHeight="1">
      <c r="A43" s="772" t="s">
        <v>292</v>
      </c>
      <c r="B43" s="772"/>
      <c r="C43" s="772"/>
      <c r="D43" s="772"/>
      <c r="E43" s="772"/>
    </row>
    <row r="44" spans="1:5" ht="12" customHeight="1">
      <c r="A44" s="193" t="s">
        <v>49</v>
      </c>
      <c r="B44" s="21" t="s">
        <v>416</v>
      </c>
      <c r="C44" s="121">
        <f>SUM(C45:C49)</f>
        <v>2176000</v>
      </c>
      <c r="D44" s="121">
        <f>SUM(D45:D49)</f>
        <v>3016898</v>
      </c>
      <c r="E44" s="199">
        <f>SUM(E45:E49)</f>
        <v>2836994</v>
      </c>
    </row>
    <row r="45" spans="1:5" ht="12" customHeight="1">
      <c r="A45" s="204" t="s">
        <v>51</v>
      </c>
      <c r="B45" s="80" t="s">
        <v>214</v>
      </c>
      <c r="C45" s="106"/>
      <c r="D45" s="106"/>
      <c r="E45" s="211"/>
    </row>
    <row r="46" spans="1:5" ht="12" customHeight="1">
      <c r="A46" s="204" t="s">
        <v>53</v>
      </c>
      <c r="B46" s="64" t="s">
        <v>215</v>
      </c>
      <c r="C46" s="110"/>
      <c r="D46" s="110"/>
      <c r="E46" s="135"/>
    </row>
    <row r="47" spans="1:5" ht="12" customHeight="1">
      <c r="A47" s="204" t="s">
        <v>55</v>
      </c>
      <c r="B47" s="64" t="s">
        <v>216</v>
      </c>
      <c r="C47" s="110">
        <v>2176000</v>
      </c>
      <c r="D47" s="110">
        <v>3016898</v>
      </c>
      <c r="E47" s="135">
        <v>2836994</v>
      </c>
    </row>
    <row r="48" spans="1:5" s="222" customFormat="1" ht="12" customHeight="1">
      <c r="A48" s="204" t="s">
        <v>57</v>
      </c>
      <c r="B48" s="64" t="s">
        <v>217</v>
      </c>
      <c r="C48" s="110"/>
      <c r="D48" s="110"/>
      <c r="E48" s="135"/>
    </row>
    <row r="49" spans="1:5" ht="12" customHeight="1">
      <c r="A49" s="204" t="s">
        <v>59</v>
      </c>
      <c r="B49" s="64" t="s">
        <v>219</v>
      </c>
      <c r="C49" s="110"/>
      <c r="D49" s="110"/>
      <c r="E49" s="135"/>
    </row>
    <row r="50" spans="1:5" ht="12" customHeight="1">
      <c r="A50" s="193" t="s">
        <v>63</v>
      </c>
      <c r="B50" s="21" t="s">
        <v>417</v>
      </c>
      <c r="C50" s="121">
        <f>SUM(C51:C53)</f>
        <v>0</v>
      </c>
      <c r="D50" s="121">
        <f>SUM(D51:D53)</f>
        <v>0</v>
      </c>
      <c r="E50" s="199">
        <f>SUM(E51:E53)</f>
        <v>0</v>
      </c>
    </row>
    <row r="51" spans="1:5" ht="12" customHeight="1">
      <c r="A51" s="204" t="s">
        <v>65</v>
      </c>
      <c r="B51" s="80" t="s">
        <v>240</v>
      </c>
      <c r="C51" s="106"/>
      <c r="D51" s="106"/>
      <c r="E51" s="211"/>
    </row>
    <row r="52" spans="1:5" ht="12" customHeight="1">
      <c r="A52" s="204" t="s">
        <v>67</v>
      </c>
      <c r="B52" s="64" t="s">
        <v>242</v>
      </c>
      <c r="C52" s="110"/>
      <c r="D52" s="110"/>
      <c r="E52" s="135"/>
    </row>
    <row r="53" spans="1:5" ht="15" customHeight="1">
      <c r="A53" s="204" t="s">
        <v>69</v>
      </c>
      <c r="B53" s="64" t="s">
        <v>418</v>
      </c>
      <c r="C53" s="110"/>
      <c r="D53" s="110"/>
      <c r="E53" s="135"/>
    </row>
    <row r="54" spans="1:5" ht="12.75">
      <c r="A54" s="204" t="s">
        <v>71</v>
      </c>
      <c r="B54" s="64" t="s">
        <v>432</v>
      </c>
      <c r="C54" s="110"/>
      <c r="D54" s="110"/>
      <c r="E54" s="135"/>
    </row>
    <row r="55" spans="1:5" ht="15" customHeight="1">
      <c r="A55" s="193" t="s">
        <v>77</v>
      </c>
      <c r="B55" s="223" t="s">
        <v>420</v>
      </c>
      <c r="C55" s="121">
        <f>+C44+C50</f>
        <v>2176000</v>
      </c>
      <c r="D55" s="121">
        <f>+D44+D50</f>
        <v>3016898</v>
      </c>
      <c r="E55" s="199">
        <f>+E44+E50</f>
        <v>2836994</v>
      </c>
    </row>
    <row r="56" spans="3:5" ht="12.75">
      <c r="C56" s="224"/>
      <c r="D56" s="224"/>
      <c r="E56" s="224"/>
    </row>
    <row r="57" spans="1:5" ht="12.75">
      <c r="A57" s="225" t="s">
        <v>421</v>
      </c>
      <c r="B57" s="226"/>
      <c r="C57" s="227"/>
      <c r="D57" s="227"/>
      <c r="E57" s="228"/>
    </row>
    <row r="58" spans="1:5" ht="12.75">
      <c r="A58" s="229" t="s">
        <v>422</v>
      </c>
      <c r="B58" s="230"/>
      <c r="C58" s="227"/>
      <c r="D58" s="227"/>
      <c r="E58" s="228"/>
    </row>
  </sheetData>
  <sheetProtection selectLockedCells="1" selectUnlockedCells="1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SheetLayoutView="145" zoomScalePageLayoutView="0" workbookViewId="0" topLeftCell="A1">
      <selection activeCell="E1" sqref="E1"/>
    </sheetView>
  </sheetViews>
  <sheetFormatPr defaultColWidth="9.00390625" defaultRowHeight="12.75"/>
  <cols>
    <col min="1" max="1" width="18.625" style="174" customWidth="1"/>
    <col min="2" max="2" width="62.00390625" style="175" customWidth="1"/>
    <col min="3" max="5" width="15.875" style="175" customWidth="1"/>
    <col min="6" max="16384" width="9.375" style="175" customWidth="1"/>
  </cols>
  <sheetData>
    <row r="1" spans="1:5" s="180" customFormat="1" ht="21" customHeight="1">
      <c r="A1" s="176"/>
      <c r="B1" s="177"/>
      <c r="C1" s="178"/>
      <c r="D1" s="178"/>
      <c r="E1" s="179" t="s">
        <v>1088</v>
      </c>
    </row>
    <row r="2" spans="1:5" s="183" customFormat="1" ht="25.5" customHeight="1">
      <c r="A2" s="181" t="s">
        <v>388</v>
      </c>
      <c r="B2" s="770" t="s">
        <v>389</v>
      </c>
      <c r="C2" s="770"/>
      <c r="D2" s="770"/>
      <c r="E2" s="182" t="s">
        <v>427</v>
      </c>
    </row>
    <row r="3" spans="1:5" s="183" customFormat="1" ht="24">
      <c r="A3" s="184" t="s">
        <v>428</v>
      </c>
      <c r="B3" s="771" t="s">
        <v>437</v>
      </c>
      <c r="C3" s="771"/>
      <c r="D3" s="771"/>
      <c r="E3" s="185" t="s">
        <v>425</v>
      </c>
    </row>
    <row r="4" spans="1:5" s="188" customFormat="1" ht="15.75" customHeight="1">
      <c r="A4" s="186"/>
      <c r="B4" s="186"/>
      <c r="C4" s="187"/>
      <c r="D4" s="187"/>
      <c r="E4" s="187"/>
    </row>
    <row r="5" spans="1:5" ht="24">
      <c r="A5" s="189" t="s">
        <v>394</v>
      </c>
      <c r="B5" s="190" t="s">
        <v>395</v>
      </c>
      <c r="C5" s="191" t="s">
        <v>41</v>
      </c>
      <c r="D5" s="191" t="s">
        <v>42</v>
      </c>
      <c r="E5" s="192" t="s">
        <v>43</v>
      </c>
    </row>
    <row r="6" spans="1:5" s="197" customFormat="1" ht="12.75" customHeight="1">
      <c r="A6" s="193" t="s">
        <v>44</v>
      </c>
      <c r="B6" s="194" t="s">
        <v>45</v>
      </c>
      <c r="C6" s="194" t="s">
        <v>46</v>
      </c>
      <c r="D6" s="195" t="s">
        <v>47</v>
      </c>
      <c r="E6" s="196" t="s">
        <v>48</v>
      </c>
    </row>
    <row r="7" spans="1:5" s="197" customFormat="1" ht="15.75" customHeight="1">
      <c r="A7" s="772" t="s">
        <v>291</v>
      </c>
      <c r="B7" s="772"/>
      <c r="C7" s="772"/>
      <c r="D7" s="772"/>
      <c r="E7" s="772"/>
    </row>
    <row r="8" spans="1:5" s="200" customFormat="1" ht="12" customHeight="1">
      <c r="A8" s="193" t="s">
        <v>49</v>
      </c>
      <c r="B8" s="198" t="s">
        <v>396</v>
      </c>
      <c r="C8" s="121">
        <f>SUM(C9:C18)</f>
        <v>0</v>
      </c>
      <c r="D8" s="231">
        <f>SUM(D9:D18)</f>
        <v>0</v>
      </c>
      <c r="E8" s="199">
        <f>SUM(E9:E18)</f>
        <v>0</v>
      </c>
    </row>
    <row r="9" spans="1:5" s="200" customFormat="1" ht="12" customHeight="1">
      <c r="A9" s="201" t="s">
        <v>51</v>
      </c>
      <c r="B9" s="61" t="s">
        <v>108</v>
      </c>
      <c r="C9" s="202"/>
      <c r="D9" s="232"/>
      <c r="E9" s="203"/>
    </row>
    <row r="10" spans="1:5" s="200" customFormat="1" ht="12" customHeight="1">
      <c r="A10" s="204" t="s">
        <v>53</v>
      </c>
      <c r="B10" s="64" t="s">
        <v>110</v>
      </c>
      <c r="C10" s="110"/>
      <c r="D10" s="233"/>
      <c r="E10" s="135"/>
    </row>
    <row r="11" spans="1:5" s="200" customFormat="1" ht="12" customHeight="1">
      <c r="A11" s="204" t="s">
        <v>55</v>
      </c>
      <c r="B11" s="64" t="s">
        <v>112</v>
      </c>
      <c r="C11" s="110"/>
      <c r="D11" s="233"/>
      <c r="E11" s="135"/>
    </row>
    <row r="12" spans="1:5" s="200" customFormat="1" ht="12" customHeight="1">
      <c r="A12" s="204" t="s">
        <v>57</v>
      </c>
      <c r="B12" s="64" t="s">
        <v>114</v>
      </c>
      <c r="C12" s="110"/>
      <c r="D12" s="233"/>
      <c r="E12" s="135"/>
    </row>
    <row r="13" spans="1:5" s="200" customFormat="1" ht="12" customHeight="1">
      <c r="A13" s="204" t="s">
        <v>59</v>
      </c>
      <c r="B13" s="64" t="s">
        <v>116</v>
      </c>
      <c r="C13" s="110"/>
      <c r="D13" s="233"/>
      <c r="E13" s="135"/>
    </row>
    <row r="14" spans="1:5" s="200" customFormat="1" ht="12" customHeight="1">
      <c r="A14" s="204" t="s">
        <v>61</v>
      </c>
      <c r="B14" s="64" t="s">
        <v>397</v>
      </c>
      <c r="C14" s="110"/>
      <c r="D14" s="233"/>
      <c r="E14" s="135"/>
    </row>
    <row r="15" spans="1:5" s="205" customFormat="1" ht="12" customHeight="1">
      <c r="A15" s="204" t="s">
        <v>221</v>
      </c>
      <c r="B15" s="81" t="s">
        <v>398</v>
      </c>
      <c r="C15" s="110"/>
      <c r="D15" s="233"/>
      <c r="E15" s="135"/>
    </row>
    <row r="16" spans="1:5" s="205" customFormat="1" ht="12" customHeight="1">
      <c r="A16" s="204" t="s">
        <v>223</v>
      </c>
      <c r="B16" s="64" t="s">
        <v>122</v>
      </c>
      <c r="C16" s="125"/>
      <c r="D16" s="234"/>
      <c r="E16" s="206"/>
    </row>
    <row r="17" spans="1:5" s="200" customFormat="1" ht="12" customHeight="1">
      <c r="A17" s="204" t="s">
        <v>225</v>
      </c>
      <c r="B17" s="64" t="s">
        <v>124</v>
      </c>
      <c r="C17" s="110"/>
      <c r="D17" s="233"/>
      <c r="E17" s="135"/>
    </row>
    <row r="18" spans="1:5" s="205" customFormat="1" ht="12" customHeight="1">
      <c r="A18" s="204" t="s">
        <v>227</v>
      </c>
      <c r="B18" s="81" t="s">
        <v>126</v>
      </c>
      <c r="C18" s="117"/>
      <c r="D18" s="235"/>
      <c r="E18" s="207"/>
    </row>
    <row r="19" spans="1:5" s="205" customFormat="1" ht="12" customHeight="1">
      <c r="A19" s="193" t="s">
        <v>63</v>
      </c>
      <c r="B19" s="198" t="s">
        <v>399</v>
      </c>
      <c r="C19" s="121">
        <f>SUM(C20:C22)</f>
        <v>0</v>
      </c>
      <c r="D19" s="231">
        <f>SUM(D20:D22)</f>
        <v>0</v>
      </c>
      <c r="E19" s="199">
        <f>SUM(E20:E22)</f>
        <v>0</v>
      </c>
    </row>
    <row r="20" spans="1:5" s="205" customFormat="1" ht="12" customHeight="1">
      <c r="A20" s="204" t="s">
        <v>65</v>
      </c>
      <c r="B20" s="80" t="s">
        <v>66</v>
      </c>
      <c r="C20" s="110"/>
      <c r="D20" s="233"/>
      <c r="E20" s="135"/>
    </row>
    <row r="21" spans="1:5" s="205" customFormat="1" ht="12" customHeight="1">
      <c r="A21" s="204" t="s">
        <v>67</v>
      </c>
      <c r="B21" s="64" t="s">
        <v>400</v>
      </c>
      <c r="C21" s="110"/>
      <c r="D21" s="233"/>
      <c r="E21" s="135"/>
    </row>
    <row r="22" spans="1:5" s="205" customFormat="1" ht="12" customHeight="1">
      <c r="A22" s="204" t="s">
        <v>69</v>
      </c>
      <c r="B22" s="64" t="s">
        <v>401</v>
      </c>
      <c r="C22" s="110"/>
      <c r="D22" s="233"/>
      <c r="E22" s="135"/>
    </row>
    <row r="23" spans="1:5" s="200" customFormat="1" ht="12" customHeight="1">
      <c r="A23" s="204" t="s">
        <v>71</v>
      </c>
      <c r="B23" s="64" t="s">
        <v>429</v>
      </c>
      <c r="C23" s="110"/>
      <c r="D23" s="233"/>
      <c r="E23" s="135"/>
    </row>
    <row r="24" spans="1:5" s="200" customFormat="1" ht="12" customHeight="1">
      <c r="A24" s="193" t="s">
        <v>77</v>
      </c>
      <c r="B24" s="21" t="s">
        <v>303</v>
      </c>
      <c r="C24" s="208"/>
      <c r="D24" s="236"/>
      <c r="E24" s="209"/>
    </row>
    <row r="25" spans="1:5" s="200" customFormat="1" ht="12" customHeight="1">
      <c r="A25" s="193" t="s">
        <v>261</v>
      </c>
      <c r="B25" s="21" t="s">
        <v>403</v>
      </c>
      <c r="C25" s="121">
        <f>+C26+C27</f>
        <v>0</v>
      </c>
      <c r="D25" s="231">
        <f>+D26+D27</f>
        <v>0</v>
      </c>
      <c r="E25" s="199">
        <f>+E26+E27</f>
        <v>0</v>
      </c>
    </row>
    <row r="26" spans="1:5" s="200" customFormat="1" ht="12" customHeight="1">
      <c r="A26" s="210" t="s">
        <v>93</v>
      </c>
      <c r="B26" s="80" t="s">
        <v>400</v>
      </c>
      <c r="C26" s="106"/>
      <c r="D26" s="237"/>
      <c r="E26" s="211"/>
    </row>
    <row r="27" spans="1:5" s="200" customFormat="1" ht="12" customHeight="1">
      <c r="A27" s="210" t="s">
        <v>95</v>
      </c>
      <c r="B27" s="64" t="s">
        <v>404</v>
      </c>
      <c r="C27" s="125"/>
      <c r="D27" s="234"/>
      <c r="E27" s="206"/>
    </row>
    <row r="28" spans="1:5" s="200" customFormat="1" ht="12" customHeight="1">
      <c r="A28" s="204" t="s">
        <v>97</v>
      </c>
      <c r="B28" s="212" t="s">
        <v>430</v>
      </c>
      <c r="C28" s="134"/>
      <c r="D28" s="238"/>
      <c r="E28" s="213"/>
    </row>
    <row r="29" spans="1:5" s="200" customFormat="1" ht="12" customHeight="1">
      <c r="A29" s="193" t="s">
        <v>105</v>
      </c>
      <c r="B29" s="21" t="s">
        <v>406</v>
      </c>
      <c r="C29" s="121">
        <f>+C30+C31+C32</f>
        <v>0</v>
      </c>
      <c r="D29" s="231">
        <f>+D30+D31+D32</f>
        <v>0</v>
      </c>
      <c r="E29" s="199">
        <f>+E30+E31+E32</f>
        <v>0</v>
      </c>
    </row>
    <row r="30" spans="1:5" s="200" customFormat="1" ht="12" customHeight="1">
      <c r="A30" s="210" t="s">
        <v>107</v>
      </c>
      <c r="B30" s="80" t="s">
        <v>130</v>
      </c>
      <c r="C30" s="106"/>
      <c r="D30" s="237"/>
      <c r="E30" s="211"/>
    </row>
    <row r="31" spans="1:5" s="200" customFormat="1" ht="12" customHeight="1">
      <c r="A31" s="210" t="s">
        <v>109</v>
      </c>
      <c r="B31" s="64" t="s">
        <v>132</v>
      </c>
      <c r="C31" s="125"/>
      <c r="D31" s="234"/>
      <c r="E31" s="206"/>
    </row>
    <row r="32" spans="1:5" s="200" customFormat="1" ht="12" customHeight="1">
      <c r="A32" s="204" t="s">
        <v>111</v>
      </c>
      <c r="B32" s="212" t="s">
        <v>134</v>
      </c>
      <c r="C32" s="134"/>
      <c r="D32" s="238"/>
      <c r="E32" s="213"/>
    </row>
    <row r="33" spans="1:5" s="200" customFormat="1" ht="12" customHeight="1">
      <c r="A33" s="193" t="s">
        <v>127</v>
      </c>
      <c r="B33" s="21" t="s">
        <v>304</v>
      </c>
      <c r="C33" s="208">
        <v>1040000</v>
      </c>
      <c r="D33" s="236"/>
      <c r="E33" s="209"/>
    </row>
    <row r="34" spans="1:5" s="200" customFormat="1" ht="12" customHeight="1">
      <c r="A34" s="193" t="s">
        <v>272</v>
      </c>
      <c r="B34" s="21" t="s">
        <v>407</v>
      </c>
      <c r="C34" s="208"/>
      <c r="D34" s="236"/>
      <c r="E34" s="209"/>
    </row>
    <row r="35" spans="1:5" s="200" customFormat="1" ht="12" customHeight="1">
      <c r="A35" s="193" t="s">
        <v>149</v>
      </c>
      <c r="B35" s="21" t="s">
        <v>431</v>
      </c>
      <c r="C35" s="121">
        <f>+C8+C19+C24+C25+C29+C33+C34</f>
        <v>1040000</v>
      </c>
      <c r="D35" s="231">
        <v>1040000</v>
      </c>
      <c r="E35" s="199">
        <v>500000</v>
      </c>
    </row>
    <row r="36" spans="1:5" s="205" customFormat="1" ht="12" customHeight="1">
      <c r="A36" s="214" t="s">
        <v>159</v>
      </c>
      <c r="B36" s="21" t="s">
        <v>409</v>
      </c>
      <c r="C36" s="121">
        <f>+C37+C38+C39</f>
        <v>0</v>
      </c>
      <c r="D36" s="231">
        <f>+D37+D38+D39</f>
        <v>0</v>
      </c>
      <c r="E36" s="199">
        <f>+E37+E38+E39</f>
        <v>0</v>
      </c>
    </row>
    <row r="37" spans="1:5" s="205" customFormat="1" ht="15" customHeight="1">
      <c r="A37" s="210" t="s">
        <v>410</v>
      </c>
      <c r="B37" s="80" t="s">
        <v>360</v>
      </c>
      <c r="C37" s="106"/>
      <c r="D37" s="237"/>
      <c r="E37" s="211"/>
    </row>
    <row r="38" spans="1:5" s="205" customFormat="1" ht="15" customHeight="1">
      <c r="A38" s="210" t="s">
        <v>411</v>
      </c>
      <c r="B38" s="64" t="s">
        <v>412</v>
      </c>
      <c r="C38" s="125"/>
      <c r="D38" s="234"/>
      <c r="E38" s="206"/>
    </row>
    <row r="39" spans="1:5" ht="12.75">
      <c r="A39" s="204" t="s">
        <v>413</v>
      </c>
      <c r="B39" s="212" t="s">
        <v>414</v>
      </c>
      <c r="C39" s="134"/>
      <c r="D39" s="238"/>
      <c r="E39" s="213"/>
    </row>
    <row r="40" spans="1:5" s="197" customFormat="1" ht="16.5" customHeight="1">
      <c r="A40" s="214" t="s">
        <v>284</v>
      </c>
      <c r="B40" s="215" t="s">
        <v>415</v>
      </c>
      <c r="C40" s="121">
        <f>+C35+C36</f>
        <v>1040000</v>
      </c>
      <c r="D40" s="231">
        <f>+D35+D36</f>
        <v>1040000</v>
      </c>
      <c r="E40" s="199">
        <f>+E35+E36</f>
        <v>500000</v>
      </c>
    </row>
    <row r="41" spans="1:5" s="222" customFormat="1" ht="12" customHeight="1">
      <c r="A41" s="216"/>
      <c r="B41" s="217"/>
      <c r="C41" s="218"/>
      <c r="D41" s="218"/>
      <c r="E41" s="218"/>
    </row>
    <row r="42" spans="1:5" ht="12" customHeight="1">
      <c r="A42" s="219"/>
      <c r="B42" s="220"/>
      <c r="C42" s="221"/>
      <c r="D42" s="221"/>
      <c r="E42" s="221"/>
    </row>
    <row r="43" spans="1:5" ht="12" customHeight="1">
      <c r="A43" s="772" t="s">
        <v>292</v>
      </c>
      <c r="B43" s="772"/>
      <c r="C43" s="772"/>
      <c r="D43" s="772"/>
      <c r="E43" s="772"/>
    </row>
    <row r="44" spans="1:5" ht="12" customHeight="1">
      <c r="A44" s="193" t="s">
        <v>49</v>
      </c>
      <c r="B44" s="21" t="s">
        <v>416</v>
      </c>
      <c r="C44" s="121">
        <f>SUM(C45:C49)</f>
        <v>2180000</v>
      </c>
      <c r="D44" s="121">
        <f>SUM(D45:D49)</f>
        <v>2180000</v>
      </c>
      <c r="E44" s="199">
        <f>SUM(E45:E49)</f>
        <v>1348872</v>
      </c>
    </row>
    <row r="45" spans="1:5" ht="12" customHeight="1">
      <c r="A45" s="204" t="s">
        <v>51</v>
      </c>
      <c r="B45" s="80" t="s">
        <v>214</v>
      </c>
      <c r="C45" s="106"/>
      <c r="D45" s="106"/>
      <c r="E45" s="211"/>
    </row>
    <row r="46" spans="1:5" ht="12" customHeight="1">
      <c r="A46" s="204" t="s">
        <v>53</v>
      </c>
      <c r="B46" s="64" t="s">
        <v>215</v>
      </c>
      <c r="C46" s="110"/>
      <c r="D46" s="110"/>
      <c r="E46" s="135"/>
    </row>
    <row r="47" spans="1:5" ht="12" customHeight="1">
      <c r="A47" s="204" t="s">
        <v>55</v>
      </c>
      <c r="B47" s="64" t="s">
        <v>216</v>
      </c>
      <c r="C47" s="110">
        <v>2180000</v>
      </c>
      <c r="D47" s="110">
        <v>2180000</v>
      </c>
      <c r="E47" s="135">
        <v>1348872</v>
      </c>
    </row>
    <row r="48" spans="1:5" s="222" customFormat="1" ht="12" customHeight="1">
      <c r="A48" s="204" t="s">
        <v>57</v>
      </c>
      <c r="B48" s="64" t="s">
        <v>217</v>
      </c>
      <c r="C48" s="110"/>
      <c r="D48" s="110"/>
      <c r="E48" s="135"/>
    </row>
    <row r="49" spans="1:5" ht="12" customHeight="1">
      <c r="A49" s="204" t="s">
        <v>59</v>
      </c>
      <c r="B49" s="64" t="s">
        <v>219</v>
      </c>
      <c r="C49" s="110"/>
      <c r="D49" s="110"/>
      <c r="E49" s="135"/>
    </row>
    <row r="50" spans="1:5" ht="12" customHeight="1">
      <c r="A50" s="193" t="s">
        <v>63</v>
      </c>
      <c r="B50" s="21" t="s">
        <v>417</v>
      </c>
      <c r="C50" s="121">
        <f>SUM(C51:C53)</f>
        <v>0</v>
      </c>
      <c r="D50" s="121">
        <f>SUM(D51:D53)</f>
        <v>0</v>
      </c>
      <c r="E50" s="199">
        <f>SUM(E51:E53)</f>
        <v>0</v>
      </c>
    </row>
    <row r="51" spans="1:5" ht="12" customHeight="1">
      <c r="A51" s="204" t="s">
        <v>65</v>
      </c>
      <c r="B51" s="80" t="s">
        <v>240</v>
      </c>
      <c r="C51" s="106"/>
      <c r="D51" s="106"/>
      <c r="E51" s="211"/>
    </row>
    <row r="52" spans="1:5" ht="12" customHeight="1">
      <c r="A52" s="204" t="s">
        <v>67</v>
      </c>
      <c r="B52" s="64" t="s">
        <v>242</v>
      </c>
      <c r="C52" s="110"/>
      <c r="D52" s="110"/>
      <c r="E52" s="135"/>
    </row>
    <row r="53" spans="1:5" ht="15" customHeight="1">
      <c r="A53" s="204" t="s">
        <v>69</v>
      </c>
      <c r="B53" s="64" t="s">
        <v>418</v>
      </c>
      <c r="C53" s="110"/>
      <c r="D53" s="110"/>
      <c r="E53" s="135"/>
    </row>
    <row r="54" spans="1:5" ht="12.75">
      <c r="A54" s="204" t="s">
        <v>71</v>
      </c>
      <c r="B54" s="64" t="s">
        <v>432</v>
      </c>
      <c r="C54" s="110"/>
      <c r="D54" s="110"/>
      <c r="E54" s="135"/>
    </row>
    <row r="55" spans="1:5" ht="15" customHeight="1">
      <c r="A55" s="193" t="s">
        <v>77</v>
      </c>
      <c r="B55" s="223" t="s">
        <v>420</v>
      </c>
      <c r="C55" s="121">
        <f>+C44+C50</f>
        <v>2180000</v>
      </c>
      <c r="D55" s="121">
        <f>+D44+D50</f>
        <v>2180000</v>
      </c>
      <c r="E55" s="199">
        <f>+E44+E50</f>
        <v>1348872</v>
      </c>
    </row>
    <row r="56" spans="3:5" ht="12.75">
      <c r="C56" s="224"/>
      <c r="D56" s="224"/>
      <c r="E56" s="224"/>
    </row>
    <row r="57" spans="1:5" ht="12.75">
      <c r="A57" s="225" t="s">
        <v>421</v>
      </c>
      <c r="B57" s="226"/>
      <c r="C57" s="227"/>
      <c r="D57" s="227"/>
      <c r="E57" s="228"/>
    </row>
    <row r="58" spans="1:5" ht="12.75">
      <c r="A58" s="229" t="s">
        <v>422</v>
      </c>
      <c r="B58" s="230"/>
      <c r="C58" s="227"/>
      <c r="D58" s="227"/>
      <c r="E58" s="228"/>
    </row>
  </sheetData>
  <sheetProtection selectLockedCells="1" selectUnlockedCells="1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SheetLayoutView="145" zoomScalePageLayoutView="0" workbookViewId="0" topLeftCell="A1">
      <selection activeCell="I3" sqref="I3"/>
    </sheetView>
  </sheetViews>
  <sheetFormatPr defaultColWidth="9.00390625" defaultRowHeight="12.75"/>
  <cols>
    <col min="1" max="1" width="18.625" style="174" customWidth="1"/>
    <col min="2" max="2" width="62.00390625" style="175" customWidth="1"/>
    <col min="3" max="5" width="15.875" style="175" customWidth="1"/>
    <col min="6" max="16384" width="9.375" style="175" customWidth="1"/>
  </cols>
  <sheetData>
    <row r="1" spans="1:5" s="180" customFormat="1" ht="21" customHeight="1">
      <c r="A1" s="176"/>
      <c r="B1" s="177"/>
      <c r="C1" s="178"/>
      <c r="D1" s="178"/>
      <c r="E1" s="179" t="s">
        <v>1089</v>
      </c>
    </row>
    <row r="2" spans="1:5" s="183" customFormat="1" ht="25.5" customHeight="1">
      <c r="A2" s="181" t="s">
        <v>388</v>
      </c>
      <c r="B2" s="770" t="s">
        <v>389</v>
      </c>
      <c r="C2" s="770"/>
      <c r="D2" s="770"/>
      <c r="E2" s="182" t="s">
        <v>427</v>
      </c>
    </row>
    <row r="3" spans="1:5" s="183" customFormat="1" ht="24">
      <c r="A3" s="184" t="s">
        <v>428</v>
      </c>
      <c r="B3" s="771" t="s">
        <v>438</v>
      </c>
      <c r="C3" s="771"/>
      <c r="D3" s="771"/>
      <c r="E3" s="185" t="s">
        <v>427</v>
      </c>
    </row>
    <row r="4" spans="1:5" s="188" customFormat="1" ht="15.75" customHeight="1">
      <c r="A4" s="186"/>
      <c r="B4" s="186"/>
      <c r="C4" s="187"/>
      <c r="D4" s="187"/>
      <c r="E4" s="187"/>
    </row>
    <row r="5" spans="1:5" ht="24">
      <c r="A5" s="189" t="s">
        <v>394</v>
      </c>
      <c r="B5" s="190" t="s">
        <v>395</v>
      </c>
      <c r="C5" s="191" t="s">
        <v>41</v>
      </c>
      <c r="D5" s="191" t="s">
        <v>42</v>
      </c>
      <c r="E5" s="192" t="s">
        <v>43</v>
      </c>
    </row>
    <row r="6" spans="1:5" s="197" customFormat="1" ht="12.75" customHeight="1">
      <c r="A6" s="193" t="s">
        <v>44</v>
      </c>
      <c r="B6" s="194" t="s">
        <v>45</v>
      </c>
      <c r="C6" s="194" t="s">
        <v>46</v>
      </c>
      <c r="D6" s="195" t="s">
        <v>47</v>
      </c>
      <c r="E6" s="196" t="s">
        <v>48</v>
      </c>
    </row>
    <row r="7" spans="1:5" s="197" customFormat="1" ht="15.75" customHeight="1">
      <c r="A7" s="772" t="s">
        <v>291</v>
      </c>
      <c r="B7" s="772"/>
      <c r="C7" s="772"/>
      <c r="D7" s="772"/>
      <c r="E7" s="772"/>
    </row>
    <row r="8" spans="1:5" s="200" customFormat="1" ht="12" customHeight="1">
      <c r="A8" s="193" t="s">
        <v>49</v>
      </c>
      <c r="B8" s="198" t="s">
        <v>396</v>
      </c>
      <c r="C8" s="121">
        <f>SUM(C9:C18)</f>
        <v>0</v>
      </c>
      <c r="D8" s="231">
        <f>SUM(D9:D18)</f>
        <v>0</v>
      </c>
      <c r="E8" s="199">
        <f>SUM(E9:E18)</f>
        <v>0</v>
      </c>
    </row>
    <row r="9" spans="1:5" s="200" customFormat="1" ht="12" customHeight="1">
      <c r="A9" s="201" t="s">
        <v>51</v>
      </c>
      <c r="B9" s="61" t="s">
        <v>108</v>
      </c>
      <c r="C9" s="202"/>
      <c r="D9" s="232"/>
      <c r="E9" s="203"/>
    </row>
    <row r="10" spans="1:5" s="200" customFormat="1" ht="12" customHeight="1">
      <c r="A10" s="204" t="s">
        <v>53</v>
      </c>
      <c r="B10" s="64" t="s">
        <v>110</v>
      </c>
      <c r="C10" s="110"/>
      <c r="D10" s="233"/>
      <c r="E10" s="135"/>
    </row>
    <row r="11" spans="1:5" s="200" customFormat="1" ht="12" customHeight="1">
      <c r="A11" s="204" t="s">
        <v>55</v>
      </c>
      <c r="B11" s="64" t="s">
        <v>112</v>
      </c>
      <c r="C11" s="110"/>
      <c r="D11" s="233"/>
      <c r="E11" s="135"/>
    </row>
    <row r="12" spans="1:5" s="200" customFormat="1" ht="12" customHeight="1">
      <c r="A12" s="204" t="s">
        <v>57</v>
      </c>
      <c r="B12" s="64" t="s">
        <v>114</v>
      </c>
      <c r="C12" s="110"/>
      <c r="D12" s="233"/>
      <c r="E12" s="135"/>
    </row>
    <row r="13" spans="1:5" s="200" customFormat="1" ht="12" customHeight="1">
      <c r="A13" s="204" t="s">
        <v>59</v>
      </c>
      <c r="B13" s="64" t="s">
        <v>116</v>
      </c>
      <c r="C13" s="110"/>
      <c r="D13" s="233"/>
      <c r="E13" s="135"/>
    </row>
    <row r="14" spans="1:5" s="200" customFormat="1" ht="12" customHeight="1">
      <c r="A14" s="204" t="s">
        <v>61</v>
      </c>
      <c r="B14" s="64" t="s">
        <v>397</v>
      </c>
      <c r="C14" s="110"/>
      <c r="D14" s="233"/>
      <c r="E14" s="135"/>
    </row>
    <row r="15" spans="1:5" s="205" customFormat="1" ht="12" customHeight="1">
      <c r="A15" s="204" t="s">
        <v>221</v>
      </c>
      <c r="B15" s="81" t="s">
        <v>398</v>
      </c>
      <c r="C15" s="110"/>
      <c r="D15" s="233"/>
      <c r="E15" s="135"/>
    </row>
    <row r="16" spans="1:5" s="205" customFormat="1" ht="12" customHeight="1">
      <c r="A16" s="204" t="s">
        <v>223</v>
      </c>
      <c r="B16" s="64" t="s">
        <v>122</v>
      </c>
      <c r="C16" s="125"/>
      <c r="D16" s="234"/>
      <c r="E16" s="206"/>
    </row>
    <row r="17" spans="1:5" s="200" customFormat="1" ht="12" customHeight="1">
      <c r="A17" s="204" t="s">
        <v>225</v>
      </c>
      <c r="B17" s="64" t="s">
        <v>124</v>
      </c>
      <c r="C17" s="110"/>
      <c r="D17" s="233"/>
      <c r="E17" s="135"/>
    </row>
    <row r="18" spans="1:5" s="205" customFormat="1" ht="12" customHeight="1">
      <c r="A18" s="204" t="s">
        <v>227</v>
      </c>
      <c r="B18" s="81" t="s">
        <v>126</v>
      </c>
      <c r="C18" s="117"/>
      <c r="D18" s="235"/>
      <c r="E18" s="207"/>
    </row>
    <row r="19" spans="1:5" s="205" customFormat="1" ht="12" customHeight="1">
      <c r="A19" s="193" t="s">
        <v>63</v>
      </c>
      <c r="B19" s="198" t="s">
        <v>399</v>
      </c>
      <c r="C19" s="121">
        <f>SUM(C20:C22)</f>
        <v>0</v>
      </c>
      <c r="D19" s="231">
        <f>SUM(D20:D22)</f>
        <v>0</v>
      </c>
      <c r="E19" s="199">
        <f>SUM(E20:E22)</f>
        <v>0</v>
      </c>
    </row>
    <row r="20" spans="1:5" s="205" customFormat="1" ht="12" customHeight="1">
      <c r="A20" s="204" t="s">
        <v>65</v>
      </c>
      <c r="B20" s="80" t="s">
        <v>66</v>
      </c>
      <c r="C20" s="110"/>
      <c r="D20" s="233"/>
      <c r="E20" s="135"/>
    </row>
    <row r="21" spans="1:5" s="205" customFormat="1" ht="12" customHeight="1">
      <c r="A21" s="204" t="s">
        <v>67</v>
      </c>
      <c r="B21" s="64" t="s">
        <v>400</v>
      </c>
      <c r="C21" s="110"/>
      <c r="D21" s="233"/>
      <c r="E21" s="135"/>
    </row>
    <row r="22" spans="1:5" s="205" customFormat="1" ht="12" customHeight="1">
      <c r="A22" s="204" t="s">
        <v>69</v>
      </c>
      <c r="B22" s="64" t="s">
        <v>401</v>
      </c>
      <c r="C22" s="110"/>
      <c r="D22" s="233"/>
      <c r="E22" s="135"/>
    </row>
    <row r="23" spans="1:5" s="200" customFormat="1" ht="12" customHeight="1">
      <c r="A23" s="204" t="s">
        <v>71</v>
      </c>
      <c r="B23" s="64" t="s">
        <v>429</v>
      </c>
      <c r="C23" s="110"/>
      <c r="D23" s="233"/>
      <c r="E23" s="135"/>
    </row>
    <row r="24" spans="1:5" s="200" customFormat="1" ht="12" customHeight="1">
      <c r="A24" s="193" t="s">
        <v>77</v>
      </c>
      <c r="B24" s="21" t="s">
        <v>303</v>
      </c>
      <c r="C24" s="208"/>
      <c r="D24" s="236"/>
      <c r="E24" s="209"/>
    </row>
    <row r="25" spans="1:5" s="200" customFormat="1" ht="12" customHeight="1">
      <c r="A25" s="193" t="s">
        <v>261</v>
      </c>
      <c r="B25" s="21" t="s">
        <v>403</v>
      </c>
      <c r="C25" s="121">
        <f>+C26+C27</f>
        <v>0</v>
      </c>
      <c r="D25" s="231">
        <f>+D26+D27</f>
        <v>0</v>
      </c>
      <c r="E25" s="199">
        <f>+E26+E27</f>
        <v>0</v>
      </c>
    </row>
    <row r="26" spans="1:5" s="200" customFormat="1" ht="12" customHeight="1">
      <c r="A26" s="210" t="s">
        <v>93</v>
      </c>
      <c r="B26" s="80" t="s">
        <v>400</v>
      </c>
      <c r="C26" s="106"/>
      <c r="D26" s="237"/>
      <c r="E26" s="211"/>
    </row>
    <row r="27" spans="1:5" s="200" customFormat="1" ht="12" customHeight="1">
      <c r="A27" s="210" t="s">
        <v>95</v>
      </c>
      <c r="B27" s="64" t="s">
        <v>404</v>
      </c>
      <c r="C27" s="125"/>
      <c r="D27" s="234"/>
      <c r="E27" s="206"/>
    </row>
    <row r="28" spans="1:5" s="200" customFormat="1" ht="12" customHeight="1">
      <c r="A28" s="204" t="s">
        <v>97</v>
      </c>
      <c r="B28" s="212" t="s">
        <v>430</v>
      </c>
      <c r="C28" s="134"/>
      <c r="D28" s="238"/>
      <c r="E28" s="213"/>
    </row>
    <row r="29" spans="1:5" s="200" customFormat="1" ht="12" customHeight="1">
      <c r="A29" s="193" t="s">
        <v>105</v>
      </c>
      <c r="B29" s="21" t="s">
        <v>406</v>
      </c>
      <c r="C29" s="121">
        <f>+C30+C31+C32</f>
        <v>0</v>
      </c>
      <c r="D29" s="231">
        <f>+D30+D31+D32</f>
        <v>0</v>
      </c>
      <c r="E29" s="199">
        <f>+E30+E31+E32</f>
        <v>0</v>
      </c>
    </row>
    <row r="30" spans="1:5" s="200" customFormat="1" ht="12" customHeight="1">
      <c r="A30" s="210" t="s">
        <v>107</v>
      </c>
      <c r="B30" s="80" t="s">
        <v>130</v>
      </c>
      <c r="C30" s="106"/>
      <c r="D30" s="237"/>
      <c r="E30" s="211"/>
    </row>
    <row r="31" spans="1:5" s="200" customFormat="1" ht="12" customHeight="1">
      <c r="A31" s="210" t="s">
        <v>109</v>
      </c>
      <c r="B31" s="64" t="s">
        <v>132</v>
      </c>
      <c r="C31" s="125"/>
      <c r="D31" s="234"/>
      <c r="E31" s="206"/>
    </row>
    <row r="32" spans="1:5" s="200" customFormat="1" ht="12" customHeight="1">
      <c r="A32" s="204" t="s">
        <v>111</v>
      </c>
      <c r="B32" s="212" t="s">
        <v>134</v>
      </c>
      <c r="C32" s="134"/>
      <c r="D32" s="238"/>
      <c r="E32" s="213"/>
    </row>
    <row r="33" spans="1:5" s="200" customFormat="1" ht="12" customHeight="1">
      <c r="A33" s="193" t="s">
        <v>127</v>
      </c>
      <c r="B33" s="21" t="s">
        <v>304</v>
      </c>
      <c r="C33" s="208"/>
      <c r="D33" s="236"/>
      <c r="E33" s="209"/>
    </row>
    <row r="34" spans="1:5" s="200" customFormat="1" ht="12" customHeight="1">
      <c r="A34" s="193" t="s">
        <v>272</v>
      </c>
      <c r="B34" s="21" t="s">
        <v>407</v>
      </c>
      <c r="C34" s="208"/>
      <c r="D34" s="236"/>
      <c r="E34" s="209"/>
    </row>
    <row r="35" spans="1:5" s="200" customFormat="1" ht="12" customHeight="1">
      <c r="A35" s="193" t="s">
        <v>149</v>
      </c>
      <c r="B35" s="21" t="s">
        <v>431</v>
      </c>
      <c r="C35" s="121">
        <f>+C8+C19+C24+C25+C29+C33+C34</f>
        <v>0</v>
      </c>
      <c r="D35" s="231">
        <f>+D8+D19+D24+D25+D29+D33+D34</f>
        <v>0</v>
      </c>
      <c r="E35" s="199">
        <f>+E8+E19+E24+E25+E29+E33+E34</f>
        <v>0</v>
      </c>
    </row>
    <row r="36" spans="1:5" s="205" customFormat="1" ht="12" customHeight="1">
      <c r="A36" s="214" t="s">
        <v>159</v>
      </c>
      <c r="B36" s="21" t="s">
        <v>409</v>
      </c>
      <c r="C36" s="121">
        <f>+C37+C38+C39</f>
        <v>0</v>
      </c>
      <c r="D36" s="231">
        <f>+D37+D38+D39</f>
        <v>0</v>
      </c>
      <c r="E36" s="199">
        <f>+E37+E38+E39</f>
        <v>0</v>
      </c>
    </row>
    <row r="37" spans="1:5" s="205" customFormat="1" ht="15" customHeight="1">
      <c r="A37" s="210" t="s">
        <v>410</v>
      </c>
      <c r="B37" s="80" t="s">
        <v>360</v>
      </c>
      <c r="C37" s="106"/>
      <c r="D37" s="237"/>
      <c r="E37" s="211"/>
    </row>
    <row r="38" spans="1:5" s="205" customFormat="1" ht="15" customHeight="1">
      <c r="A38" s="210" t="s">
        <v>411</v>
      </c>
      <c r="B38" s="64" t="s">
        <v>412</v>
      </c>
      <c r="C38" s="125"/>
      <c r="D38" s="234"/>
      <c r="E38" s="206"/>
    </row>
    <row r="39" spans="1:5" ht="12.75">
      <c r="A39" s="204" t="s">
        <v>413</v>
      </c>
      <c r="B39" s="212" t="s">
        <v>414</v>
      </c>
      <c r="C39" s="134"/>
      <c r="D39" s="238"/>
      <c r="E39" s="213"/>
    </row>
    <row r="40" spans="1:5" s="197" customFormat="1" ht="16.5" customHeight="1">
      <c r="A40" s="214" t="s">
        <v>284</v>
      </c>
      <c r="B40" s="215" t="s">
        <v>415</v>
      </c>
      <c r="C40" s="121">
        <f>+C35+C36</f>
        <v>0</v>
      </c>
      <c r="D40" s="231">
        <f>+D35+D36</f>
        <v>0</v>
      </c>
      <c r="E40" s="199">
        <f>+E35+E36</f>
        <v>0</v>
      </c>
    </row>
    <row r="41" spans="1:5" s="222" customFormat="1" ht="12" customHeight="1">
      <c r="A41" s="216"/>
      <c r="B41" s="217"/>
      <c r="C41" s="218"/>
      <c r="D41" s="218"/>
      <c r="E41" s="218"/>
    </row>
    <row r="42" spans="1:5" ht="12" customHeight="1">
      <c r="A42" s="219"/>
      <c r="B42" s="220"/>
      <c r="C42" s="221"/>
      <c r="D42" s="221"/>
      <c r="E42" s="221"/>
    </row>
    <row r="43" spans="1:5" ht="12" customHeight="1">
      <c r="A43" s="772" t="s">
        <v>292</v>
      </c>
      <c r="B43" s="772"/>
      <c r="C43" s="772"/>
      <c r="D43" s="772"/>
      <c r="E43" s="772"/>
    </row>
    <row r="44" spans="1:5" ht="12" customHeight="1">
      <c r="A44" s="193" t="s">
        <v>49</v>
      </c>
      <c r="B44" s="21" t="s">
        <v>416</v>
      </c>
      <c r="C44" s="121">
        <f>SUM(C45:C49)</f>
        <v>500000</v>
      </c>
      <c r="D44" s="121">
        <f>SUM(D45:D49)</f>
        <v>533836</v>
      </c>
      <c r="E44" s="199">
        <f>SUM(E45:E49)</f>
        <v>59881</v>
      </c>
    </row>
    <row r="45" spans="1:5" ht="12" customHeight="1">
      <c r="A45" s="204" t="s">
        <v>51</v>
      </c>
      <c r="B45" s="80" t="s">
        <v>214</v>
      </c>
      <c r="C45" s="106"/>
      <c r="D45" s="106"/>
      <c r="E45" s="211"/>
    </row>
    <row r="46" spans="1:5" ht="12" customHeight="1">
      <c r="A46" s="204" t="s">
        <v>53</v>
      </c>
      <c r="B46" s="64" t="s">
        <v>215</v>
      </c>
      <c r="C46" s="110"/>
      <c r="D46" s="110"/>
      <c r="E46" s="135"/>
    </row>
    <row r="47" spans="1:5" ht="12" customHeight="1">
      <c r="A47" s="204" t="s">
        <v>55</v>
      </c>
      <c r="B47" s="64" t="s">
        <v>216</v>
      </c>
      <c r="C47" s="110">
        <v>500000</v>
      </c>
      <c r="D47" s="110">
        <v>533836</v>
      </c>
      <c r="E47" s="135">
        <v>59881</v>
      </c>
    </row>
    <row r="48" spans="1:5" s="222" customFormat="1" ht="12" customHeight="1">
      <c r="A48" s="204" t="s">
        <v>57</v>
      </c>
      <c r="B48" s="64" t="s">
        <v>217</v>
      </c>
      <c r="C48" s="110"/>
      <c r="D48" s="110"/>
      <c r="E48" s="135"/>
    </row>
    <row r="49" spans="1:5" ht="12" customHeight="1">
      <c r="A49" s="204" t="s">
        <v>59</v>
      </c>
      <c r="B49" s="64" t="s">
        <v>219</v>
      </c>
      <c r="C49" s="110"/>
      <c r="D49" s="110"/>
      <c r="E49" s="135"/>
    </row>
    <row r="50" spans="1:5" ht="12" customHeight="1">
      <c r="A50" s="193" t="s">
        <v>63</v>
      </c>
      <c r="B50" s="21" t="s">
        <v>417</v>
      </c>
      <c r="C50" s="121">
        <f>SUM(C51:C53)</f>
        <v>0</v>
      </c>
      <c r="D50" s="121">
        <f>SUM(D51:D53)</f>
        <v>0</v>
      </c>
      <c r="E50" s="199">
        <f>SUM(E51:E53)</f>
        <v>0</v>
      </c>
    </row>
    <row r="51" spans="1:5" ht="12" customHeight="1">
      <c r="A51" s="204" t="s">
        <v>65</v>
      </c>
      <c r="B51" s="80" t="s">
        <v>240</v>
      </c>
      <c r="C51" s="106"/>
      <c r="D51" s="106"/>
      <c r="E51" s="211"/>
    </row>
    <row r="52" spans="1:5" ht="12" customHeight="1">
      <c r="A52" s="204" t="s">
        <v>67</v>
      </c>
      <c r="B52" s="64" t="s">
        <v>242</v>
      </c>
      <c r="C52" s="110"/>
      <c r="D52" s="110"/>
      <c r="E52" s="135"/>
    </row>
    <row r="53" spans="1:5" ht="15" customHeight="1">
      <c r="A53" s="204" t="s">
        <v>69</v>
      </c>
      <c r="B53" s="64" t="s">
        <v>418</v>
      </c>
      <c r="C53" s="110"/>
      <c r="D53" s="110"/>
      <c r="E53" s="135"/>
    </row>
    <row r="54" spans="1:5" ht="12.75">
      <c r="A54" s="204" t="s">
        <v>71</v>
      </c>
      <c r="B54" s="64" t="s">
        <v>432</v>
      </c>
      <c r="C54" s="110"/>
      <c r="D54" s="110"/>
      <c r="E54" s="135"/>
    </row>
    <row r="55" spans="1:5" ht="15" customHeight="1">
      <c r="A55" s="193" t="s">
        <v>77</v>
      </c>
      <c r="B55" s="223" t="s">
        <v>420</v>
      </c>
      <c r="C55" s="121">
        <f>+C44+C50</f>
        <v>500000</v>
      </c>
      <c r="D55" s="121">
        <f>+D44+D50</f>
        <v>533836</v>
      </c>
      <c r="E55" s="199">
        <f>+E44+E50</f>
        <v>59881</v>
      </c>
    </row>
    <row r="56" spans="3:5" ht="12.75">
      <c r="C56" s="224"/>
      <c r="D56" s="224"/>
      <c r="E56" s="224"/>
    </row>
    <row r="57" spans="1:5" ht="12.75">
      <c r="A57" s="225" t="s">
        <v>421</v>
      </c>
      <c r="B57" s="226"/>
      <c r="C57" s="227"/>
      <c r="D57" s="227"/>
      <c r="E57" s="228"/>
    </row>
    <row r="58" spans="1:5" ht="12.75">
      <c r="A58" s="229" t="s">
        <v>422</v>
      </c>
      <c r="B58" s="230"/>
      <c r="C58" s="227"/>
      <c r="D58" s="227"/>
      <c r="E58" s="228"/>
    </row>
  </sheetData>
  <sheetProtection selectLockedCells="1" selectUnlockedCells="1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SheetLayoutView="145" zoomScalePageLayoutView="0" workbookViewId="0" topLeftCell="A1">
      <selection activeCell="E2" sqref="E2"/>
    </sheetView>
  </sheetViews>
  <sheetFormatPr defaultColWidth="9.00390625" defaultRowHeight="12.75"/>
  <cols>
    <col min="1" max="1" width="18.625" style="174" customWidth="1"/>
    <col min="2" max="2" width="62.00390625" style="175" customWidth="1"/>
    <col min="3" max="5" width="15.875" style="175" customWidth="1"/>
    <col min="6" max="16384" width="9.375" style="175" customWidth="1"/>
  </cols>
  <sheetData>
    <row r="1" spans="1:5" s="180" customFormat="1" ht="21" customHeight="1">
      <c r="A1" s="176"/>
      <c r="B1" s="177"/>
      <c r="C1" s="178"/>
      <c r="D1" s="178"/>
      <c r="E1" s="179" t="s">
        <v>1090</v>
      </c>
    </row>
    <row r="2" spans="1:5" s="183" customFormat="1" ht="25.5" customHeight="1">
      <c r="A2" s="181" t="s">
        <v>388</v>
      </c>
      <c r="B2" s="770" t="s">
        <v>389</v>
      </c>
      <c r="C2" s="770"/>
      <c r="D2" s="770"/>
      <c r="E2" s="182" t="s">
        <v>439</v>
      </c>
    </row>
    <row r="3" spans="1:5" s="183" customFormat="1" ht="24">
      <c r="A3" s="184" t="s">
        <v>428</v>
      </c>
      <c r="B3" s="771" t="s">
        <v>440</v>
      </c>
      <c r="C3" s="771"/>
      <c r="D3" s="771"/>
      <c r="E3" s="185" t="s">
        <v>393</v>
      </c>
    </row>
    <row r="4" spans="1:5" s="188" customFormat="1" ht="15.75" customHeight="1">
      <c r="A4" s="186"/>
      <c r="B4" s="186"/>
      <c r="C4" s="187"/>
      <c r="D4" s="187"/>
      <c r="E4" s="187"/>
    </row>
    <row r="5" spans="1:5" ht="24">
      <c r="A5" s="189" t="s">
        <v>394</v>
      </c>
      <c r="B5" s="190" t="s">
        <v>395</v>
      </c>
      <c r="C5" s="191" t="s">
        <v>41</v>
      </c>
      <c r="D5" s="191" t="s">
        <v>42</v>
      </c>
      <c r="E5" s="192" t="s">
        <v>43</v>
      </c>
    </row>
    <row r="6" spans="1:5" s="197" customFormat="1" ht="12.75" customHeight="1">
      <c r="A6" s="193" t="s">
        <v>44</v>
      </c>
      <c r="B6" s="194" t="s">
        <v>45</v>
      </c>
      <c r="C6" s="194" t="s">
        <v>46</v>
      </c>
      <c r="D6" s="195" t="s">
        <v>47</v>
      </c>
      <c r="E6" s="196" t="s">
        <v>48</v>
      </c>
    </row>
    <row r="7" spans="1:5" s="197" customFormat="1" ht="15.75" customHeight="1">
      <c r="A7" s="772" t="s">
        <v>291</v>
      </c>
      <c r="B7" s="772"/>
      <c r="C7" s="772"/>
      <c r="D7" s="772"/>
      <c r="E7" s="772"/>
    </row>
    <row r="8" spans="1:5" s="200" customFormat="1" ht="12" customHeight="1">
      <c r="A8" s="193" t="s">
        <v>49</v>
      </c>
      <c r="B8" s="198" t="s">
        <v>396</v>
      </c>
      <c r="C8" s="121">
        <f>SUM(C9:C18)</f>
        <v>0</v>
      </c>
      <c r="D8" s="231">
        <f>SUM(D9:D18)</f>
        <v>0</v>
      </c>
      <c r="E8" s="199">
        <f>SUM(E9:E18)</f>
        <v>0</v>
      </c>
    </row>
    <row r="9" spans="1:5" s="200" customFormat="1" ht="12" customHeight="1">
      <c r="A9" s="201" t="s">
        <v>51</v>
      </c>
      <c r="B9" s="61" t="s">
        <v>108</v>
      </c>
      <c r="C9" s="202"/>
      <c r="D9" s="232"/>
      <c r="E9" s="203"/>
    </row>
    <row r="10" spans="1:5" s="200" customFormat="1" ht="12" customHeight="1">
      <c r="A10" s="204" t="s">
        <v>53</v>
      </c>
      <c r="B10" s="64" t="s">
        <v>110</v>
      </c>
      <c r="C10" s="110"/>
      <c r="D10" s="233"/>
      <c r="E10" s="135"/>
    </row>
    <row r="11" spans="1:5" s="200" customFormat="1" ht="12" customHeight="1">
      <c r="A11" s="204" t="s">
        <v>55</v>
      </c>
      <c r="B11" s="64" t="s">
        <v>112</v>
      </c>
      <c r="C11" s="110"/>
      <c r="D11" s="233"/>
      <c r="E11" s="135"/>
    </row>
    <row r="12" spans="1:5" s="200" customFormat="1" ht="12" customHeight="1">
      <c r="A12" s="204" t="s">
        <v>57</v>
      </c>
      <c r="B12" s="64" t="s">
        <v>114</v>
      </c>
      <c r="C12" s="110"/>
      <c r="D12" s="233"/>
      <c r="E12" s="135"/>
    </row>
    <row r="13" spans="1:5" s="200" customFormat="1" ht="12" customHeight="1">
      <c r="A13" s="204" t="s">
        <v>59</v>
      </c>
      <c r="B13" s="64" t="s">
        <v>116</v>
      </c>
      <c r="C13" s="110"/>
      <c r="D13" s="233"/>
      <c r="E13" s="135"/>
    </row>
    <row r="14" spans="1:5" s="200" customFormat="1" ht="12" customHeight="1">
      <c r="A14" s="204" t="s">
        <v>61</v>
      </c>
      <c r="B14" s="64" t="s">
        <v>397</v>
      </c>
      <c r="C14" s="110"/>
      <c r="D14" s="233"/>
      <c r="E14" s="135"/>
    </row>
    <row r="15" spans="1:5" s="205" customFormat="1" ht="12" customHeight="1">
      <c r="A15" s="204" t="s">
        <v>221</v>
      </c>
      <c r="B15" s="81" t="s">
        <v>398</v>
      </c>
      <c r="C15" s="110"/>
      <c r="D15" s="233"/>
      <c r="E15" s="135"/>
    </row>
    <row r="16" spans="1:5" s="205" customFormat="1" ht="12" customHeight="1">
      <c r="A16" s="204" t="s">
        <v>223</v>
      </c>
      <c r="B16" s="64" t="s">
        <v>122</v>
      </c>
      <c r="C16" s="125"/>
      <c r="D16" s="234"/>
      <c r="E16" s="206"/>
    </row>
    <row r="17" spans="1:5" s="200" customFormat="1" ht="12" customHeight="1">
      <c r="A17" s="204" t="s">
        <v>225</v>
      </c>
      <c r="B17" s="64" t="s">
        <v>124</v>
      </c>
      <c r="C17" s="110"/>
      <c r="D17" s="233"/>
      <c r="E17" s="135"/>
    </row>
    <row r="18" spans="1:5" s="205" customFormat="1" ht="12" customHeight="1">
      <c r="A18" s="204" t="s">
        <v>227</v>
      </c>
      <c r="B18" s="81" t="s">
        <v>126</v>
      </c>
      <c r="C18" s="117"/>
      <c r="D18" s="235"/>
      <c r="E18" s="207"/>
    </row>
    <row r="19" spans="1:5" s="205" customFormat="1" ht="12" customHeight="1">
      <c r="A19" s="193" t="s">
        <v>63</v>
      </c>
      <c r="B19" s="198" t="s">
        <v>399</v>
      </c>
      <c r="C19" s="121">
        <f>SUM(C20:C22)</f>
        <v>4450800</v>
      </c>
      <c r="D19" s="231">
        <f>SUM(D20:D22)</f>
        <v>4809500</v>
      </c>
      <c r="E19" s="199">
        <f>SUM(E20:E22)</f>
        <v>4809500</v>
      </c>
    </row>
    <row r="20" spans="1:5" s="205" customFormat="1" ht="12" customHeight="1">
      <c r="A20" s="204" t="s">
        <v>65</v>
      </c>
      <c r="B20" s="80" t="s">
        <v>66</v>
      </c>
      <c r="C20" s="110"/>
      <c r="D20" s="233"/>
      <c r="E20" s="135"/>
    </row>
    <row r="21" spans="1:5" s="205" customFormat="1" ht="12" customHeight="1">
      <c r="A21" s="204" t="s">
        <v>67</v>
      </c>
      <c r="B21" s="64" t="s">
        <v>400</v>
      </c>
      <c r="C21" s="110"/>
      <c r="D21" s="233"/>
      <c r="E21" s="135"/>
    </row>
    <row r="22" spans="1:5" s="205" customFormat="1" ht="12" customHeight="1">
      <c r="A22" s="204" t="s">
        <v>69</v>
      </c>
      <c r="B22" s="64" t="s">
        <v>401</v>
      </c>
      <c r="C22" s="110">
        <v>4450800</v>
      </c>
      <c r="D22" s="233">
        <v>4809500</v>
      </c>
      <c r="E22" s="135">
        <v>4809500</v>
      </c>
    </row>
    <row r="23" spans="1:5" s="200" customFormat="1" ht="12" customHeight="1">
      <c r="A23" s="204" t="s">
        <v>71</v>
      </c>
      <c r="B23" s="64" t="s">
        <v>429</v>
      </c>
      <c r="C23" s="110"/>
      <c r="D23" s="233"/>
      <c r="E23" s="135"/>
    </row>
    <row r="24" spans="1:5" s="200" customFormat="1" ht="12" customHeight="1">
      <c r="A24" s="193" t="s">
        <v>77</v>
      </c>
      <c r="B24" s="21" t="s">
        <v>303</v>
      </c>
      <c r="C24" s="208"/>
      <c r="D24" s="236"/>
      <c r="E24" s="209"/>
    </row>
    <row r="25" spans="1:5" s="200" customFormat="1" ht="12" customHeight="1">
      <c r="A25" s="193" t="s">
        <v>261</v>
      </c>
      <c r="B25" s="21" t="s">
        <v>403</v>
      </c>
      <c r="C25" s="121">
        <f>+C26+C27</f>
        <v>0</v>
      </c>
      <c r="D25" s="231">
        <f>+D26+D27</f>
        <v>0</v>
      </c>
      <c r="E25" s="199">
        <f>+E26+E27</f>
        <v>0</v>
      </c>
    </row>
    <row r="26" spans="1:5" s="200" customFormat="1" ht="12" customHeight="1">
      <c r="A26" s="210" t="s">
        <v>93</v>
      </c>
      <c r="B26" s="80" t="s">
        <v>400</v>
      </c>
      <c r="C26" s="106"/>
      <c r="D26" s="237"/>
      <c r="E26" s="211"/>
    </row>
    <row r="27" spans="1:5" s="200" customFormat="1" ht="12" customHeight="1">
      <c r="A27" s="210" t="s">
        <v>95</v>
      </c>
      <c r="B27" s="64" t="s">
        <v>404</v>
      </c>
      <c r="C27" s="125"/>
      <c r="D27" s="234"/>
      <c r="E27" s="206"/>
    </row>
    <row r="28" spans="1:5" s="200" customFormat="1" ht="12" customHeight="1">
      <c r="A28" s="204" t="s">
        <v>97</v>
      </c>
      <c r="B28" s="212" t="s">
        <v>430</v>
      </c>
      <c r="C28" s="134"/>
      <c r="D28" s="238"/>
      <c r="E28" s="213"/>
    </row>
    <row r="29" spans="1:5" s="200" customFormat="1" ht="12" customHeight="1">
      <c r="A29" s="193" t="s">
        <v>105</v>
      </c>
      <c r="B29" s="21" t="s">
        <v>406</v>
      </c>
      <c r="C29" s="121">
        <f>+C30+C31+C32</f>
        <v>0</v>
      </c>
      <c r="D29" s="231">
        <f>+D30+D31+D32</f>
        <v>0</v>
      </c>
      <c r="E29" s="199">
        <f>+E30+E31+E32</f>
        <v>0</v>
      </c>
    </row>
    <row r="30" spans="1:5" s="200" customFormat="1" ht="12" customHeight="1">
      <c r="A30" s="210" t="s">
        <v>107</v>
      </c>
      <c r="B30" s="80" t="s">
        <v>130</v>
      </c>
      <c r="C30" s="106"/>
      <c r="D30" s="237"/>
      <c r="E30" s="211"/>
    </row>
    <row r="31" spans="1:5" s="200" customFormat="1" ht="12" customHeight="1">
      <c r="A31" s="210" t="s">
        <v>109</v>
      </c>
      <c r="B31" s="64" t="s">
        <v>132</v>
      </c>
      <c r="C31" s="125"/>
      <c r="D31" s="234"/>
      <c r="E31" s="206"/>
    </row>
    <row r="32" spans="1:5" s="200" customFormat="1" ht="12" customHeight="1">
      <c r="A32" s="204" t="s">
        <v>111</v>
      </c>
      <c r="B32" s="212" t="s">
        <v>134</v>
      </c>
      <c r="C32" s="134"/>
      <c r="D32" s="238"/>
      <c r="E32" s="213"/>
    </row>
    <row r="33" spans="1:5" s="200" customFormat="1" ht="12" customHeight="1">
      <c r="A33" s="193" t="s">
        <v>127</v>
      </c>
      <c r="B33" s="21" t="s">
        <v>304</v>
      </c>
      <c r="C33" s="208"/>
      <c r="D33" s="236"/>
      <c r="E33" s="209"/>
    </row>
    <row r="34" spans="1:5" s="200" customFormat="1" ht="12" customHeight="1">
      <c r="A34" s="193" t="s">
        <v>272</v>
      </c>
      <c r="B34" s="21" t="s">
        <v>407</v>
      </c>
      <c r="C34" s="208"/>
      <c r="D34" s="236"/>
      <c r="E34" s="209"/>
    </row>
    <row r="35" spans="1:5" s="200" customFormat="1" ht="12" customHeight="1">
      <c r="A35" s="193" t="s">
        <v>149</v>
      </c>
      <c r="B35" s="21" t="s">
        <v>431</v>
      </c>
      <c r="C35" s="121">
        <f>+C8+C19+C24+C25+C29+C33+C34</f>
        <v>4450800</v>
      </c>
      <c r="D35" s="231">
        <f>+D8+D19+D24+D25+D29+D33+D34</f>
        <v>4809500</v>
      </c>
      <c r="E35" s="199">
        <f>+E8+E19+E24+E25+E29+E33+E34</f>
        <v>4809500</v>
      </c>
    </row>
    <row r="36" spans="1:5" s="205" customFormat="1" ht="12" customHeight="1">
      <c r="A36" s="214" t="s">
        <v>159</v>
      </c>
      <c r="B36" s="21" t="s">
        <v>409</v>
      </c>
      <c r="C36" s="121">
        <f>+C37+C38+C39</f>
        <v>0</v>
      </c>
      <c r="D36" s="231">
        <f>+D37+D38+D39</f>
        <v>0</v>
      </c>
      <c r="E36" s="199">
        <f>+E37+E38+E39</f>
        <v>0</v>
      </c>
    </row>
    <row r="37" spans="1:5" s="205" customFormat="1" ht="15" customHeight="1">
      <c r="A37" s="210" t="s">
        <v>410</v>
      </c>
      <c r="B37" s="80" t="s">
        <v>360</v>
      </c>
      <c r="C37" s="106"/>
      <c r="D37" s="237"/>
      <c r="E37" s="211"/>
    </row>
    <row r="38" spans="1:5" s="205" customFormat="1" ht="15" customHeight="1">
      <c r="A38" s="210" t="s">
        <v>411</v>
      </c>
      <c r="B38" s="64" t="s">
        <v>412</v>
      </c>
      <c r="C38" s="125"/>
      <c r="D38" s="234"/>
      <c r="E38" s="206"/>
    </row>
    <row r="39" spans="1:5" ht="12.75">
      <c r="A39" s="204" t="s">
        <v>413</v>
      </c>
      <c r="B39" s="212" t="s">
        <v>414</v>
      </c>
      <c r="C39" s="134"/>
      <c r="D39" s="238"/>
      <c r="E39" s="213"/>
    </row>
    <row r="40" spans="1:5" s="197" customFormat="1" ht="16.5" customHeight="1">
      <c r="A40" s="214" t="s">
        <v>284</v>
      </c>
      <c r="B40" s="215" t="s">
        <v>415</v>
      </c>
      <c r="C40" s="121">
        <f>+C35+C36</f>
        <v>4450800</v>
      </c>
      <c r="D40" s="231">
        <f>+D35+D36</f>
        <v>4809500</v>
      </c>
      <c r="E40" s="199">
        <f>+E35+E36</f>
        <v>4809500</v>
      </c>
    </row>
    <row r="41" spans="1:5" s="222" customFormat="1" ht="12" customHeight="1">
      <c r="A41" s="216"/>
      <c r="B41" s="217"/>
      <c r="C41" s="218"/>
      <c r="D41" s="218"/>
      <c r="E41" s="218"/>
    </row>
    <row r="42" spans="1:5" ht="12" customHeight="1">
      <c r="A42" s="219"/>
      <c r="B42" s="220"/>
      <c r="C42" s="221"/>
      <c r="D42" s="221"/>
      <c r="E42" s="221"/>
    </row>
    <row r="43" spans="1:5" ht="12" customHeight="1">
      <c r="A43" s="772" t="s">
        <v>292</v>
      </c>
      <c r="B43" s="772"/>
      <c r="C43" s="772"/>
      <c r="D43" s="772"/>
      <c r="E43" s="772"/>
    </row>
    <row r="44" spans="1:5" ht="12" customHeight="1">
      <c r="A44" s="193" t="s">
        <v>49</v>
      </c>
      <c r="B44" s="21" t="s">
        <v>416</v>
      </c>
      <c r="C44" s="121">
        <f>SUM(C45:C49)</f>
        <v>5968103</v>
      </c>
      <c r="D44" s="121">
        <f>SUM(D45:D49)</f>
        <v>6324136</v>
      </c>
      <c r="E44" s="199">
        <f>SUM(E45:E49)</f>
        <v>4901760</v>
      </c>
    </row>
    <row r="45" spans="1:5" ht="12" customHeight="1">
      <c r="A45" s="204" t="s">
        <v>51</v>
      </c>
      <c r="B45" s="80" t="s">
        <v>214</v>
      </c>
      <c r="C45" s="106">
        <v>3739000</v>
      </c>
      <c r="D45" s="106">
        <v>4097700</v>
      </c>
      <c r="E45" s="211">
        <v>3514285</v>
      </c>
    </row>
    <row r="46" spans="1:5" ht="12" customHeight="1">
      <c r="A46" s="204" t="s">
        <v>53</v>
      </c>
      <c r="B46" s="64" t="s">
        <v>215</v>
      </c>
      <c r="C46" s="110">
        <v>949158</v>
      </c>
      <c r="D46" s="110">
        <v>949158</v>
      </c>
      <c r="E46" s="135">
        <v>828222</v>
      </c>
    </row>
    <row r="47" spans="1:5" ht="12" customHeight="1">
      <c r="A47" s="204" t="s">
        <v>55</v>
      </c>
      <c r="B47" s="64" t="s">
        <v>216</v>
      </c>
      <c r="C47" s="110">
        <v>995000</v>
      </c>
      <c r="D47" s="110">
        <v>992333</v>
      </c>
      <c r="E47" s="135">
        <v>559253</v>
      </c>
    </row>
    <row r="48" spans="1:5" s="222" customFormat="1" ht="12" customHeight="1">
      <c r="A48" s="204" t="s">
        <v>57</v>
      </c>
      <c r="B48" s="64" t="s">
        <v>217</v>
      </c>
      <c r="C48" s="110"/>
      <c r="D48" s="110"/>
      <c r="E48" s="135"/>
    </row>
    <row r="49" spans="1:5" ht="12" customHeight="1">
      <c r="A49" s="204" t="s">
        <v>59</v>
      </c>
      <c r="B49" s="64" t="s">
        <v>219</v>
      </c>
      <c r="C49" s="110">
        <v>284945</v>
      </c>
      <c r="D49" s="110">
        <v>284945</v>
      </c>
      <c r="E49" s="135"/>
    </row>
    <row r="50" spans="1:5" ht="12" customHeight="1">
      <c r="A50" s="193" t="s">
        <v>63</v>
      </c>
      <c r="B50" s="21" t="s">
        <v>417</v>
      </c>
      <c r="C50" s="121">
        <f>SUM(C51:C53)</f>
        <v>0</v>
      </c>
      <c r="D50" s="121">
        <f>SUM(D51:D53)</f>
        <v>0</v>
      </c>
      <c r="E50" s="199">
        <f>SUM(E51:E53)</f>
        <v>0</v>
      </c>
    </row>
    <row r="51" spans="1:5" ht="12" customHeight="1">
      <c r="A51" s="204" t="s">
        <v>65</v>
      </c>
      <c r="B51" s="80" t="s">
        <v>240</v>
      </c>
      <c r="C51" s="106"/>
      <c r="D51" s="106"/>
      <c r="E51" s="211"/>
    </row>
    <row r="52" spans="1:5" ht="12" customHeight="1">
      <c r="A52" s="204" t="s">
        <v>67</v>
      </c>
      <c r="B52" s="64" t="s">
        <v>242</v>
      </c>
      <c r="C52" s="110"/>
      <c r="D52" s="110"/>
      <c r="E52" s="135"/>
    </row>
    <row r="53" spans="1:5" ht="15" customHeight="1">
      <c r="A53" s="204" t="s">
        <v>69</v>
      </c>
      <c r="B53" s="64" t="s">
        <v>418</v>
      </c>
      <c r="C53" s="110"/>
      <c r="D53" s="110"/>
      <c r="E53" s="135"/>
    </row>
    <row r="54" spans="1:5" ht="12.75">
      <c r="A54" s="204" t="s">
        <v>71</v>
      </c>
      <c r="B54" s="64" t="s">
        <v>432</v>
      </c>
      <c r="C54" s="110"/>
      <c r="D54" s="110"/>
      <c r="E54" s="135"/>
    </row>
    <row r="55" spans="1:5" ht="15" customHeight="1">
      <c r="A55" s="193" t="s">
        <v>77</v>
      </c>
      <c r="B55" s="223" t="s">
        <v>420</v>
      </c>
      <c r="C55" s="121">
        <f>+C44+C50</f>
        <v>5968103</v>
      </c>
      <c r="D55" s="121">
        <f>+D44+D50</f>
        <v>6324136</v>
      </c>
      <c r="E55" s="199">
        <f>+E44+E50</f>
        <v>4901760</v>
      </c>
    </row>
    <row r="56" spans="3:5" ht="12.75">
      <c r="C56" s="224"/>
      <c r="D56" s="224"/>
      <c r="E56" s="224"/>
    </row>
    <row r="57" spans="1:5" ht="12.75">
      <c r="A57" s="225" t="s">
        <v>421</v>
      </c>
      <c r="B57" s="226"/>
      <c r="C57" s="227">
        <v>1</v>
      </c>
      <c r="D57" s="227">
        <v>1</v>
      </c>
      <c r="E57" s="228">
        <v>1</v>
      </c>
    </row>
    <row r="58" spans="1:5" ht="12.75">
      <c r="A58" s="229" t="s">
        <v>422</v>
      </c>
      <c r="B58" s="230"/>
      <c r="C58" s="227"/>
      <c r="D58" s="227"/>
      <c r="E58" s="228"/>
    </row>
  </sheetData>
  <sheetProtection selectLockedCells="1" selectUnlockedCells="1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154"/>
  <sheetViews>
    <sheetView view="pageLayout" zoomScaleNormal="87" zoomScaleSheetLayoutView="100" workbookViewId="0" topLeftCell="A1">
      <selection activeCell="C4" sqref="C4"/>
    </sheetView>
  </sheetViews>
  <sheetFormatPr defaultColWidth="9.00390625" defaultRowHeight="12.75"/>
  <cols>
    <col min="1" max="1" width="9.50390625" style="9" customWidth="1"/>
    <col min="2" max="2" width="60.875" style="9" customWidth="1"/>
    <col min="3" max="5" width="15.875" style="10" customWidth="1"/>
    <col min="6" max="16384" width="9.375" style="11" customWidth="1"/>
  </cols>
  <sheetData>
    <row r="1" spans="1:5" ht="15.75" customHeight="1">
      <c r="A1" s="758" t="s">
        <v>37</v>
      </c>
      <c r="B1" s="758"/>
      <c r="C1" s="758"/>
      <c r="D1" s="758"/>
      <c r="E1" s="758"/>
    </row>
    <row r="2" spans="1:5" ht="15.75" customHeight="1">
      <c r="A2" s="12" t="s">
        <v>38</v>
      </c>
      <c r="B2" s="12"/>
      <c r="C2" s="13"/>
      <c r="D2" s="13"/>
      <c r="E2" s="13"/>
    </row>
    <row r="3" spans="1:5" ht="15.75" customHeight="1">
      <c r="A3" s="759" t="s">
        <v>39</v>
      </c>
      <c r="B3" s="760" t="s">
        <v>40</v>
      </c>
      <c r="C3" s="761" t="s">
        <v>1072</v>
      </c>
      <c r="D3" s="761"/>
      <c r="E3" s="761"/>
    </row>
    <row r="4" spans="1:5" ht="37.5" customHeight="1">
      <c r="A4" s="759"/>
      <c r="B4" s="760"/>
      <c r="C4" s="14" t="s">
        <v>41</v>
      </c>
      <c r="D4" s="14" t="s">
        <v>42</v>
      </c>
      <c r="E4" s="15" t="s">
        <v>43</v>
      </c>
    </row>
    <row r="5" spans="1:5" s="19" customFormat="1" ht="12" customHeight="1">
      <c r="A5" s="16" t="s">
        <v>44</v>
      </c>
      <c r="B5" s="17" t="s">
        <v>45</v>
      </c>
      <c r="C5" s="17" t="s">
        <v>46</v>
      </c>
      <c r="D5" s="17" t="s">
        <v>47</v>
      </c>
      <c r="E5" s="18" t="s">
        <v>48</v>
      </c>
    </row>
    <row r="6" spans="1:5" s="24" customFormat="1" ht="12" customHeight="1">
      <c r="A6" s="20" t="s">
        <v>49</v>
      </c>
      <c r="B6" s="21" t="s">
        <v>50</v>
      </c>
      <c r="C6" s="22">
        <f>+C7+C8+C9+C10+C11+C13</f>
        <v>29662312</v>
      </c>
      <c r="D6" s="22">
        <f>SUM(D7:D13)</f>
        <v>31515542</v>
      </c>
      <c r="E6" s="23">
        <f>SUM(E7:E13)</f>
        <v>31484762</v>
      </c>
    </row>
    <row r="7" spans="1:5" s="24" customFormat="1" ht="12" customHeight="1">
      <c r="A7" s="25" t="s">
        <v>51</v>
      </c>
      <c r="B7" s="26" t="s">
        <v>52</v>
      </c>
      <c r="C7" s="27">
        <v>14119576</v>
      </c>
      <c r="D7" s="27">
        <v>14119576</v>
      </c>
      <c r="E7" s="28">
        <v>14119576</v>
      </c>
    </row>
    <row r="8" spans="1:5" s="24" customFormat="1" ht="12" customHeight="1">
      <c r="A8" s="29" t="s">
        <v>53</v>
      </c>
      <c r="B8" s="30" t="s">
        <v>54</v>
      </c>
      <c r="C8" s="31"/>
      <c r="D8" s="31"/>
      <c r="E8" s="32"/>
    </row>
    <row r="9" spans="1:5" s="24" customFormat="1" ht="12" customHeight="1">
      <c r="A9" s="29" t="s">
        <v>55</v>
      </c>
      <c r="B9" s="30" t="s">
        <v>56</v>
      </c>
      <c r="C9" s="31">
        <v>14342736</v>
      </c>
      <c r="D9" s="31">
        <v>14508852</v>
      </c>
      <c r="E9" s="32">
        <v>14478072</v>
      </c>
    </row>
    <row r="10" spans="1:5" s="24" customFormat="1" ht="12" customHeight="1">
      <c r="A10" s="29" t="s">
        <v>57</v>
      </c>
      <c r="B10" s="30" t="s">
        <v>58</v>
      </c>
      <c r="C10" s="31">
        <v>1200000</v>
      </c>
      <c r="D10" s="31">
        <v>1200000</v>
      </c>
      <c r="E10" s="32">
        <v>1200000</v>
      </c>
    </row>
    <row r="11" spans="1:5" s="24" customFormat="1" ht="12" customHeight="1">
      <c r="A11" s="29" t="s">
        <v>59</v>
      </c>
      <c r="B11" s="30" t="s">
        <v>60</v>
      </c>
      <c r="C11" s="31"/>
      <c r="D11" s="31">
        <v>942340</v>
      </c>
      <c r="E11" s="32">
        <v>942340</v>
      </c>
    </row>
    <row r="12" spans="1:5" s="24" customFormat="1" ht="12" customHeight="1">
      <c r="A12" s="33" t="s">
        <v>61</v>
      </c>
      <c r="B12" s="34" t="s">
        <v>1043</v>
      </c>
      <c r="C12" s="31"/>
      <c r="D12" s="35">
        <v>744774</v>
      </c>
      <c r="E12" s="36">
        <v>744774</v>
      </c>
    </row>
    <row r="13" spans="1:5" s="24" customFormat="1" ht="12" customHeight="1">
      <c r="A13" s="33" t="s">
        <v>221</v>
      </c>
      <c r="B13" s="34" t="s">
        <v>62</v>
      </c>
      <c r="C13" s="31"/>
      <c r="D13" s="35"/>
      <c r="E13" s="36"/>
    </row>
    <row r="14" spans="1:5" s="24" customFormat="1" ht="12" customHeight="1">
      <c r="A14" s="20" t="s">
        <v>63</v>
      </c>
      <c r="B14" s="37" t="s">
        <v>64</v>
      </c>
      <c r="C14" s="22">
        <f>+C15+C16+C17+C18+C19</f>
        <v>13550827</v>
      </c>
      <c r="D14" s="22">
        <f>SUM(D15:D19)</f>
        <v>17657422</v>
      </c>
      <c r="E14" s="23">
        <f>SUM(E15:E19)</f>
        <v>21043126</v>
      </c>
    </row>
    <row r="15" spans="1:5" s="24" customFormat="1" ht="12" customHeight="1">
      <c r="A15" s="25" t="s">
        <v>65</v>
      </c>
      <c r="B15" s="26" t="s">
        <v>66</v>
      </c>
      <c r="C15" s="27"/>
      <c r="D15" s="27"/>
      <c r="E15" s="28"/>
    </row>
    <row r="16" spans="1:5" s="24" customFormat="1" ht="12" customHeight="1">
      <c r="A16" s="29" t="s">
        <v>67</v>
      </c>
      <c r="B16" s="30" t="s">
        <v>68</v>
      </c>
      <c r="C16" s="31"/>
      <c r="D16" s="31"/>
      <c r="E16" s="32"/>
    </row>
    <row r="17" spans="1:5" s="24" customFormat="1" ht="12" customHeight="1">
      <c r="A17" s="29" t="s">
        <v>69</v>
      </c>
      <c r="B17" s="30" t="s">
        <v>70</v>
      </c>
      <c r="C17" s="31"/>
      <c r="D17" s="31"/>
      <c r="E17" s="32"/>
    </row>
    <row r="18" spans="1:5" s="24" customFormat="1" ht="12" customHeight="1">
      <c r="A18" s="29" t="s">
        <v>71</v>
      </c>
      <c r="B18" s="30" t="s">
        <v>72</v>
      </c>
      <c r="C18" s="31"/>
      <c r="D18" s="31"/>
      <c r="E18" s="32"/>
    </row>
    <row r="19" spans="1:5" s="24" customFormat="1" ht="12" customHeight="1">
      <c r="A19" s="29" t="s">
        <v>73</v>
      </c>
      <c r="B19" s="30" t="s">
        <v>74</v>
      </c>
      <c r="C19" s="31">
        <v>13550827</v>
      </c>
      <c r="D19" s="31">
        <v>17657422</v>
      </c>
      <c r="E19" s="32">
        <v>21043126</v>
      </c>
    </row>
    <row r="20" spans="1:5" s="24" customFormat="1" ht="12" customHeight="1">
      <c r="A20" s="33" t="s">
        <v>75</v>
      </c>
      <c r="B20" s="34" t="s">
        <v>76</v>
      </c>
      <c r="C20" s="35"/>
      <c r="D20" s="35"/>
      <c r="E20" s="36"/>
    </row>
    <row r="21" spans="1:5" s="24" customFormat="1" ht="12" customHeight="1">
      <c r="A21" s="20" t="s">
        <v>77</v>
      </c>
      <c r="B21" s="21" t="s">
        <v>78</v>
      </c>
      <c r="C21" s="22">
        <f>+C22+C23+C24+C25+C26</f>
        <v>0</v>
      </c>
      <c r="D21" s="22">
        <f>SUM(D22:D26)</f>
        <v>0</v>
      </c>
      <c r="E21" s="23">
        <f>SUM(E22:E26)</f>
        <v>0</v>
      </c>
    </row>
    <row r="22" spans="1:5" s="24" customFormat="1" ht="12" customHeight="1">
      <c r="A22" s="25" t="s">
        <v>79</v>
      </c>
      <c r="B22" s="26" t="s">
        <v>80</v>
      </c>
      <c r="C22" s="27"/>
      <c r="D22" s="27"/>
      <c r="E22" s="28"/>
    </row>
    <row r="23" spans="1:5" s="24" customFormat="1" ht="12" customHeight="1">
      <c r="A23" s="29" t="s">
        <v>81</v>
      </c>
      <c r="B23" s="30" t="s">
        <v>82</v>
      </c>
      <c r="C23" s="31"/>
      <c r="D23" s="31"/>
      <c r="E23" s="32"/>
    </row>
    <row r="24" spans="1:5" s="24" customFormat="1" ht="12" customHeight="1">
      <c r="A24" s="29" t="s">
        <v>83</v>
      </c>
      <c r="B24" s="30" t="s">
        <v>84</v>
      </c>
      <c r="C24" s="31"/>
      <c r="D24" s="31"/>
      <c r="E24" s="32"/>
    </row>
    <row r="25" spans="1:5" s="24" customFormat="1" ht="12" customHeight="1">
      <c r="A25" s="29" t="s">
        <v>85</v>
      </c>
      <c r="B25" s="30" t="s">
        <v>86</v>
      </c>
      <c r="C25" s="31"/>
      <c r="D25" s="31"/>
      <c r="E25" s="32"/>
    </row>
    <row r="26" spans="1:5" s="24" customFormat="1" ht="12" customHeight="1">
      <c r="A26" s="29" t="s">
        <v>87</v>
      </c>
      <c r="B26" s="30" t="s">
        <v>88</v>
      </c>
      <c r="C26" s="31"/>
      <c r="D26" s="31"/>
      <c r="E26" s="32"/>
    </row>
    <row r="27" spans="1:5" s="24" customFormat="1" ht="12" customHeight="1">
      <c r="A27" s="33" t="s">
        <v>89</v>
      </c>
      <c r="B27" s="38" t="s">
        <v>90</v>
      </c>
      <c r="C27" s="35"/>
      <c r="D27" s="35"/>
      <c r="E27" s="36"/>
    </row>
    <row r="28" spans="1:5" s="24" customFormat="1" ht="12" customHeight="1">
      <c r="A28" s="20" t="s">
        <v>91</v>
      </c>
      <c r="B28" s="21" t="s">
        <v>92</v>
      </c>
      <c r="C28" s="22">
        <f>SUM(C29:C34)</f>
        <v>4639830</v>
      </c>
      <c r="D28" s="22">
        <f>SUM(D29:D34)</f>
        <v>4706972</v>
      </c>
      <c r="E28" s="23">
        <f>SUM(E29:E34)</f>
        <v>4286677</v>
      </c>
    </row>
    <row r="29" spans="1:5" s="24" customFormat="1" ht="12" customHeight="1">
      <c r="A29" s="25" t="s">
        <v>93</v>
      </c>
      <c r="B29" s="26" t="s">
        <v>94</v>
      </c>
      <c r="C29" s="39"/>
      <c r="D29" s="39"/>
      <c r="E29" s="28"/>
    </row>
    <row r="30" spans="1:5" s="24" customFormat="1" ht="12" customHeight="1">
      <c r="A30" s="29" t="s">
        <v>95</v>
      </c>
      <c r="B30" s="30" t="s">
        <v>96</v>
      </c>
      <c r="C30" s="31"/>
      <c r="D30" s="31"/>
      <c r="E30" s="32"/>
    </row>
    <row r="31" spans="1:5" s="24" customFormat="1" ht="12" customHeight="1">
      <c r="A31" s="29" t="s">
        <v>97</v>
      </c>
      <c r="B31" s="30" t="s">
        <v>98</v>
      </c>
      <c r="C31" s="31">
        <v>3807830</v>
      </c>
      <c r="D31" s="31">
        <v>3807830</v>
      </c>
      <c r="E31" s="32">
        <v>3455700</v>
      </c>
    </row>
    <row r="32" spans="1:5" s="24" customFormat="1" ht="12" customHeight="1">
      <c r="A32" s="29" t="s">
        <v>99</v>
      </c>
      <c r="B32" s="30" t="s">
        <v>100</v>
      </c>
      <c r="C32" s="31">
        <v>832000</v>
      </c>
      <c r="D32" s="31">
        <v>832000</v>
      </c>
      <c r="E32" s="32">
        <v>751835</v>
      </c>
    </row>
    <row r="33" spans="1:5" s="24" customFormat="1" ht="12" customHeight="1">
      <c r="A33" s="29" t="s">
        <v>101</v>
      </c>
      <c r="B33" s="30" t="s">
        <v>102</v>
      </c>
      <c r="C33" s="31"/>
      <c r="D33" s="31"/>
      <c r="E33" s="32"/>
    </row>
    <row r="34" spans="1:5" s="24" customFormat="1" ht="12" customHeight="1">
      <c r="A34" s="33" t="s">
        <v>103</v>
      </c>
      <c r="B34" s="38" t="s">
        <v>104</v>
      </c>
      <c r="C34" s="35"/>
      <c r="D34" s="35">
        <v>67142</v>
      </c>
      <c r="E34" s="36">
        <v>79142</v>
      </c>
    </row>
    <row r="35" spans="1:5" s="24" customFormat="1" ht="12" customHeight="1">
      <c r="A35" s="20" t="s">
        <v>105</v>
      </c>
      <c r="B35" s="21" t="s">
        <v>106</v>
      </c>
      <c r="C35" s="22">
        <f>SUM(C36:C47)</f>
        <v>3607304</v>
      </c>
      <c r="D35" s="22">
        <f>SUM(D36:D47)</f>
        <v>5948003</v>
      </c>
      <c r="E35" s="23">
        <f>SUM(E36:E47)</f>
        <v>4912222</v>
      </c>
    </row>
    <row r="36" spans="1:5" s="24" customFormat="1" ht="12" customHeight="1">
      <c r="A36" s="25" t="s">
        <v>107</v>
      </c>
      <c r="B36" s="26" t="s">
        <v>108</v>
      </c>
      <c r="C36" s="27"/>
      <c r="D36" s="27"/>
      <c r="E36" s="28"/>
    </row>
    <row r="37" spans="1:5" s="24" customFormat="1" ht="12" customHeight="1">
      <c r="A37" s="29" t="s">
        <v>109</v>
      </c>
      <c r="B37" s="30" t="s">
        <v>110</v>
      </c>
      <c r="C37" s="31">
        <v>998000</v>
      </c>
      <c r="D37" s="31">
        <v>1595235</v>
      </c>
      <c r="E37" s="32">
        <v>618235</v>
      </c>
    </row>
    <row r="38" spans="1:5" s="24" customFormat="1" ht="12" customHeight="1">
      <c r="A38" s="29" t="s">
        <v>111</v>
      </c>
      <c r="B38" s="30" t="s">
        <v>112</v>
      </c>
      <c r="C38" s="31"/>
      <c r="D38" s="31">
        <v>250575</v>
      </c>
      <c r="E38" s="32">
        <v>250575</v>
      </c>
    </row>
    <row r="39" spans="1:5" s="24" customFormat="1" ht="12" customHeight="1">
      <c r="A39" s="29" t="s">
        <v>113</v>
      </c>
      <c r="B39" s="30" t="s">
        <v>114</v>
      </c>
      <c r="C39" s="31">
        <v>10000</v>
      </c>
      <c r="D39" s="31">
        <v>312000</v>
      </c>
      <c r="E39" s="32">
        <v>311720</v>
      </c>
    </row>
    <row r="40" spans="1:5" s="24" customFormat="1" ht="12" customHeight="1">
      <c r="A40" s="29" t="s">
        <v>115</v>
      </c>
      <c r="B40" s="30" t="s">
        <v>116</v>
      </c>
      <c r="C40" s="31">
        <v>2015200</v>
      </c>
      <c r="D40" s="31">
        <v>2217600</v>
      </c>
      <c r="E40" s="32">
        <v>2203033</v>
      </c>
    </row>
    <row r="41" spans="1:5" s="24" customFormat="1" ht="12" customHeight="1">
      <c r="A41" s="29" t="s">
        <v>117</v>
      </c>
      <c r="B41" s="30" t="s">
        <v>118</v>
      </c>
      <c r="C41" s="31">
        <v>554104</v>
      </c>
      <c r="D41" s="31">
        <v>612969</v>
      </c>
      <c r="E41" s="32">
        <v>599032</v>
      </c>
    </row>
    <row r="42" spans="1:5" s="24" customFormat="1" ht="12" customHeight="1">
      <c r="A42" s="29" t="s">
        <v>119</v>
      </c>
      <c r="B42" s="30" t="s">
        <v>120</v>
      </c>
      <c r="C42" s="31"/>
      <c r="D42" s="31">
        <v>304000</v>
      </c>
      <c r="E42" s="32">
        <v>304000</v>
      </c>
    </row>
    <row r="43" spans="1:5" s="24" customFormat="1" ht="12" customHeight="1">
      <c r="A43" s="29" t="s">
        <v>121</v>
      </c>
      <c r="B43" s="30" t="s">
        <v>1044</v>
      </c>
      <c r="C43" s="31">
        <v>30000</v>
      </c>
      <c r="D43" s="31">
        <v>30000</v>
      </c>
      <c r="E43" s="32"/>
    </row>
    <row r="44" spans="1:5" s="24" customFormat="1" ht="12" customHeight="1">
      <c r="A44" s="29" t="s">
        <v>123</v>
      </c>
      <c r="B44" s="30" t="s">
        <v>1045</v>
      </c>
      <c r="C44" s="31"/>
      <c r="D44" s="31">
        <v>2359</v>
      </c>
      <c r="E44" s="32">
        <v>2359</v>
      </c>
    </row>
    <row r="45" spans="1:5" s="24" customFormat="1" ht="12" customHeight="1">
      <c r="A45" s="29" t="s">
        <v>125</v>
      </c>
      <c r="B45" s="30" t="s">
        <v>122</v>
      </c>
      <c r="C45" s="31"/>
      <c r="D45" s="31"/>
      <c r="E45" s="32"/>
    </row>
    <row r="46" spans="1:5" s="24" customFormat="1" ht="12" customHeight="1">
      <c r="A46" s="29" t="s">
        <v>1046</v>
      </c>
      <c r="B46" s="30" t="s">
        <v>124</v>
      </c>
      <c r="C46" s="31"/>
      <c r="D46" s="31"/>
      <c r="E46" s="32"/>
    </row>
    <row r="47" spans="1:5" s="24" customFormat="1" ht="12" customHeight="1">
      <c r="A47" s="33" t="s">
        <v>1047</v>
      </c>
      <c r="B47" s="34" t="s">
        <v>126</v>
      </c>
      <c r="C47" s="35"/>
      <c r="D47" s="35">
        <v>623265</v>
      </c>
      <c r="E47" s="36">
        <v>623268</v>
      </c>
    </row>
    <row r="48" spans="1:5" s="24" customFormat="1" ht="12" customHeight="1">
      <c r="A48" s="20" t="s">
        <v>127</v>
      </c>
      <c r="B48" s="21" t="s">
        <v>128</v>
      </c>
      <c r="C48" s="22">
        <f>SUM(C49:C53)</f>
        <v>0</v>
      </c>
      <c r="D48" s="22">
        <f>SUM(D49:D53)</f>
        <v>550000</v>
      </c>
      <c r="E48" s="23">
        <f>SUM(E49:E53)</f>
        <v>550000</v>
      </c>
    </row>
    <row r="49" spans="1:5" s="24" customFormat="1" ht="12" customHeight="1">
      <c r="A49" s="25" t="s">
        <v>129</v>
      </c>
      <c r="B49" s="26" t="s">
        <v>130</v>
      </c>
      <c r="C49" s="27"/>
      <c r="D49" s="27"/>
      <c r="E49" s="28"/>
    </row>
    <row r="50" spans="1:5" s="24" customFormat="1" ht="12" customHeight="1">
      <c r="A50" s="29" t="s">
        <v>131</v>
      </c>
      <c r="B50" s="30" t="s">
        <v>132</v>
      </c>
      <c r="C50" s="31"/>
      <c r="D50" s="31">
        <v>550000</v>
      </c>
      <c r="E50" s="32">
        <v>550000</v>
      </c>
    </row>
    <row r="51" spans="1:5" s="24" customFormat="1" ht="12" customHeight="1">
      <c r="A51" s="29" t="s">
        <v>133</v>
      </c>
      <c r="B51" s="30" t="s">
        <v>134</v>
      </c>
      <c r="C51" s="31"/>
      <c r="D51" s="31"/>
      <c r="E51" s="32"/>
    </row>
    <row r="52" spans="1:5" s="24" customFormat="1" ht="12" customHeight="1">
      <c r="A52" s="29" t="s">
        <v>135</v>
      </c>
      <c r="B52" s="30" t="s">
        <v>136</v>
      </c>
      <c r="C52" s="31"/>
      <c r="D52" s="31"/>
      <c r="E52" s="32"/>
    </row>
    <row r="53" spans="1:5" s="24" customFormat="1" ht="12" customHeight="1">
      <c r="A53" s="33" t="s">
        <v>137</v>
      </c>
      <c r="B53" s="34" t="s">
        <v>138</v>
      </c>
      <c r="C53" s="35"/>
      <c r="D53" s="35"/>
      <c r="E53" s="36"/>
    </row>
    <row r="54" spans="1:5" s="24" customFormat="1" ht="17.25" customHeight="1">
      <c r="A54" s="20" t="s">
        <v>139</v>
      </c>
      <c r="B54" s="21" t="s">
        <v>140</v>
      </c>
      <c r="C54" s="22">
        <f>SUM(C55:C57)</f>
        <v>0</v>
      </c>
      <c r="D54" s="22">
        <f>SUM(D55:D57)</f>
        <v>0</v>
      </c>
      <c r="E54" s="23">
        <f>SUM(E55:E57)</f>
        <v>0</v>
      </c>
    </row>
    <row r="55" spans="1:5" s="24" customFormat="1" ht="12" customHeight="1">
      <c r="A55" s="25" t="s">
        <v>141</v>
      </c>
      <c r="B55" s="26" t="s">
        <v>142</v>
      </c>
      <c r="C55" s="27"/>
      <c r="D55" s="27"/>
      <c r="E55" s="28"/>
    </row>
    <row r="56" spans="1:5" s="24" customFormat="1" ht="12" customHeight="1">
      <c r="A56" s="29" t="s">
        <v>143</v>
      </c>
      <c r="B56" s="30" t="s">
        <v>144</v>
      </c>
      <c r="C56" s="31"/>
      <c r="D56" s="31"/>
      <c r="E56" s="32"/>
    </row>
    <row r="57" spans="1:5" s="24" customFormat="1" ht="12" customHeight="1">
      <c r="A57" s="29" t="s">
        <v>145</v>
      </c>
      <c r="B57" s="30" t="s">
        <v>146</v>
      </c>
      <c r="C57" s="31"/>
      <c r="D57" s="31"/>
      <c r="E57" s="32"/>
    </row>
    <row r="58" spans="1:5" s="24" customFormat="1" ht="12" customHeight="1">
      <c r="A58" s="33" t="s">
        <v>147</v>
      </c>
      <c r="B58" s="34" t="s">
        <v>148</v>
      </c>
      <c r="C58" s="35"/>
      <c r="D58" s="35"/>
      <c r="E58" s="36"/>
    </row>
    <row r="59" spans="1:5" s="24" customFormat="1" ht="12" customHeight="1">
      <c r="A59" s="20" t="s">
        <v>149</v>
      </c>
      <c r="B59" s="37" t="s">
        <v>150</v>
      </c>
      <c r="C59" s="22">
        <f>SUM(C60:C62)</f>
        <v>0</v>
      </c>
      <c r="D59" s="22">
        <f>SUM(D60:D62)</f>
        <v>0</v>
      </c>
      <c r="E59" s="23">
        <f>SUM(E60:E62)</f>
        <v>0</v>
      </c>
    </row>
    <row r="60" spans="1:5" s="24" customFormat="1" ht="12" customHeight="1">
      <c r="A60" s="25" t="s">
        <v>151</v>
      </c>
      <c r="B60" s="26" t="s">
        <v>152</v>
      </c>
      <c r="C60" s="31"/>
      <c r="D60" s="31"/>
      <c r="E60" s="32"/>
    </row>
    <row r="61" spans="1:5" s="24" customFormat="1" ht="12" customHeight="1">
      <c r="A61" s="29" t="s">
        <v>153</v>
      </c>
      <c r="B61" s="30" t="s">
        <v>154</v>
      </c>
      <c r="C61" s="31"/>
      <c r="D61" s="31"/>
      <c r="E61" s="32"/>
    </row>
    <row r="62" spans="1:5" s="24" customFormat="1" ht="12" customHeight="1">
      <c r="A62" s="29" t="s">
        <v>155</v>
      </c>
      <c r="B62" s="30" t="s">
        <v>156</v>
      </c>
      <c r="C62" s="31"/>
      <c r="D62" s="31"/>
      <c r="E62" s="32"/>
    </row>
    <row r="63" spans="1:5" s="24" customFormat="1" ht="12" customHeight="1">
      <c r="A63" s="33" t="s">
        <v>157</v>
      </c>
      <c r="B63" s="34" t="s">
        <v>158</v>
      </c>
      <c r="C63" s="31"/>
      <c r="D63" s="31"/>
      <c r="E63" s="32"/>
    </row>
    <row r="64" spans="1:5" s="24" customFormat="1" ht="12" customHeight="1">
      <c r="A64" s="20" t="s">
        <v>159</v>
      </c>
      <c r="B64" s="21" t="s">
        <v>160</v>
      </c>
      <c r="C64" s="22">
        <f>+C6+C14+C21+C28+C35+C48+C54+C59</f>
        <v>51460273</v>
      </c>
      <c r="D64" s="22">
        <f>+D6+D14+D21+D28+D35+D48+D54+D59</f>
        <v>60377939</v>
      </c>
      <c r="E64" s="23">
        <f>+E6+E14+E21+E28+E35+E48+E54+E59</f>
        <v>62276787</v>
      </c>
    </row>
    <row r="65" spans="1:5" s="24" customFormat="1" ht="12" customHeight="1">
      <c r="A65" s="40" t="s">
        <v>161</v>
      </c>
      <c r="B65" s="37" t="s">
        <v>162</v>
      </c>
      <c r="C65" s="22">
        <f>SUM(C66:C68)</f>
        <v>0</v>
      </c>
      <c r="D65" s="22">
        <f>+D66+D67+D68</f>
        <v>0</v>
      </c>
      <c r="E65" s="23">
        <f>+E66+E67+E68</f>
        <v>0</v>
      </c>
    </row>
    <row r="66" spans="1:5" s="24" customFormat="1" ht="12" customHeight="1">
      <c r="A66" s="25" t="s">
        <v>163</v>
      </c>
      <c r="B66" s="26" t="s">
        <v>164</v>
      </c>
      <c r="C66" s="31"/>
      <c r="D66" s="31"/>
      <c r="E66" s="32"/>
    </row>
    <row r="67" spans="1:5" s="24" customFormat="1" ht="12" customHeight="1">
      <c r="A67" s="29" t="s">
        <v>165</v>
      </c>
      <c r="B67" s="30" t="s">
        <v>166</v>
      </c>
      <c r="C67" s="31"/>
      <c r="D67" s="31"/>
      <c r="E67" s="32"/>
    </row>
    <row r="68" spans="1:5" s="24" customFormat="1" ht="12" customHeight="1">
      <c r="A68" s="33" t="s">
        <v>167</v>
      </c>
      <c r="B68" s="41" t="s">
        <v>168</v>
      </c>
      <c r="C68" s="31"/>
      <c r="D68" s="31"/>
      <c r="E68" s="32"/>
    </row>
    <row r="69" spans="1:5" s="24" customFormat="1" ht="12" customHeight="1">
      <c r="A69" s="40" t="s">
        <v>169</v>
      </c>
      <c r="B69" s="37" t="s">
        <v>170</v>
      </c>
      <c r="C69" s="22">
        <f>SUM(C70:C73)</f>
        <v>0</v>
      </c>
      <c r="D69" s="22">
        <f>+D70+D71+D72+D73</f>
        <v>0</v>
      </c>
      <c r="E69" s="23">
        <f>+E70+E71+E72+E73</f>
        <v>0</v>
      </c>
    </row>
    <row r="70" spans="1:5" s="24" customFormat="1" ht="13.5" customHeight="1">
      <c r="A70" s="25" t="s">
        <v>171</v>
      </c>
      <c r="B70" s="26" t="s">
        <v>172</v>
      </c>
      <c r="C70" s="31"/>
      <c r="D70" s="31"/>
      <c r="E70" s="32"/>
    </row>
    <row r="71" spans="1:5" s="24" customFormat="1" ht="12" customHeight="1">
      <c r="A71" s="29" t="s">
        <v>173</v>
      </c>
      <c r="B71" s="30" t="s">
        <v>174</v>
      </c>
      <c r="C71" s="31"/>
      <c r="D71" s="31"/>
      <c r="E71" s="32"/>
    </row>
    <row r="72" spans="1:5" s="24" customFormat="1" ht="12" customHeight="1">
      <c r="A72" s="29" t="s">
        <v>175</v>
      </c>
      <c r="B72" s="30" t="s">
        <v>176</v>
      </c>
      <c r="C72" s="31"/>
      <c r="D72" s="31"/>
      <c r="E72" s="32"/>
    </row>
    <row r="73" spans="1:5" s="24" customFormat="1" ht="12" customHeight="1">
      <c r="A73" s="33" t="s">
        <v>177</v>
      </c>
      <c r="B73" s="34" t="s">
        <v>178</v>
      </c>
      <c r="C73" s="31"/>
      <c r="D73" s="31"/>
      <c r="E73" s="32"/>
    </row>
    <row r="74" spans="1:5" s="24" customFormat="1" ht="12" customHeight="1">
      <c r="A74" s="40" t="s">
        <v>179</v>
      </c>
      <c r="B74" s="37" t="s">
        <v>180</v>
      </c>
      <c r="C74" s="22">
        <f>SUM(C75:C76)</f>
        <v>20483045</v>
      </c>
      <c r="D74" s="22">
        <f>+D75+D76</f>
        <v>20493045</v>
      </c>
      <c r="E74" s="23">
        <f>+E75+E76</f>
        <v>20493045</v>
      </c>
    </row>
    <row r="75" spans="1:5" s="24" customFormat="1" ht="12" customHeight="1">
      <c r="A75" s="25" t="s">
        <v>181</v>
      </c>
      <c r="B75" s="26" t="s">
        <v>182</v>
      </c>
      <c r="C75" s="31">
        <v>20483045</v>
      </c>
      <c r="D75" s="31">
        <v>20493045</v>
      </c>
      <c r="E75" s="32">
        <v>20493045</v>
      </c>
    </row>
    <row r="76" spans="1:5" s="24" customFormat="1" ht="12" customHeight="1">
      <c r="A76" s="33" t="s">
        <v>183</v>
      </c>
      <c r="B76" s="34" t="s">
        <v>184</v>
      </c>
      <c r="C76" s="31"/>
      <c r="D76" s="31"/>
      <c r="E76" s="32"/>
    </row>
    <row r="77" spans="1:5" s="24" customFormat="1" ht="12" customHeight="1">
      <c r="A77" s="40" t="s">
        <v>185</v>
      </c>
      <c r="B77" s="37" t="s">
        <v>186</v>
      </c>
      <c r="C77" s="22">
        <f>SUM(C78:C80)</f>
        <v>0</v>
      </c>
      <c r="D77" s="22">
        <f>+D78+D79+D80</f>
        <v>12842100</v>
      </c>
      <c r="E77" s="23">
        <f>+E78+E79+E80</f>
        <v>6421050</v>
      </c>
    </row>
    <row r="78" spans="1:5" s="24" customFormat="1" ht="12" customHeight="1">
      <c r="A78" s="25" t="s">
        <v>187</v>
      </c>
      <c r="B78" s="26" t="s">
        <v>188</v>
      </c>
      <c r="C78" s="31"/>
      <c r="D78" s="31">
        <v>12842100</v>
      </c>
      <c r="E78" s="32">
        <v>6421050</v>
      </c>
    </row>
    <row r="79" spans="1:5" s="24" customFormat="1" ht="12" customHeight="1">
      <c r="A79" s="29" t="s">
        <v>189</v>
      </c>
      <c r="B79" s="30" t="s">
        <v>190</v>
      </c>
      <c r="C79" s="31"/>
      <c r="D79" s="31"/>
      <c r="E79" s="32"/>
    </row>
    <row r="80" spans="1:5" s="24" customFormat="1" ht="12" customHeight="1">
      <c r="A80" s="33" t="s">
        <v>191</v>
      </c>
      <c r="B80" s="38" t="s">
        <v>192</v>
      </c>
      <c r="C80" s="31"/>
      <c r="D80" s="31"/>
      <c r="E80" s="32"/>
    </row>
    <row r="81" spans="1:5" s="24" customFormat="1" ht="12" customHeight="1">
      <c r="A81" s="40" t="s">
        <v>193</v>
      </c>
      <c r="B81" s="37" t="s">
        <v>194</v>
      </c>
      <c r="C81" s="22">
        <f>SUM(C82:C85)</f>
        <v>0</v>
      </c>
      <c r="D81" s="22">
        <f>+D82+D83+D84+D85</f>
        <v>0</v>
      </c>
      <c r="E81" s="23">
        <f>+E82+E83+E84+E85</f>
        <v>0</v>
      </c>
    </row>
    <row r="82" spans="1:5" s="24" customFormat="1" ht="12" customHeight="1">
      <c r="A82" s="42" t="s">
        <v>195</v>
      </c>
      <c r="B82" s="26" t="s">
        <v>196</v>
      </c>
      <c r="C82" s="31"/>
      <c r="D82" s="31"/>
      <c r="E82" s="32"/>
    </row>
    <row r="83" spans="1:5" s="24" customFormat="1" ht="12" customHeight="1">
      <c r="A83" s="43" t="s">
        <v>197</v>
      </c>
      <c r="B83" s="30" t="s">
        <v>198</v>
      </c>
      <c r="C83" s="31"/>
      <c r="D83" s="31"/>
      <c r="E83" s="32"/>
    </row>
    <row r="84" spans="1:5" s="24" customFormat="1" ht="12" customHeight="1">
      <c r="A84" s="43" t="s">
        <v>199</v>
      </c>
      <c r="B84" s="30" t="s">
        <v>200</v>
      </c>
      <c r="C84" s="31"/>
      <c r="D84" s="31"/>
      <c r="E84" s="32"/>
    </row>
    <row r="85" spans="1:5" s="24" customFormat="1" ht="12" customHeight="1">
      <c r="A85" s="44" t="s">
        <v>201</v>
      </c>
      <c r="B85" s="38" t="s">
        <v>202</v>
      </c>
      <c r="C85" s="31"/>
      <c r="D85" s="31"/>
      <c r="E85" s="32"/>
    </row>
    <row r="86" spans="1:5" s="24" customFormat="1" ht="12" customHeight="1">
      <c r="A86" s="40" t="s">
        <v>203</v>
      </c>
      <c r="B86" s="37" t="s">
        <v>204</v>
      </c>
      <c r="C86" s="45"/>
      <c r="D86" s="45"/>
      <c r="E86" s="46"/>
    </row>
    <row r="87" spans="1:5" s="24" customFormat="1" ht="12" customHeight="1">
      <c r="A87" s="40" t="s">
        <v>205</v>
      </c>
      <c r="B87" s="47" t="s">
        <v>206</v>
      </c>
      <c r="C87" s="22">
        <f>+C65+C69+C74+C77+C81+C86</f>
        <v>20483045</v>
      </c>
      <c r="D87" s="22">
        <f>+D65+D69+D74+D77+D81+D86</f>
        <v>33335145</v>
      </c>
      <c r="E87" s="23">
        <f>+E65+E69+E74+E77+E81+E86</f>
        <v>26914095</v>
      </c>
    </row>
    <row r="88" spans="1:5" s="24" customFormat="1" ht="12" customHeight="1">
      <c r="A88" s="48" t="s">
        <v>207</v>
      </c>
      <c r="B88" s="49" t="s">
        <v>208</v>
      </c>
      <c r="C88" s="22">
        <f>+C64+C87</f>
        <v>71943318</v>
      </c>
      <c r="D88" s="22">
        <f>+D64+D87</f>
        <v>93713084</v>
      </c>
      <c r="E88" s="23">
        <f>+E64+E87</f>
        <v>89190882</v>
      </c>
    </row>
    <row r="89" spans="1:5" s="24" customFormat="1" ht="12" customHeight="1">
      <c r="A89" s="50"/>
      <c r="B89" s="50"/>
      <c r="C89" s="51"/>
      <c r="D89" s="51"/>
      <c r="E89" s="51"/>
    </row>
    <row r="90" spans="1:5" ht="16.5" customHeight="1">
      <c r="A90" s="758" t="s">
        <v>209</v>
      </c>
      <c r="B90" s="758"/>
      <c r="C90" s="758"/>
      <c r="D90" s="758"/>
      <c r="E90" s="758"/>
    </row>
    <row r="91" spans="1:5" s="54" customFormat="1" ht="16.5" customHeight="1">
      <c r="A91" s="52" t="s">
        <v>210</v>
      </c>
      <c r="B91" s="52"/>
      <c r="C91" s="53"/>
      <c r="D91" s="53"/>
      <c r="E91" s="53"/>
    </row>
    <row r="92" spans="1:5" s="54" customFormat="1" ht="16.5" customHeight="1">
      <c r="A92" s="759" t="s">
        <v>39</v>
      </c>
      <c r="B92" s="760" t="s">
        <v>212</v>
      </c>
      <c r="C92" s="761" t="str">
        <f>+C3</f>
        <v>2016. évi</v>
      </c>
      <c r="D92" s="761"/>
      <c r="E92" s="761"/>
    </row>
    <row r="93" spans="1:5" ht="37.5" customHeight="1">
      <c r="A93" s="759"/>
      <c r="B93" s="760"/>
      <c r="C93" s="14" t="s">
        <v>41</v>
      </c>
      <c r="D93" s="14" t="s">
        <v>42</v>
      </c>
      <c r="E93" s="15" t="s">
        <v>43</v>
      </c>
    </row>
    <row r="94" spans="1:5" s="19" customFormat="1" ht="12" customHeight="1">
      <c r="A94" s="16" t="s">
        <v>44</v>
      </c>
      <c r="B94" s="17" t="s">
        <v>45</v>
      </c>
      <c r="C94" s="17" t="s">
        <v>46</v>
      </c>
      <c r="D94" s="17" t="s">
        <v>47</v>
      </c>
      <c r="E94" s="55" t="s">
        <v>48</v>
      </c>
    </row>
    <row r="95" spans="1:5" ht="12" customHeight="1">
      <c r="A95" s="56" t="s">
        <v>49</v>
      </c>
      <c r="B95" s="57" t="s">
        <v>213</v>
      </c>
      <c r="C95" s="58">
        <f>SUM(C96:C100)</f>
        <v>67941837</v>
      </c>
      <c r="D95" s="58">
        <f>SUM(D96:D100)</f>
        <v>76724233</v>
      </c>
      <c r="E95" s="59">
        <f>SUM(E96:E100)</f>
        <v>67765680</v>
      </c>
    </row>
    <row r="96" spans="1:5" ht="12" customHeight="1">
      <c r="A96" s="60" t="s">
        <v>51</v>
      </c>
      <c r="B96" s="61" t="s">
        <v>214</v>
      </c>
      <c r="C96" s="62">
        <v>19344855</v>
      </c>
      <c r="D96" s="62">
        <v>29971282</v>
      </c>
      <c r="E96" s="63">
        <v>27800367</v>
      </c>
    </row>
    <row r="97" spans="1:5" ht="12" customHeight="1">
      <c r="A97" s="29" t="s">
        <v>53</v>
      </c>
      <c r="B97" s="64" t="s">
        <v>215</v>
      </c>
      <c r="C97" s="31">
        <v>5166627</v>
      </c>
      <c r="D97" s="31">
        <v>5341125</v>
      </c>
      <c r="E97" s="32">
        <v>5263419</v>
      </c>
    </row>
    <row r="98" spans="1:5" ht="12" customHeight="1">
      <c r="A98" s="29" t="s">
        <v>55</v>
      </c>
      <c r="B98" s="64" t="s">
        <v>216</v>
      </c>
      <c r="C98" s="35">
        <v>34668300</v>
      </c>
      <c r="D98" s="35">
        <v>33875656</v>
      </c>
      <c r="E98" s="36">
        <v>29216872</v>
      </c>
    </row>
    <row r="99" spans="1:5" ht="12" customHeight="1">
      <c r="A99" s="29" t="s">
        <v>57</v>
      </c>
      <c r="B99" s="65" t="s">
        <v>217</v>
      </c>
      <c r="C99" s="35">
        <v>6624650</v>
      </c>
      <c r="D99" s="35">
        <v>5234605</v>
      </c>
      <c r="E99" s="36">
        <v>3590165</v>
      </c>
    </row>
    <row r="100" spans="1:5" ht="12" customHeight="1">
      <c r="A100" s="29" t="s">
        <v>218</v>
      </c>
      <c r="B100" s="66" t="s">
        <v>219</v>
      </c>
      <c r="C100" s="35">
        <f>SUM(C101:C110)</f>
        <v>2137405</v>
      </c>
      <c r="D100" s="35">
        <f>SUM(D101:D110)</f>
        <v>2301565</v>
      </c>
      <c r="E100" s="36">
        <f>SUM(E101:E110)</f>
        <v>1894857</v>
      </c>
    </row>
    <row r="101" spans="1:5" ht="12" customHeight="1">
      <c r="A101" s="29" t="s">
        <v>61</v>
      </c>
      <c r="B101" s="64" t="s">
        <v>220</v>
      </c>
      <c r="C101" s="35"/>
      <c r="D101" s="35">
        <v>2667</v>
      </c>
      <c r="E101" s="36">
        <v>2667</v>
      </c>
    </row>
    <row r="102" spans="1:5" ht="12" customHeight="1">
      <c r="A102" s="29" t="s">
        <v>221</v>
      </c>
      <c r="B102" s="67" t="s">
        <v>222</v>
      </c>
      <c r="C102" s="35"/>
      <c r="D102" s="35"/>
      <c r="E102" s="36"/>
    </row>
    <row r="103" spans="1:5" ht="12" customHeight="1">
      <c r="A103" s="29" t="s">
        <v>223</v>
      </c>
      <c r="B103" s="68" t="s">
        <v>224</v>
      </c>
      <c r="C103" s="35"/>
      <c r="D103" s="35"/>
      <c r="E103" s="36"/>
    </row>
    <row r="104" spans="1:5" ht="12" customHeight="1">
      <c r="A104" s="29" t="s">
        <v>225</v>
      </c>
      <c r="B104" s="68" t="s">
        <v>226</v>
      </c>
      <c r="C104" s="35"/>
      <c r="D104" s="35"/>
      <c r="E104" s="36"/>
    </row>
    <row r="105" spans="1:5" ht="12" customHeight="1">
      <c r="A105" s="29" t="s">
        <v>227</v>
      </c>
      <c r="B105" s="67" t="s">
        <v>228</v>
      </c>
      <c r="C105" s="35">
        <v>477205</v>
      </c>
      <c r="D105" s="35">
        <v>477205</v>
      </c>
      <c r="E105" s="36">
        <v>70497</v>
      </c>
    </row>
    <row r="106" spans="1:5" ht="12" customHeight="1">
      <c r="A106" s="29" t="s">
        <v>229</v>
      </c>
      <c r="B106" s="67" t="s">
        <v>230</v>
      </c>
      <c r="C106" s="35"/>
      <c r="D106" s="35"/>
      <c r="E106" s="36"/>
    </row>
    <row r="107" spans="1:5" ht="12" customHeight="1">
      <c r="A107" s="29" t="s">
        <v>231</v>
      </c>
      <c r="B107" s="68" t="s">
        <v>232</v>
      </c>
      <c r="C107" s="35"/>
      <c r="D107" s="35"/>
      <c r="E107" s="36"/>
    </row>
    <row r="108" spans="1:5" ht="12" customHeight="1">
      <c r="A108" s="69" t="s">
        <v>233</v>
      </c>
      <c r="B108" s="70" t="s">
        <v>234</v>
      </c>
      <c r="C108" s="35"/>
      <c r="D108" s="35"/>
      <c r="E108" s="36"/>
    </row>
    <row r="109" spans="1:5" ht="12" customHeight="1">
      <c r="A109" s="29" t="s">
        <v>235</v>
      </c>
      <c r="B109" s="70" t="s">
        <v>236</v>
      </c>
      <c r="C109" s="35"/>
      <c r="D109" s="35"/>
      <c r="E109" s="36"/>
    </row>
    <row r="110" spans="1:5" ht="12" customHeight="1">
      <c r="A110" s="71" t="s">
        <v>237</v>
      </c>
      <c r="B110" s="72" t="s">
        <v>238</v>
      </c>
      <c r="C110" s="73">
        <v>1660200</v>
      </c>
      <c r="D110" s="73">
        <v>1821693</v>
      </c>
      <c r="E110" s="74">
        <v>1821693</v>
      </c>
    </row>
    <row r="111" spans="1:5" ht="12" customHeight="1">
      <c r="A111" s="20" t="s">
        <v>63</v>
      </c>
      <c r="B111" s="75" t="s">
        <v>239</v>
      </c>
      <c r="C111" s="22">
        <f>+C112+C114+C116</f>
        <v>0</v>
      </c>
      <c r="D111" s="22">
        <f>+D112+D114+D116</f>
        <v>450000</v>
      </c>
      <c r="E111" s="23">
        <f>+E112+E114+E116</f>
        <v>450000</v>
      </c>
    </row>
    <row r="112" spans="1:5" ht="12" customHeight="1">
      <c r="A112" s="25" t="s">
        <v>65</v>
      </c>
      <c r="B112" s="64" t="s">
        <v>240</v>
      </c>
      <c r="C112" s="27"/>
      <c r="D112" s="27">
        <v>450000</v>
      </c>
      <c r="E112" s="28">
        <v>450000</v>
      </c>
    </row>
    <row r="113" spans="1:5" ht="12" customHeight="1">
      <c r="A113" s="25" t="s">
        <v>67</v>
      </c>
      <c r="B113" s="76" t="s">
        <v>241</v>
      </c>
      <c r="C113" s="27"/>
      <c r="D113" s="27"/>
      <c r="E113" s="28"/>
    </row>
    <row r="114" spans="1:5" ht="15.75">
      <c r="A114" s="25" t="s">
        <v>69</v>
      </c>
      <c r="B114" s="76" t="s">
        <v>242</v>
      </c>
      <c r="C114" s="31"/>
      <c r="D114" s="31"/>
      <c r="E114" s="32"/>
    </row>
    <row r="115" spans="1:5" ht="12" customHeight="1">
      <c r="A115" s="25" t="s">
        <v>71</v>
      </c>
      <c r="B115" s="76" t="s">
        <v>243</v>
      </c>
      <c r="C115" s="32"/>
      <c r="D115" s="31"/>
      <c r="E115" s="32"/>
    </row>
    <row r="116" spans="1:5" ht="12" customHeight="1">
      <c r="A116" s="25" t="s">
        <v>73</v>
      </c>
      <c r="B116" s="38" t="s">
        <v>244</v>
      </c>
      <c r="C116" s="32"/>
      <c r="D116" s="31"/>
      <c r="E116" s="32"/>
    </row>
    <row r="117" spans="1:5" ht="21.75" customHeight="1">
      <c r="A117" s="25" t="s">
        <v>75</v>
      </c>
      <c r="B117" s="77" t="s">
        <v>245</v>
      </c>
      <c r="C117" s="32"/>
      <c r="D117" s="31"/>
      <c r="E117" s="32"/>
    </row>
    <row r="118" spans="1:5" ht="24" customHeight="1">
      <c r="A118" s="25" t="s">
        <v>246</v>
      </c>
      <c r="B118" s="78" t="s">
        <v>247</v>
      </c>
      <c r="C118" s="32"/>
      <c r="D118" s="31"/>
      <c r="E118" s="32"/>
    </row>
    <row r="119" spans="1:5" ht="12" customHeight="1">
      <c r="A119" s="25" t="s">
        <v>248</v>
      </c>
      <c r="B119" s="68" t="s">
        <v>226</v>
      </c>
      <c r="C119" s="32"/>
      <c r="D119" s="31"/>
      <c r="E119" s="32"/>
    </row>
    <row r="120" spans="1:5" ht="12" customHeight="1">
      <c r="A120" s="25" t="s">
        <v>249</v>
      </c>
      <c r="B120" s="68" t="s">
        <v>250</v>
      </c>
      <c r="C120" s="32"/>
      <c r="D120" s="31"/>
      <c r="E120" s="32"/>
    </row>
    <row r="121" spans="1:5" ht="12" customHeight="1">
      <c r="A121" s="25" t="s">
        <v>251</v>
      </c>
      <c r="B121" s="68" t="s">
        <v>252</v>
      </c>
      <c r="C121" s="32"/>
      <c r="D121" s="31"/>
      <c r="E121" s="32"/>
    </row>
    <row r="122" spans="1:5" s="79" customFormat="1" ht="12" customHeight="1">
      <c r="A122" s="25" t="s">
        <v>253</v>
      </c>
      <c r="B122" s="68" t="s">
        <v>232</v>
      </c>
      <c r="C122" s="32"/>
      <c r="D122" s="31"/>
      <c r="E122" s="32"/>
    </row>
    <row r="123" spans="1:5" ht="12" customHeight="1">
      <c r="A123" s="25" t="s">
        <v>254</v>
      </c>
      <c r="B123" s="68" t="s">
        <v>255</v>
      </c>
      <c r="C123" s="32"/>
      <c r="D123" s="31"/>
      <c r="E123" s="32"/>
    </row>
    <row r="124" spans="1:5" ht="12" customHeight="1">
      <c r="A124" s="69" t="s">
        <v>256</v>
      </c>
      <c r="B124" s="68" t="s">
        <v>257</v>
      </c>
      <c r="C124" s="36"/>
      <c r="D124" s="35"/>
      <c r="E124" s="36"/>
    </row>
    <row r="125" spans="1:5" ht="12" customHeight="1">
      <c r="A125" s="20" t="s">
        <v>77</v>
      </c>
      <c r="B125" s="21" t="s">
        <v>258</v>
      </c>
      <c r="C125" s="22">
        <f>+C126+C127</f>
        <v>2854536</v>
      </c>
      <c r="D125" s="22">
        <f>+D126+D127</f>
        <v>3665761</v>
      </c>
      <c r="E125" s="23">
        <f>+E126+E127</f>
        <v>0</v>
      </c>
    </row>
    <row r="126" spans="1:5" ht="12" customHeight="1">
      <c r="A126" s="25" t="s">
        <v>79</v>
      </c>
      <c r="B126" s="80" t="s">
        <v>259</v>
      </c>
      <c r="C126" s="27">
        <v>2854536</v>
      </c>
      <c r="D126" s="27">
        <v>3665761</v>
      </c>
      <c r="E126" s="28"/>
    </row>
    <row r="127" spans="1:5" ht="12" customHeight="1">
      <c r="A127" s="33" t="s">
        <v>81</v>
      </c>
      <c r="B127" s="76" t="s">
        <v>260</v>
      </c>
      <c r="C127" s="35"/>
      <c r="D127" s="35"/>
      <c r="E127" s="36"/>
    </row>
    <row r="128" spans="1:5" ht="12" customHeight="1">
      <c r="A128" s="20" t="s">
        <v>261</v>
      </c>
      <c r="B128" s="21" t="s">
        <v>262</v>
      </c>
      <c r="C128" s="22">
        <f>+C95+C111+C125</f>
        <v>70796373</v>
      </c>
      <c r="D128" s="22">
        <f>+D95+D111+D125</f>
        <v>80839994</v>
      </c>
      <c r="E128" s="23">
        <f>+E95+E111+E125</f>
        <v>68215680</v>
      </c>
    </row>
    <row r="129" spans="1:5" ht="12" customHeight="1">
      <c r="A129" s="20" t="s">
        <v>105</v>
      </c>
      <c r="B129" s="21" t="s">
        <v>263</v>
      </c>
      <c r="C129" s="22">
        <f>+C130+C131+C132</f>
        <v>0</v>
      </c>
      <c r="D129" s="22">
        <f>+D130+D131+D132</f>
        <v>0</v>
      </c>
      <c r="E129" s="23">
        <f>+E130+E131+E132</f>
        <v>0</v>
      </c>
    </row>
    <row r="130" spans="1:5" ht="12" customHeight="1">
      <c r="A130" s="25" t="s">
        <v>107</v>
      </c>
      <c r="B130" s="80" t="s">
        <v>264</v>
      </c>
      <c r="C130" s="32"/>
      <c r="D130" s="31"/>
      <c r="E130" s="32"/>
    </row>
    <row r="131" spans="1:5" ht="12" customHeight="1">
      <c r="A131" s="25" t="s">
        <v>109</v>
      </c>
      <c r="B131" s="80" t="s">
        <v>265</v>
      </c>
      <c r="C131" s="32"/>
      <c r="D131" s="31"/>
      <c r="E131" s="32"/>
    </row>
    <row r="132" spans="1:5" ht="12" customHeight="1">
      <c r="A132" s="69" t="s">
        <v>111</v>
      </c>
      <c r="B132" s="81" t="s">
        <v>266</v>
      </c>
      <c r="C132" s="32"/>
      <c r="D132" s="31"/>
      <c r="E132" s="32"/>
    </row>
    <row r="133" spans="1:5" ht="12" customHeight="1">
      <c r="A133" s="20" t="s">
        <v>127</v>
      </c>
      <c r="B133" s="21" t="s">
        <v>267</v>
      </c>
      <c r="C133" s="22">
        <f>+C134+C135+C136+C137</f>
        <v>0</v>
      </c>
      <c r="D133" s="22">
        <f>+D134+D135+D137+D136</f>
        <v>0</v>
      </c>
      <c r="E133" s="23">
        <f>+E134+E135+E137+E136</f>
        <v>0</v>
      </c>
    </row>
    <row r="134" spans="1:5" ht="12" customHeight="1">
      <c r="A134" s="25" t="s">
        <v>129</v>
      </c>
      <c r="B134" s="80" t="s">
        <v>268</v>
      </c>
      <c r="C134" s="32"/>
      <c r="D134" s="31"/>
      <c r="E134" s="32"/>
    </row>
    <row r="135" spans="1:5" ht="12" customHeight="1">
      <c r="A135" s="25" t="s">
        <v>131</v>
      </c>
      <c r="B135" s="80" t="s">
        <v>269</v>
      </c>
      <c r="C135" s="32"/>
      <c r="D135" s="31"/>
      <c r="E135" s="32"/>
    </row>
    <row r="136" spans="1:5" ht="12" customHeight="1">
      <c r="A136" s="25" t="s">
        <v>133</v>
      </c>
      <c r="B136" s="80" t="s">
        <v>270</v>
      </c>
      <c r="C136" s="32"/>
      <c r="D136" s="31"/>
      <c r="E136" s="32"/>
    </row>
    <row r="137" spans="1:5" ht="12" customHeight="1">
      <c r="A137" s="69" t="s">
        <v>135</v>
      </c>
      <c r="B137" s="81" t="s">
        <v>271</v>
      </c>
      <c r="C137" s="32"/>
      <c r="D137" s="31"/>
      <c r="E137" s="32"/>
    </row>
    <row r="138" spans="1:5" ht="12" customHeight="1">
      <c r="A138" s="20" t="s">
        <v>272</v>
      </c>
      <c r="B138" s="21" t="s">
        <v>273</v>
      </c>
      <c r="C138" s="22">
        <f>+C139+C140+C141+C142</f>
        <v>1146945</v>
      </c>
      <c r="D138" s="22">
        <f>+D139+D140+D141+D142</f>
        <v>12873090</v>
      </c>
      <c r="E138" s="23">
        <f>+E139+E140+E141+E142</f>
        <v>6452040</v>
      </c>
    </row>
    <row r="139" spans="1:5" ht="12" customHeight="1">
      <c r="A139" s="25" t="s">
        <v>141</v>
      </c>
      <c r="B139" s="80" t="s">
        <v>274</v>
      </c>
      <c r="C139" s="32"/>
      <c r="D139" s="31"/>
      <c r="E139" s="32"/>
    </row>
    <row r="140" spans="1:5" ht="12" customHeight="1">
      <c r="A140" s="25" t="s">
        <v>143</v>
      </c>
      <c r="B140" s="80" t="s">
        <v>275</v>
      </c>
      <c r="C140" s="32">
        <v>1146945</v>
      </c>
      <c r="D140" s="31">
        <v>12873090</v>
      </c>
      <c r="E140" s="32">
        <v>6452040</v>
      </c>
    </row>
    <row r="141" spans="1:5" ht="12" customHeight="1">
      <c r="A141" s="25" t="s">
        <v>145</v>
      </c>
      <c r="B141" s="80" t="s">
        <v>276</v>
      </c>
      <c r="C141" s="32"/>
      <c r="D141" s="31"/>
      <c r="E141" s="32"/>
    </row>
    <row r="142" spans="1:5" ht="12" customHeight="1">
      <c r="A142" s="69" t="s">
        <v>147</v>
      </c>
      <c r="B142" s="81" t="s">
        <v>277</v>
      </c>
      <c r="C142" s="32"/>
      <c r="D142" s="31"/>
      <c r="E142" s="32"/>
    </row>
    <row r="143" spans="1:9" ht="15" customHeight="1">
      <c r="A143" s="20" t="s">
        <v>149</v>
      </c>
      <c r="B143" s="21" t="s">
        <v>278</v>
      </c>
      <c r="C143" s="82">
        <f>+C144+C145+C146+C147</f>
        <v>0</v>
      </c>
      <c r="D143" s="82">
        <f>+D144+D145+D146+D147</f>
        <v>0</v>
      </c>
      <c r="E143" s="83">
        <f>+E144+E145+E146+E147</f>
        <v>0</v>
      </c>
      <c r="F143" s="84"/>
      <c r="G143" s="85"/>
      <c r="H143" s="85"/>
      <c r="I143" s="85"/>
    </row>
    <row r="144" spans="1:5" s="24" customFormat="1" ht="12.75" customHeight="1">
      <c r="A144" s="25" t="s">
        <v>151</v>
      </c>
      <c r="B144" s="80" t="s">
        <v>279</v>
      </c>
      <c r="C144" s="32"/>
      <c r="D144" s="31"/>
      <c r="E144" s="32"/>
    </row>
    <row r="145" spans="1:5" ht="12.75" customHeight="1">
      <c r="A145" s="25" t="s">
        <v>153</v>
      </c>
      <c r="B145" s="80" t="s">
        <v>280</v>
      </c>
      <c r="C145" s="32"/>
      <c r="D145" s="31"/>
      <c r="E145" s="32"/>
    </row>
    <row r="146" spans="1:5" ht="12.75" customHeight="1">
      <c r="A146" s="25" t="s">
        <v>155</v>
      </c>
      <c r="B146" s="80" t="s">
        <v>281</v>
      </c>
      <c r="C146" s="32"/>
      <c r="D146" s="31"/>
      <c r="E146" s="32"/>
    </row>
    <row r="147" spans="1:5" ht="12.75" customHeight="1">
      <c r="A147" s="25" t="s">
        <v>157</v>
      </c>
      <c r="B147" s="80" t="s">
        <v>282</v>
      </c>
      <c r="C147" s="32"/>
      <c r="D147" s="31"/>
      <c r="E147" s="32"/>
    </row>
    <row r="148" spans="1:5" ht="15.75">
      <c r="A148" s="20" t="s">
        <v>159</v>
      </c>
      <c r="B148" s="21" t="s">
        <v>283</v>
      </c>
      <c r="C148" s="86">
        <f>+C129+C133+C138+C143</f>
        <v>1146945</v>
      </c>
      <c r="D148" s="86">
        <f>+D129+D133+D138+D143</f>
        <v>12873090</v>
      </c>
      <c r="E148" s="87">
        <f>+E129+E133+E138+E143</f>
        <v>6452040</v>
      </c>
    </row>
    <row r="149" spans="1:5" ht="15.75">
      <c r="A149" s="88" t="s">
        <v>284</v>
      </c>
      <c r="B149" s="89" t="s">
        <v>285</v>
      </c>
      <c r="C149" s="86">
        <f>+C128+C148</f>
        <v>71943318</v>
      </c>
      <c r="D149" s="86">
        <f>+D128+D148</f>
        <v>93713084</v>
      </c>
      <c r="E149" s="87">
        <f>+E128+E148</f>
        <v>74667720</v>
      </c>
    </row>
    <row r="151" spans="1:5" ht="18.75" customHeight="1">
      <c r="A151" s="757" t="s">
        <v>286</v>
      </c>
      <c r="B151" s="757"/>
      <c r="C151" s="757"/>
      <c r="D151" s="757"/>
      <c r="E151" s="757"/>
    </row>
    <row r="152" spans="1:5" ht="13.5" customHeight="1">
      <c r="A152" s="90" t="s">
        <v>287</v>
      </c>
      <c r="B152" s="90"/>
      <c r="C152" s="11"/>
      <c r="E152" s="13"/>
    </row>
    <row r="153" spans="1:5" ht="21">
      <c r="A153" s="20">
        <v>1</v>
      </c>
      <c r="B153" s="75" t="s">
        <v>288</v>
      </c>
      <c r="C153" s="22">
        <f>+C64-C128</f>
        <v>-19336100</v>
      </c>
      <c r="D153" s="22">
        <f>+D64-D128</f>
        <v>-20462055</v>
      </c>
      <c r="E153" s="22">
        <f>+E64-E128</f>
        <v>-5938893</v>
      </c>
    </row>
    <row r="154" spans="1:5" ht="21">
      <c r="A154" s="20" t="s">
        <v>63</v>
      </c>
      <c r="B154" s="75" t="s">
        <v>289</v>
      </c>
      <c r="C154" s="22">
        <f>+C87-C148</f>
        <v>19336100</v>
      </c>
      <c r="D154" s="22">
        <f>+D87-D148</f>
        <v>20462055</v>
      </c>
      <c r="E154" s="22">
        <f>+E87-E148</f>
        <v>20462055</v>
      </c>
    </row>
    <row r="155" ht="7.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</sheetData>
  <sheetProtection selectLockedCells="1" selectUnlockedCells="1"/>
  <mergeCells count="9">
    <mergeCell ref="A151:E151"/>
    <mergeCell ref="A1:E1"/>
    <mergeCell ref="A3:A4"/>
    <mergeCell ref="B3:B4"/>
    <mergeCell ref="C3:E3"/>
    <mergeCell ref="A90:E90"/>
    <mergeCell ref="A92:A93"/>
    <mergeCell ref="B92:B93"/>
    <mergeCell ref="C92:E92"/>
  </mergeCells>
  <printOptions horizontalCentered="1"/>
  <pageMargins left="0.7875" right="0.7875" top="1.4430555555555555" bottom="0.8659722222222223" header="0.7875" footer="0.5118055555555555"/>
  <pageSetup horizontalDpi="300" verticalDpi="300" orientation="portrait" paperSize="9" scale="69" r:id="rId1"/>
  <headerFooter alignWithMargins="0">
    <oddHeader>&amp;C&amp;"Times New Roman CE,Félkövér"&amp;12Vanyola Önkormányzat
2016. ÉVI ZÁRSZÁMADÁSÁNAK PÉNZÜGYI MÉRLEGE&amp;R&amp;"Times New Roman CE,Félkövér dőlt"&amp;11 1. melléklet a 6/2017. (V.29.) önkormányzati rendelethez</oddHeader>
  </headerFooter>
  <rowBreaks count="1" manualBreakCount="1">
    <brk id="89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SheetLayoutView="145" zoomScalePageLayoutView="0" workbookViewId="0" topLeftCell="A1">
      <selection activeCell="E2" sqref="E2"/>
    </sheetView>
  </sheetViews>
  <sheetFormatPr defaultColWidth="9.00390625" defaultRowHeight="12.75"/>
  <cols>
    <col min="1" max="1" width="18.625" style="174" customWidth="1"/>
    <col min="2" max="2" width="62.00390625" style="175" customWidth="1"/>
    <col min="3" max="5" width="15.875" style="175" customWidth="1"/>
    <col min="6" max="16384" width="9.375" style="175" customWidth="1"/>
  </cols>
  <sheetData>
    <row r="1" spans="1:5" s="180" customFormat="1" ht="21" customHeight="1">
      <c r="A1" s="176"/>
      <c r="B1" s="177"/>
      <c r="C1" s="178"/>
      <c r="D1" s="178"/>
      <c r="E1" s="179" t="s">
        <v>1091</v>
      </c>
    </row>
    <row r="2" spans="1:5" s="183" customFormat="1" ht="25.5" customHeight="1">
      <c r="A2" s="181" t="s">
        <v>388</v>
      </c>
      <c r="B2" s="770" t="s">
        <v>389</v>
      </c>
      <c r="C2" s="770"/>
      <c r="D2" s="770"/>
      <c r="E2" s="182" t="s">
        <v>439</v>
      </c>
    </row>
    <row r="3" spans="1:5" s="183" customFormat="1" ht="24">
      <c r="A3" s="184" t="s">
        <v>428</v>
      </c>
      <c r="B3" s="771" t="s">
        <v>441</v>
      </c>
      <c r="C3" s="771"/>
      <c r="D3" s="771"/>
      <c r="E3" s="185" t="s">
        <v>390</v>
      </c>
    </row>
    <row r="4" spans="1:5" s="188" customFormat="1" ht="15.75" customHeight="1">
      <c r="A4" s="186"/>
      <c r="B4" s="186"/>
      <c r="C4" s="187"/>
      <c r="D4" s="187"/>
      <c r="E4" s="187"/>
    </row>
    <row r="5" spans="1:5" ht="24">
      <c r="A5" s="189" t="s">
        <v>394</v>
      </c>
      <c r="B5" s="190" t="s">
        <v>395</v>
      </c>
      <c r="C5" s="191" t="s">
        <v>41</v>
      </c>
      <c r="D5" s="191" t="s">
        <v>42</v>
      </c>
      <c r="E5" s="192" t="s">
        <v>43</v>
      </c>
    </row>
    <row r="6" spans="1:5" s="197" customFormat="1" ht="12.75" customHeight="1">
      <c r="A6" s="193" t="s">
        <v>44</v>
      </c>
      <c r="B6" s="194" t="s">
        <v>45</v>
      </c>
      <c r="C6" s="194" t="s">
        <v>46</v>
      </c>
      <c r="D6" s="195" t="s">
        <v>47</v>
      </c>
      <c r="E6" s="196" t="s">
        <v>48</v>
      </c>
    </row>
    <row r="7" spans="1:5" s="197" customFormat="1" ht="15.75" customHeight="1">
      <c r="A7" s="772" t="s">
        <v>291</v>
      </c>
      <c r="B7" s="772"/>
      <c r="C7" s="772"/>
      <c r="D7" s="772"/>
      <c r="E7" s="772"/>
    </row>
    <row r="8" spans="1:5" s="200" customFormat="1" ht="12" customHeight="1">
      <c r="A8" s="193" t="s">
        <v>49</v>
      </c>
      <c r="B8" s="198" t="s">
        <v>396</v>
      </c>
      <c r="C8" s="121">
        <f>SUM(C9:C18)</f>
        <v>0</v>
      </c>
      <c r="D8" s="231">
        <f>SUM(D9:D18)</f>
        <v>0</v>
      </c>
      <c r="E8" s="199">
        <f>SUM(E9:E18)</f>
        <v>0</v>
      </c>
    </row>
    <row r="9" spans="1:5" s="200" customFormat="1" ht="12" customHeight="1">
      <c r="A9" s="201" t="s">
        <v>51</v>
      </c>
      <c r="B9" s="61" t="s">
        <v>108</v>
      </c>
      <c r="C9" s="202"/>
      <c r="D9" s="232"/>
      <c r="E9" s="203"/>
    </row>
    <row r="10" spans="1:5" s="200" customFormat="1" ht="12" customHeight="1">
      <c r="A10" s="204" t="s">
        <v>53</v>
      </c>
      <c r="B10" s="64" t="s">
        <v>110</v>
      </c>
      <c r="C10" s="110"/>
      <c r="D10" s="233"/>
      <c r="E10" s="135"/>
    </row>
    <row r="11" spans="1:5" s="200" customFormat="1" ht="12" customHeight="1">
      <c r="A11" s="204" t="s">
        <v>55</v>
      </c>
      <c r="B11" s="64" t="s">
        <v>112</v>
      </c>
      <c r="C11" s="110"/>
      <c r="D11" s="233"/>
      <c r="E11" s="135"/>
    </row>
    <row r="12" spans="1:5" s="200" customFormat="1" ht="12" customHeight="1">
      <c r="A12" s="204" t="s">
        <v>57</v>
      </c>
      <c r="B12" s="64" t="s">
        <v>114</v>
      </c>
      <c r="C12" s="110"/>
      <c r="D12" s="233"/>
      <c r="E12" s="135"/>
    </row>
    <row r="13" spans="1:5" s="200" customFormat="1" ht="12" customHeight="1">
      <c r="A13" s="204" t="s">
        <v>59</v>
      </c>
      <c r="B13" s="64" t="s">
        <v>116</v>
      </c>
      <c r="C13" s="110"/>
      <c r="D13" s="233"/>
      <c r="E13" s="135"/>
    </row>
    <row r="14" spans="1:5" s="200" customFormat="1" ht="12" customHeight="1">
      <c r="A14" s="204" t="s">
        <v>61</v>
      </c>
      <c r="B14" s="64" t="s">
        <v>397</v>
      </c>
      <c r="C14" s="110"/>
      <c r="D14" s="233"/>
      <c r="E14" s="135"/>
    </row>
    <row r="15" spans="1:5" s="205" customFormat="1" ht="12" customHeight="1">
      <c r="A15" s="204" t="s">
        <v>221</v>
      </c>
      <c r="B15" s="81" t="s">
        <v>398</v>
      </c>
      <c r="C15" s="110"/>
      <c r="D15" s="233"/>
      <c r="E15" s="135"/>
    </row>
    <row r="16" spans="1:5" s="205" customFormat="1" ht="12" customHeight="1">
      <c r="A16" s="204" t="s">
        <v>223</v>
      </c>
      <c r="B16" s="64" t="s">
        <v>122</v>
      </c>
      <c r="C16" s="125"/>
      <c r="D16" s="234"/>
      <c r="E16" s="206"/>
    </row>
    <row r="17" spans="1:5" s="200" customFormat="1" ht="12" customHeight="1">
      <c r="A17" s="204" t="s">
        <v>225</v>
      </c>
      <c r="B17" s="64" t="s">
        <v>124</v>
      </c>
      <c r="C17" s="110"/>
      <c r="D17" s="233"/>
      <c r="E17" s="135"/>
    </row>
    <row r="18" spans="1:5" s="205" customFormat="1" ht="12" customHeight="1">
      <c r="A18" s="204" t="s">
        <v>227</v>
      </c>
      <c r="B18" s="81" t="s">
        <v>126</v>
      </c>
      <c r="C18" s="117"/>
      <c r="D18" s="235"/>
      <c r="E18" s="207"/>
    </row>
    <row r="19" spans="1:5" s="205" customFormat="1" ht="12" customHeight="1">
      <c r="A19" s="193" t="s">
        <v>63</v>
      </c>
      <c r="B19" s="198" t="s">
        <v>399</v>
      </c>
      <c r="C19" s="121">
        <f>SUM(C20:C22)</f>
        <v>127200</v>
      </c>
      <c r="D19" s="231">
        <f>SUM(D20:D22)</f>
        <v>127200</v>
      </c>
      <c r="E19" s="199">
        <f>SUM(E20:E22)</f>
        <v>127200</v>
      </c>
    </row>
    <row r="20" spans="1:5" s="205" customFormat="1" ht="12" customHeight="1">
      <c r="A20" s="204" t="s">
        <v>65</v>
      </c>
      <c r="B20" s="80" t="s">
        <v>66</v>
      </c>
      <c r="C20" s="110"/>
      <c r="D20" s="233"/>
      <c r="E20" s="135"/>
    </row>
    <row r="21" spans="1:5" s="205" customFormat="1" ht="12" customHeight="1">
      <c r="A21" s="204" t="s">
        <v>67</v>
      </c>
      <c r="B21" s="64" t="s">
        <v>400</v>
      </c>
      <c r="C21" s="110"/>
      <c r="D21" s="233"/>
      <c r="E21" s="135"/>
    </row>
    <row r="22" spans="1:5" s="205" customFormat="1" ht="12" customHeight="1">
      <c r="A22" s="204" t="s">
        <v>69</v>
      </c>
      <c r="B22" s="64" t="s">
        <v>401</v>
      </c>
      <c r="C22" s="110">
        <v>127200</v>
      </c>
      <c r="D22" s="233">
        <v>127200</v>
      </c>
      <c r="E22" s="135">
        <v>127200</v>
      </c>
    </row>
    <row r="23" spans="1:5" s="200" customFormat="1" ht="12" customHeight="1">
      <c r="A23" s="204" t="s">
        <v>71</v>
      </c>
      <c r="B23" s="64" t="s">
        <v>429</v>
      </c>
      <c r="C23" s="110"/>
      <c r="D23" s="233"/>
      <c r="E23" s="135"/>
    </row>
    <row r="24" spans="1:5" s="200" customFormat="1" ht="12" customHeight="1">
      <c r="A24" s="193" t="s">
        <v>77</v>
      </c>
      <c r="B24" s="21" t="s">
        <v>303</v>
      </c>
      <c r="C24" s="208"/>
      <c r="D24" s="236"/>
      <c r="E24" s="209"/>
    </row>
    <row r="25" spans="1:5" s="200" customFormat="1" ht="12" customHeight="1">
      <c r="A25" s="193" t="s">
        <v>261</v>
      </c>
      <c r="B25" s="21" t="s">
        <v>403</v>
      </c>
      <c r="C25" s="121">
        <f>+C26+C27</f>
        <v>0</v>
      </c>
      <c r="D25" s="231">
        <f>+D26+D27</f>
        <v>0</v>
      </c>
      <c r="E25" s="199">
        <f>+E26+E27</f>
        <v>0</v>
      </c>
    </row>
    <row r="26" spans="1:5" s="200" customFormat="1" ht="12" customHeight="1">
      <c r="A26" s="210" t="s">
        <v>93</v>
      </c>
      <c r="B26" s="80" t="s">
        <v>400</v>
      </c>
      <c r="C26" s="106"/>
      <c r="D26" s="237"/>
      <c r="E26" s="211"/>
    </row>
    <row r="27" spans="1:5" s="200" customFormat="1" ht="12" customHeight="1">
      <c r="A27" s="210" t="s">
        <v>95</v>
      </c>
      <c r="B27" s="64" t="s">
        <v>404</v>
      </c>
      <c r="C27" s="125"/>
      <c r="D27" s="234"/>
      <c r="E27" s="206"/>
    </row>
    <row r="28" spans="1:5" s="200" customFormat="1" ht="12" customHeight="1">
      <c r="A28" s="204" t="s">
        <v>97</v>
      </c>
      <c r="B28" s="212" t="s">
        <v>430</v>
      </c>
      <c r="C28" s="134"/>
      <c r="D28" s="238"/>
      <c r="E28" s="213"/>
    </row>
    <row r="29" spans="1:5" s="200" customFormat="1" ht="12" customHeight="1">
      <c r="A29" s="193" t="s">
        <v>105</v>
      </c>
      <c r="B29" s="21" t="s">
        <v>406</v>
      </c>
      <c r="C29" s="121">
        <f>+C30+C31+C32</f>
        <v>0</v>
      </c>
      <c r="D29" s="231">
        <f>+D30+D31+D32</f>
        <v>0</v>
      </c>
      <c r="E29" s="199">
        <f>+E30+E31+E32</f>
        <v>0</v>
      </c>
    </row>
    <row r="30" spans="1:5" s="200" customFormat="1" ht="12" customHeight="1">
      <c r="A30" s="210" t="s">
        <v>107</v>
      </c>
      <c r="B30" s="80" t="s">
        <v>130</v>
      </c>
      <c r="C30" s="106"/>
      <c r="D30" s="237"/>
      <c r="E30" s="211"/>
    </row>
    <row r="31" spans="1:5" s="200" customFormat="1" ht="12" customHeight="1">
      <c r="A31" s="210" t="s">
        <v>109</v>
      </c>
      <c r="B31" s="64" t="s">
        <v>132</v>
      </c>
      <c r="C31" s="125"/>
      <c r="D31" s="234"/>
      <c r="E31" s="206"/>
    </row>
    <row r="32" spans="1:5" s="200" customFormat="1" ht="12" customHeight="1">
      <c r="A32" s="204" t="s">
        <v>111</v>
      </c>
      <c r="B32" s="212" t="s">
        <v>134</v>
      </c>
      <c r="C32" s="134"/>
      <c r="D32" s="238"/>
      <c r="E32" s="213"/>
    </row>
    <row r="33" spans="1:5" s="200" customFormat="1" ht="12" customHeight="1">
      <c r="A33" s="193" t="s">
        <v>127</v>
      </c>
      <c r="B33" s="21" t="s">
        <v>304</v>
      </c>
      <c r="C33" s="208"/>
      <c r="D33" s="236"/>
      <c r="E33" s="209"/>
    </row>
    <row r="34" spans="1:5" s="200" customFormat="1" ht="12" customHeight="1">
      <c r="A34" s="193" t="s">
        <v>272</v>
      </c>
      <c r="B34" s="21" t="s">
        <v>407</v>
      </c>
      <c r="C34" s="208"/>
      <c r="D34" s="236"/>
      <c r="E34" s="209"/>
    </row>
    <row r="35" spans="1:5" s="200" customFormat="1" ht="12" customHeight="1">
      <c r="A35" s="193" t="s">
        <v>149</v>
      </c>
      <c r="B35" s="21" t="s">
        <v>431</v>
      </c>
      <c r="C35" s="121">
        <f>+C8+C19+C24+C25+C29+C33+C34</f>
        <v>127200</v>
      </c>
      <c r="D35" s="231">
        <f>+D8+D19+D24+D25+D29+D33+D34</f>
        <v>127200</v>
      </c>
      <c r="E35" s="199">
        <f>+E8+E19+E24+E25+E29+E33+E34</f>
        <v>127200</v>
      </c>
    </row>
    <row r="36" spans="1:5" s="205" customFormat="1" ht="12" customHeight="1">
      <c r="A36" s="214" t="s">
        <v>159</v>
      </c>
      <c r="B36" s="21" t="s">
        <v>409</v>
      </c>
      <c r="C36" s="121">
        <f>+C37+C38+C39</f>
        <v>0</v>
      </c>
      <c r="D36" s="231">
        <f>+D37+D38+D39</f>
        <v>0</v>
      </c>
      <c r="E36" s="199">
        <f>+E37+E38+E39</f>
        <v>0</v>
      </c>
    </row>
    <row r="37" spans="1:5" s="205" customFormat="1" ht="15" customHeight="1">
      <c r="A37" s="210" t="s">
        <v>410</v>
      </c>
      <c r="B37" s="80" t="s">
        <v>360</v>
      </c>
      <c r="C37" s="106"/>
      <c r="D37" s="237"/>
      <c r="E37" s="211"/>
    </row>
    <row r="38" spans="1:5" s="205" customFormat="1" ht="15" customHeight="1">
      <c r="A38" s="210" t="s">
        <v>411</v>
      </c>
      <c r="B38" s="64" t="s">
        <v>412</v>
      </c>
      <c r="C38" s="125"/>
      <c r="D38" s="234"/>
      <c r="E38" s="206"/>
    </row>
    <row r="39" spans="1:5" ht="12.75">
      <c r="A39" s="204" t="s">
        <v>413</v>
      </c>
      <c r="B39" s="212" t="s">
        <v>414</v>
      </c>
      <c r="C39" s="134"/>
      <c r="D39" s="238"/>
      <c r="E39" s="213"/>
    </row>
    <row r="40" spans="1:5" s="197" customFormat="1" ht="16.5" customHeight="1">
      <c r="A40" s="214" t="s">
        <v>284</v>
      </c>
      <c r="B40" s="215" t="s">
        <v>415</v>
      </c>
      <c r="C40" s="121">
        <f>+C35+C36</f>
        <v>127200</v>
      </c>
      <c r="D40" s="231">
        <f>+D35+D36</f>
        <v>127200</v>
      </c>
      <c r="E40" s="199">
        <f>+E35+E36</f>
        <v>127200</v>
      </c>
    </row>
    <row r="41" spans="1:5" s="222" customFormat="1" ht="12" customHeight="1">
      <c r="A41" s="216"/>
      <c r="B41" s="217"/>
      <c r="C41" s="218"/>
      <c r="D41" s="218"/>
      <c r="E41" s="218"/>
    </row>
    <row r="42" spans="1:5" ht="12" customHeight="1">
      <c r="A42" s="219"/>
      <c r="B42" s="220"/>
      <c r="C42" s="221"/>
      <c r="D42" s="221"/>
      <c r="E42" s="221"/>
    </row>
    <row r="43" spans="1:5" ht="12" customHeight="1">
      <c r="A43" s="772" t="s">
        <v>292</v>
      </c>
      <c r="B43" s="772"/>
      <c r="C43" s="772"/>
      <c r="D43" s="772"/>
      <c r="E43" s="772"/>
    </row>
    <row r="44" spans="1:5" ht="12" customHeight="1">
      <c r="A44" s="193" t="s">
        <v>49</v>
      </c>
      <c r="B44" s="21" t="s">
        <v>416</v>
      </c>
      <c r="C44" s="121">
        <f>SUM(C45:C49)</f>
        <v>127200</v>
      </c>
      <c r="D44" s="121">
        <f>SUM(D45:D49)</f>
        <v>127200</v>
      </c>
      <c r="E44" s="199">
        <f>SUM(E45:E49)</f>
        <v>0</v>
      </c>
    </row>
    <row r="45" spans="1:5" ht="12" customHeight="1">
      <c r="A45" s="204" t="s">
        <v>51</v>
      </c>
      <c r="B45" s="80" t="s">
        <v>214</v>
      </c>
      <c r="C45" s="106"/>
      <c r="D45" s="106"/>
      <c r="E45" s="211"/>
    </row>
    <row r="46" spans="1:5" ht="12" customHeight="1">
      <c r="A46" s="204" t="s">
        <v>53</v>
      </c>
      <c r="B46" s="64" t="s">
        <v>215</v>
      </c>
      <c r="C46" s="110"/>
      <c r="D46" s="110"/>
      <c r="E46" s="135"/>
    </row>
    <row r="47" spans="1:5" ht="12" customHeight="1">
      <c r="A47" s="204" t="s">
        <v>55</v>
      </c>
      <c r="B47" s="64" t="s">
        <v>216</v>
      </c>
      <c r="C47" s="110"/>
      <c r="D47" s="110"/>
      <c r="E47" s="135"/>
    </row>
    <row r="48" spans="1:5" s="222" customFormat="1" ht="12" customHeight="1">
      <c r="A48" s="204" t="s">
        <v>57</v>
      </c>
      <c r="B48" s="64" t="s">
        <v>217</v>
      </c>
      <c r="C48" s="110"/>
      <c r="D48" s="110"/>
      <c r="E48" s="135"/>
    </row>
    <row r="49" spans="1:5" ht="12" customHeight="1">
      <c r="A49" s="204" t="s">
        <v>59</v>
      </c>
      <c r="B49" s="64" t="s">
        <v>219</v>
      </c>
      <c r="C49" s="110">
        <v>127200</v>
      </c>
      <c r="D49" s="110">
        <v>127200</v>
      </c>
      <c r="E49" s="135">
        <v>0</v>
      </c>
    </row>
    <row r="50" spans="1:5" ht="12" customHeight="1">
      <c r="A50" s="193" t="s">
        <v>63</v>
      </c>
      <c r="B50" s="21" t="s">
        <v>417</v>
      </c>
      <c r="C50" s="121">
        <f>SUM(C51:C53)</f>
        <v>0</v>
      </c>
      <c r="D50" s="121">
        <f>SUM(D51:D53)</f>
        <v>0</v>
      </c>
      <c r="E50" s="199">
        <f>SUM(E51:E53)</f>
        <v>0</v>
      </c>
    </row>
    <row r="51" spans="1:5" ht="12" customHeight="1">
      <c r="A51" s="204" t="s">
        <v>65</v>
      </c>
      <c r="B51" s="80" t="s">
        <v>240</v>
      </c>
      <c r="C51" s="106"/>
      <c r="D51" s="106"/>
      <c r="E51" s="211"/>
    </row>
    <row r="52" spans="1:5" ht="12" customHeight="1">
      <c r="A52" s="204" t="s">
        <v>67</v>
      </c>
      <c r="B52" s="64" t="s">
        <v>242</v>
      </c>
      <c r="C52" s="110"/>
      <c r="D52" s="110"/>
      <c r="E52" s="135"/>
    </row>
    <row r="53" spans="1:5" ht="15" customHeight="1">
      <c r="A53" s="204" t="s">
        <v>69</v>
      </c>
      <c r="B53" s="64" t="s">
        <v>418</v>
      </c>
      <c r="C53" s="110"/>
      <c r="D53" s="110"/>
      <c r="E53" s="135"/>
    </row>
    <row r="54" spans="1:5" ht="12.75">
      <c r="A54" s="204" t="s">
        <v>71</v>
      </c>
      <c r="B54" s="64" t="s">
        <v>432</v>
      </c>
      <c r="C54" s="110"/>
      <c r="D54" s="110"/>
      <c r="E54" s="135"/>
    </row>
    <row r="55" spans="1:5" ht="15" customHeight="1">
      <c r="A55" s="193" t="s">
        <v>77</v>
      </c>
      <c r="B55" s="223" t="s">
        <v>420</v>
      </c>
      <c r="C55" s="121">
        <f>+C44+C50</f>
        <v>127200</v>
      </c>
      <c r="D55" s="121">
        <f>+D44+D50</f>
        <v>127200</v>
      </c>
      <c r="E55" s="199">
        <f>+E44+E50</f>
        <v>0</v>
      </c>
    </row>
    <row r="56" spans="3:5" ht="12.75">
      <c r="C56" s="224"/>
      <c r="D56" s="224"/>
      <c r="E56" s="224"/>
    </row>
    <row r="57" spans="1:5" ht="12.75">
      <c r="A57" s="225" t="s">
        <v>421</v>
      </c>
      <c r="B57" s="226"/>
      <c r="C57" s="227"/>
      <c r="D57" s="227"/>
      <c r="E57" s="228"/>
    </row>
    <row r="58" spans="1:5" ht="12.75">
      <c r="A58" s="229" t="s">
        <v>422</v>
      </c>
      <c r="B58" s="230"/>
      <c r="C58" s="227"/>
      <c r="D58" s="227"/>
      <c r="E58" s="228"/>
    </row>
  </sheetData>
  <sheetProtection selectLockedCells="1" selectUnlockedCells="1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SheetLayoutView="145" zoomScalePageLayoutView="0" workbookViewId="0" topLeftCell="A1">
      <selection activeCell="G4" sqref="G4"/>
    </sheetView>
  </sheetViews>
  <sheetFormatPr defaultColWidth="9.00390625" defaultRowHeight="12.75"/>
  <cols>
    <col min="1" max="1" width="18.625" style="174" customWidth="1"/>
    <col min="2" max="2" width="62.00390625" style="175" customWidth="1"/>
    <col min="3" max="5" width="15.875" style="175" customWidth="1"/>
    <col min="6" max="16384" width="9.375" style="175" customWidth="1"/>
  </cols>
  <sheetData>
    <row r="1" spans="1:5" s="180" customFormat="1" ht="21" customHeight="1">
      <c r="A1" s="176"/>
      <c r="B1" s="177"/>
      <c r="C1" s="178"/>
      <c r="D1" s="178"/>
      <c r="E1" s="179" t="s">
        <v>1092</v>
      </c>
    </row>
    <row r="2" spans="1:5" s="183" customFormat="1" ht="25.5" customHeight="1">
      <c r="A2" s="181" t="s">
        <v>388</v>
      </c>
      <c r="B2" s="770" t="s">
        <v>389</v>
      </c>
      <c r="C2" s="770"/>
      <c r="D2" s="770"/>
      <c r="E2" s="182" t="s">
        <v>439</v>
      </c>
    </row>
    <row r="3" spans="1:5" s="183" customFormat="1" ht="24">
      <c r="A3" s="184" t="s">
        <v>428</v>
      </c>
      <c r="B3" s="771" t="s">
        <v>1068</v>
      </c>
      <c r="C3" s="771"/>
      <c r="D3" s="771"/>
      <c r="E3" s="185" t="s">
        <v>425</v>
      </c>
    </row>
    <row r="4" spans="1:5" s="188" customFormat="1" ht="15.75" customHeight="1">
      <c r="A4" s="186"/>
      <c r="B4" s="186"/>
      <c r="C4" s="187"/>
      <c r="D4" s="187"/>
      <c r="E4" s="187"/>
    </row>
    <row r="5" spans="1:5" ht="24">
      <c r="A5" s="189" t="s">
        <v>394</v>
      </c>
      <c r="B5" s="190" t="s">
        <v>395</v>
      </c>
      <c r="C5" s="191" t="s">
        <v>41</v>
      </c>
      <c r="D5" s="191" t="s">
        <v>42</v>
      </c>
      <c r="E5" s="192" t="s">
        <v>43</v>
      </c>
    </row>
    <row r="6" spans="1:5" s="197" customFormat="1" ht="12.75" customHeight="1">
      <c r="A6" s="193" t="s">
        <v>44</v>
      </c>
      <c r="B6" s="194" t="s">
        <v>45</v>
      </c>
      <c r="C6" s="194" t="s">
        <v>46</v>
      </c>
      <c r="D6" s="195" t="s">
        <v>47</v>
      </c>
      <c r="E6" s="196" t="s">
        <v>48</v>
      </c>
    </row>
    <row r="7" spans="1:5" s="197" customFormat="1" ht="15.75" customHeight="1">
      <c r="A7" s="772" t="s">
        <v>291</v>
      </c>
      <c r="B7" s="772"/>
      <c r="C7" s="772"/>
      <c r="D7" s="772"/>
      <c r="E7" s="772"/>
    </row>
    <row r="8" spans="1:5" s="200" customFormat="1" ht="12" customHeight="1">
      <c r="A8" s="193" t="s">
        <v>49</v>
      </c>
      <c r="B8" s="198" t="s">
        <v>396</v>
      </c>
      <c r="C8" s="121">
        <f>SUM(C9:C18)</f>
        <v>0</v>
      </c>
      <c r="D8" s="231">
        <f>SUM(D9:D18)</f>
        <v>0</v>
      </c>
      <c r="E8" s="199">
        <f>SUM(E9:E18)</f>
        <v>0</v>
      </c>
    </row>
    <row r="9" spans="1:5" s="200" customFormat="1" ht="12" customHeight="1">
      <c r="A9" s="201" t="s">
        <v>51</v>
      </c>
      <c r="B9" s="61" t="s">
        <v>108</v>
      </c>
      <c r="C9" s="202"/>
      <c r="D9" s="232"/>
      <c r="E9" s="203"/>
    </row>
    <row r="10" spans="1:5" s="200" customFormat="1" ht="12" customHeight="1">
      <c r="A10" s="204" t="s">
        <v>53</v>
      </c>
      <c r="B10" s="64" t="s">
        <v>110</v>
      </c>
      <c r="C10" s="110"/>
      <c r="D10" s="233"/>
      <c r="E10" s="135"/>
    </row>
    <row r="11" spans="1:5" s="200" customFormat="1" ht="12" customHeight="1">
      <c r="A11" s="204" t="s">
        <v>55</v>
      </c>
      <c r="B11" s="64" t="s">
        <v>112</v>
      </c>
      <c r="C11" s="110"/>
      <c r="D11" s="233"/>
      <c r="E11" s="135"/>
    </row>
    <row r="12" spans="1:5" s="200" customFormat="1" ht="12" customHeight="1">
      <c r="A12" s="204" t="s">
        <v>57</v>
      </c>
      <c r="B12" s="64" t="s">
        <v>114</v>
      </c>
      <c r="C12" s="110"/>
      <c r="D12" s="233"/>
      <c r="E12" s="135"/>
    </row>
    <row r="13" spans="1:5" s="200" customFormat="1" ht="12" customHeight="1">
      <c r="A13" s="204" t="s">
        <v>59</v>
      </c>
      <c r="B13" s="64" t="s">
        <v>116</v>
      </c>
      <c r="C13" s="110"/>
      <c r="D13" s="233"/>
      <c r="E13" s="135"/>
    </row>
    <row r="14" spans="1:5" s="200" customFormat="1" ht="12" customHeight="1">
      <c r="A14" s="204" t="s">
        <v>61</v>
      </c>
      <c r="B14" s="64" t="s">
        <v>397</v>
      </c>
      <c r="C14" s="110"/>
      <c r="D14" s="233"/>
      <c r="E14" s="135"/>
    </row>
    <row r="15" spans="1:5" s="205" customFormat="1" ht="12" customHeight="1">
      <c r="A15" s="204" t="s">
        <v>221</v>
      </c>
      <c r="B15" s="81" t="s">
        <v>398</v>
      </c>
      <c r="C15" s="110"/>
      <c r="D15" s="233"/>
      <c r="E15" s="135"/>
    </row>
    <row r="16" spans="1:5" s="205" customFormat="1" ht="12" customHeight="1">
      <c r="A16" s="204" t="s">
        <v>223</v>
      </c>
      <c r="B16" s="64" t="s">
        <v>122</v>
      </c>
      <c r="C16" s="125"/>
      <c r="D16" s="234"/>
      <c r="E16" s="206"/>
    </row>
    <row r="17" spans="1:5" s="200" customFormat="1" ht="12" customHeight="1">
      <c r="A17" s="204" t="s">
        <v>225</v>
      </c>
      <c r="B17" s="64" t="s">
        <v>124</v>
      </c>
      <c r="C17" s="110"/>
      <c r="D17" s="233"/>
      <c r="E17" s="135"/>
    </row>
    <row r="18" spans="1:5" s="205" customFormat="1" ht="12" customHeight="1">
      <c r="A18" s="204" t="s">
        <v>227</v>
      </c>
      <c r="B18" s="81" t="s">
        <v>126</v>
      </c>
      <c r="C18" s="117"/>
      <c r="D18" s="235"/>
      <c r="E18" s="207"/>
    </row>
    <row r="19" spans="1:5" s="205" customFormat="1" ht="12" customHeight="1">
      <c r="A19" s="193" t="s">
        <v>63</v>
      </c>
      <c r="B19" s="198" t="s">
        <v>399</v>
      </c>
      <c r="C19" s="121">
        <f>SUM(C20:C22)</f>
        <v>0</v>
      </c>
      <c r="D19" s="231">
        <f>SUM(D20:D22)</f>
        <v>1127760</v>
      </c>
      <c r="E19" s="199">
        <f>SUM(E20:E22)</f>
        <v>1127760</v>
      </c>
    </row>
    <row r="20" spans="1:5" s="205" customFormat="1" ht="12" customHeight="1">
      <c r="A20" s="204" t="s">
        <v>65</v>
      </c>
      <c r="B20" s="80" t="s">
        <v>66</v>
      </c>
      <c r="C20" s="110"/>
      <c r="D20" s="233"/>
      <c r="E20" s="135"/>
    </row>
    <row r="21" spans="1:5" s="205" customFormat="1" ht="12" customHeight="1">
      <c r="A21" s="204" t="s">
        <v>67</v>
      </c>
      <c r="B21" s="64" t="s">
        <v>400</v>
      </c>
      <c r="C21" s="110"/>
      <c r="D21" s="233"/>
      <c r="E21" s="135"/>
    </row>
    <row r="22" spans="1:5" s="205" customFormat="1" ht="12" customHeight="1">
      <c r="A22" s="204" t="s">
        <v>69</v>
      </c>
      <c r="B22" s="64" t="s">
        <v>401</v>
      </c>
      <c r="C22" s="110"/>
      <c r="D22" s="233">
        <v>1127760</v>
      </c>
      <c r="E22" s="135">
        <v>1127760</v>
      </c>
    </row>
    <row r="23" spans="1:5" s="200" customFormat="1" ht="12" customHeight="1">
      <c r="A23" s="204" t="s">
        <v>71</v>
      </c>
      <c r="B23" s="64" t="s">
        <v>429</v>
      </c>
      <c r="C23" s="110"/>
      <c r="D23" s="233"/>
      <c r="E23" s="135"/>
    </row>
    <row r="24" spans="1:5" s="200" customFormat="1" ht="12" customHeight="1">
      <c r="A24" s="193" t="s">
        <v>77</v>
      </c>
      <c r="B24" s="21" t="s">
        <v>303</v>
      </c>
      <c r="C24" s="208"/>
      <c r="D24" s="236"/>
      <c r="E24" s="209"/>
    </row>
    <row r="25" spans="1:5" s="200" customFormat="1" ht="12" customHeight="1">
      <c r="A25" s="193" t="s">
        <v>261</v>
      </c>
      <c r="B25" s="21" t="s">
        <v>403</v>
      </c>
      <c r="C25" s="121">
        <f>+C26+C27</f>
        <v>0</v>
      </c>
      <c r="D25" s="231">
        <f>+D26+D27</f>
        <v>0</v>
      </c>
      <c r="E25" s="199">
        <f>+E26+E27</f>
        <v>0</v>
      </c>
    </row>
    <row r="26" spans="1:5" s="200" customFormat="1" ht="12" customHeight="1">
      <c r="A26" s="210" t="s">
        <v>93</v>
      </c>
      <c r="B26" s="80" t="s">
        <v>400</v>
      </c>
      <c r="C26" s="106"/>
      <c r="D26" s="237"/>
      <c r="E26" s="211"/>
    </row>
    <row r="27" spans="1:5" s="200" customFormat="1" ht="12" customHeight="1">
      <c r="A27" s="210" t="s">
        <v>95</v>
      </c>
      <c r="B27" s="64" t="s">
        <v>404</v>
      </c>
      <c r="C27" s="125"/>
      <c r="D27" s="234"/>
      <c r="E27" s="206"/>
    </row>
    <row r="28" spans="1:5" s="200" customFormat="1" ht="12" customHeight="1">
      <c r="A28" s="204" t="s">
        <v>97</v>
      </c>
      <c r="B28" s="212" t="s">
        <v>430</v>
      </c>
      <c r="C28" s="134"/>
      <c r="D28" s="238"/>
      <c r="E28" s="213"/>
    </row>
    <row r="29" spans="1:5" s="200" customFormat="1" ht="12" customHeight="1">
      <c r="A29" s="193" t="s">
        <v>105</v>
      </c>
      <c r="B29" s="21" t="s">
        <v>406</v>
      </c>
      <c r="C29" s="121">
        <f>+C30+C31+C32</f>
        <v>0</v>
      </c>
      <c r="D29" s="231">
        <f>+D30+D31+D32</f>
        <v>0</v>
      </c>
      <c r="E29" s="199">
        <f>+E30+E31+E32</f>
        <v>0</v>
      </c>
    </row>
    <row r="30" spans="1:5" s="200" customFormat="1" ht="12" customHeight="1">
      <c r="A30" s="210" t="s">
        <v>107</v>
      </c>
      <c r="B30" s="80" t="s">
        <v>130</v>
      </c>
      <c r="C30" s="106"/>
      <c r="D30" s="237"/>
      <c r="E30" s="211"/>
    </row>
    <row r="31" spans="1:5" s="200" customFormat="1" ht="12" customHeight="1">
      <c r="A31" s="210" t="s">
        <v>109</v>
      </c>
      <c r="B31" s="64" t="s">
        <v>132</v>
      </c>
      <c r="C31" s="125"/>
      <c r="D31" s="234"/>
      <c r="E31" s="206"/>
    </row>
    <row r="32" spans="1:5" s="200" customFormat="1" ht="12" customHeight="1">
      <c r="A32" s="204" t="s">
        <v>111</v>
      </c>
      <c r="B32" s="212" t="s">
        <v>134</v>
      </c>
      <c r="C32" s="134"/>
      <c r="D32" s="238"/>
      <c r="E32" s="213"/>
    </row>
    <row r="33" spans="1:5" s="200" customFormat="1" ht="12" customHeight="1">
      <c r="A33" s="193" t="s">
        <v>127</v>
      </c>
      <c r="B33" s="21" t="s">
        <v>304</v>
      </c>
      <c r="C33" s="208"/>
      <c r="D33" s="236"/>
      <c r="E33" s="209"/>
    </row>
    <row r="34" spans="1:5" s="200" customFormat="1" ht="12" customHeight="1">
      <c r="A34" s="193" t="s">
        <v>272</v>
      </c>
      <c r="B34" s="21" t="s">
        <v>407</v>
      </c>
      <c r="C34" s="208"/>
      <c r="D34" s="236"/>
      <c r="E34" s="209"/>
    </row>
    <row r="35" spans="1:5" s="200" customFormat="1" ht="12" customHeight="1">
      <c r="A35" s="193" t="s">
        <v>149</v>
      </c>
      <c r="B35" s="21" t="s">
        <v>431</v>
      </c>
      <c r="C35" s="121">
        <f>+C8+C19+C24+C25+C29+C33+C34</f>
        <v>0</v>
      </c>
      <c r="D35" s="231">
        <f>+D8+D19+D24+D25+D29+D33+D34</f>
        <v>1127760</v>
      </c>
      <c r="E35" s="199">
        <f>+E8+E19+E24+E25+E29+E33+E34</f>
        <v>1127760</v>
      </c>
    </row>
    <row r="36" spans="1:5" s="205" customFormat="1" ht="12" customHeight="1">
      <c r="A36" s="214" t="s">
        <v>159</v>
      </c>
      <c r="B36" s="21" t="s">
        <v>409</v>
      </c>
      <c r="C36" s="121">
        <f>+C37+C38+C39</f>
        <v>0</v>
      </c>
      <c r="D36" s="231">
        <f>+D37+D38+D39</f>
        <v>0</v>
      </c>
      <c r="E36" s="199">
        <f>+E37+E38+E39</f>
        <v>0</v>
      </c>
    </row>
    <row r="37" spans="1:5" s="205" customFormat="1" ht="15" customHeight="1">
      <c r="A37" s="210" t="s">
        <v>410</v>
      </c>
      <c r="B37" s="80" t="s">
        <v>360</v>
      </c>
      <c r="C37" s="106"/>
      <c r="D37" s="237"/>
      <c r="E37" s="211"/>
    </row>
    <row r="38" spans="1:5" s="205" customFormat="1" ht="15" customHeight="1">
      <c r="A38" s="210" t="s">
        <v>411</v>
      </c>
      <c r="B38" s="64" t="s">
        <v>412</v>
      </c>
      <c r="C38" s="125"/>
      <c r="D38" s="234"/>
      <c r="E38" s="206"/>
    </row>
    <row r="39" spans="1:5" ht="12.75">
      <c r="A39" s="204" t="s">
        <v>413</v>
      </c>
      <c r="B39" s="212" t="s">
        <v>414</v>
      </c>
      <c r="C39" s="134"/>
      <c r="D39" s="238"/>
      <c r="E39" s="213"/>
    </row>
    <row r="40" spans="1:5" s="197" customFormat="1" ht="16.5" customHeight="1">
      <c r="A40" s="214" t="s">
        <v>284</v>
      </c>
      <c r="B40" s="215" t="s">
        <v>415</v>
      </c>
      <c r="C40" s="121">
        <f>+C35+C36</f>
        <v>0</v>
      </c>
      <c r="D40" s="231">
        <f>+D35+D36</f>
        <v>1127760</v>
      </c>
      <c r="E40" s="199">
        <f>+E35+E36</f>
        <v>1127760</v>
      </c>
    </row>
    <row r="41" spans="1:5" s="222" customFormat="1" ht="12" customHeight="1">
      <c r="A41" s="216"/>
      <c r="B41" s="217"/>
      <c r="C41" s="218"/>
      <c r="D41" s="218"/>
      <c r="E41" s="218"/>
    </row>
    <row r="42" spans="1:5" ht="12" customHeight="1">
      <c r="A42" s="219"/>
      <c r="B42" s="220"/>
      <c r="C42" s="221"/>
      <c r="D42" s="221"/>
      <c r="E42" s="221"/>
    </row>
    <row r="43" spans="1:5" ht="12" customHeight="1">
      <c r="A43" s="772" t="s">
        <v>292</v>
      </c>
      <c r="B43" s="772"/>
      <c r="C43" s="772"/>
      <c r="D43" s="772"/>
      <c r="E43" s="772"/>
    </row>
    <row r="44" spans="1:5" ht="12" customHeight="1">
      <c r="A44" s="193" t="s">
        <v>49</v>
      </c>
      <c r="B44" s="21" t="s">
        <v>416</v>
      </c>
      <c r="C44" s="121">
        <v>3300000</v>
      </c>
      <c r="D44" s="121">
        <f>SUM(D45:D47)</f>
        <v>3593159</v>
      </c>
      <c r="E44" s="199">
        <f>SUM(E45:E47)</f>
        <v>3684185</v>
      </c>
    </row>
    <row r="45" spans="1:5" ht="12" customHeight="1">
      <c r="A45" s="204" t="s">
        <v>51</v>
      </c>
      <c r="B45" s="80" t="s">
        <v>214</v>
      </c>
      <c r="C45" s="106"/>
      <c r="D45" s="106">
        <v>2529927</v>
      </c>
      <c r="E45" s="211">
        <v>2070497</v>
      </c>
    </row>
    <row r="46" spans="1:5" ht="12" customHeight="1">
      <c r="A46" s="204" t="s">
        <v>53</v>
      </c>
      <c r="B46" s="64" t="s">
        <v>215</v>
      </c>
      <c r="C46" s="110"/>
      <c r="D46" s="110">
        <v>96792</v>
      </c>
      <c r="E46" s="135">
        <v>20850</v>
      </c>
    </row>
    <row r="47" spans="1:5" ht="12" customHeight="1">
      <c r="A47" s="204" t="s">
        <v>55</v>
      </c>
      <c r="B47" s="64" t="s">
        <v>216</v>
      </c>
      <c r="C47" s="110">
        <v>3300000</v>
      </c>
      <c r="D47" s="110">
        <v>966440</v>
      </c>
      <c r="E47" s="135">
        <v>1592838</v>
      </c>
    </row>
    <row r="48" spans="1:5" s="222" customFormat="1" ht="12" customHeight="1">
      <c r="A48" s="204" t="s">
        <v>57</v>
      </c>
      <c r="B48" s="64" t="s">
        <v>217</v>
      </c>
      <c r="C48" s="110"/>
      <c r="D48" s="110"/>
      <c r="E48" s="135"/>
    </row>
    <row r="49" spans="1:5" ht="12" customHeight="1">
      <c r="A49" s="204" t="s">
        <v>59</v>
      </c>
      <c r="B49" s="64" t="s">
        <v>219</v>
      </c>
      <c r="C49" s="110"/>
      <c r="D49" s="110"/>
      <c r="E49" s="135"/>
    </row>
    <row r="50" spans="1:5" ht="12" customHeight="1">
      <c r="A50" s="193" t="s">
        <v>63</v>
      </c>
      <c r="B50" s="21" t="s">
        <v>417</v>
      </c>
      <c r="C50" s="121">
        <f>SUM(C51:C53)</f>
        <v>0</v>
      </c>
      <c r="D50" s="121">
        <f>SUM(D51:D53)</f>
        <v>0</v>
      </c>
      <c r="E50" s="199">
        <f>SUM(E51:E53)</f>
        <v>0</v>
      </c>
    </row>
    <row r="51" spans="1:5" ht="12" customHeight="1">
      <c r="A51" s="204" t="s">
        <v>65</v>
      </c>
      <c r="B51" s="80" t="s">
        <v>240</v>
      </c>
      <c r="C51" s="106"/>
      <c r="D51" s="106"/>
      <c r="E51" s="211"/>
    </row>
    <row r="52" spans="1:5" ht="12" customHeight="1">
      <c r="A52" s="204" t="s">
        <v>67</v>
      </c>
      <c r="B52" s="64" t="s">
        <v>242</v>
      </c>
      <c r="C52" s="110"/>
      <c r="D52" s="110"/>
      <c r="E52" s="135"/>
    </row>
    <row r="53" spans="1:5" ht="15" customHeight="1">
      <c r="A53" s="204" t="s">
        <v>69</v>
      </c>
      <c r="B53" s="64" t="s">
        <v>418</v>
      </c>
      <c r="C53" s="110"/>
      <c r="D53" s="110"/>
      <c r="E53" s="135"/>
    </row>
    <row r="54" spans="1:5" ht="12.75">
      <c r="A54" s="204" t="s">
        <v>71</v>
      </c>
      <c r="B54" s="64" t="s">
        <v>432</v>
      </c>
      <c r="C54" s="110"/>
      <c r="D54" s="110"/>
      <c r="E54" s="135"/>
    </row>
    <row r="55" spans="1:5" ht="15" customHeight="1">
      <c r="A55" s="193" t="s">
        <v>77</v>
      </c>
      <c r="B55" s="223" t="s">
        <v>420</v>
      </c>
      <c r="C55" s="121">
        <f>+C44+C50</f>
        <v>3300000</v>
      </c>
      <c r="D55" s="121">
        <f>+D44+D50</f>
        <v>3593159</v>
      </c>
      <c r="E55" s="199">
        <f>+E44+E50</f>
        <v>3684185</v>
      </c>
    </row>
    <row r="56" spans="3:5" ht="12.75">
      <c r="C56" s="224"/>
      <c r="D56" s="224"/>
      <c r="E56" s="224"/>
    </row>
    <row r="57" spans="1:5" ht="12.75">
      <c r="A57" s="225" t="s">
        <v>421</v>
      </c>
      <c r="B57" s="226"/>
      <c r="C57" s="227"/>
      <c r="D57" s="227"/>
      <c r="E57" s="228"/>
    </row>
    <row r="58" spans="1:5" ht="12.75">
      <c r="A58" s="229" t="s">
        <v>422</v>
      </c>
      <c r="B58" s="230"/>
      <c r="C58" s="227"/>
      <c r="D58" s="227"/>
      <c r="E58" s="228"/>
    </row>
  </sheetData>
  <sheetProtection selectLockedCells="1" selectUnlockedCells="1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SheetLayoutView="145" zoomScalePageLayoutView="0" workbookViewId="0" topLeftCell="A1">
      <selection activeCell="I8" sqref="I8"/>
    </sheetView>
  </sheetViews>
  <sheetFormatPr defaultColWidth="9.00390625" defaultRowHeight="12.75"/>
  <cols>
    <col min="1" max="1" width="18.625" style="174" customWidth="1"/>
    <col min="2" max="2" width="62.00390625" style="175" customWidth="1"/>
    <col min="3" max="5" width="15.875" style="175" customWidth="1"/>
    <col min="6" max="16384" width="9.375" style="175" customWidth="1"/>
  </cols>
  <sheetData>
    <row r="1" spans="1:5" s="180" customFormat="1" ht="21" customHeight="1">
      <c r="A1" s="176"/>
      <c r="B1" s="177"/>
      <c r="C1" s="178"/>
      <c r="D1" s="178"/>
      <c r="E1" s="179" t="s">
        <v>1093</v>
      </c>
    </row>
    <row r="2" spans="1:5" s="183" customFormat="1" ht="25.5" customHeight="1">
      <c r="A2" s="181" t="s">
        <v>388</v>
      </c>
      <c r="B2" s="770" t="s">
        <v>389</v>
      </c>
      <c r="C2" s="770"/>
      <c r="D2" s="770"/>
      <c r="E2" s="182" t="s">
        <v>439</v>
      </c>
    </row>
    <row r="3" spans="1:5" s="183" customFormat="1" ht="24">
      <c r="A3" s="184" t="s">
        <v>428</v>
      </c>
      <c r="B3" s="771" t="s">
        <v>1067</v>
      </c>
      <c r="C3" s="771"/>
      <c r="D3" s="771"/>
      <c r="E3" s="185" t="s">
        <v>427</v>
      </c>
    </row>
    <row r="4" spans="1:5" s="188" customFormat="1" ht="15.75" customHeight="1">
      <c r="A4" s="186"/>
      <c r="B4" s="186"/>
      <c r="C4" s="187"/>
      <c r="D4" s="187"/>
      <c r="E4" s="187"/>
    </row>
    <row r="5" spans="1:5" ht="24">
      <c r="A5" s="189" t="s">
        <v>394</v>
      </c>
      <c r="B5" s="190" t="s">
        <v>395</v>
      </c>
      <c r="C5" s="191" t="s">
        <v>41</v>
      </c>
      <c r="D5" s="191" t="s">
        <v>42</v>
      </c>
      <c r="E5" s="192" t="s">
        <v>43</v>
      </c>
    </row>
    <row r="6" spans="1:5" s="197" customFormat="1" ht="12.75" customHeight="1">
      <c r="A6" s="193" t="s">
        <v>44</v>
      </c>
      <c r="B6" s="194" t="s">
        <v>45</v>
      </c>
      <c r="C6" s="194" t="s">
        <v>46</v>
      </c>
      <c r="D6" s="195" t="s">
        <v>47</v>
      </c>
      <c r="E6" s="196" t="s">
        <v>48</v>
      </c>
    </row>
    <row r="7" spans="1:5" s="197" customFormat="1" ht="15.75" customHeight="1">
      <c r="A7" s="772" t="s">
        <v>291</v>
      </c>
      <c r="B7" s="772"/>
      <c r="C7" s="772"/>
      <c r="D7" s="772"/>
      <c r="E7" s="772"/>
    </row>
    <row r="8" spans="1:5" s="200" customFormat="1" ht="12" customHeight="1">
      <c r="A8" s="193" t="s">
        <v>49</v>
      </c>
      <c r="B8" s="198" t="s">
        <v>396</v>
      </c>
      <c r="C8" s="121">
        <f>SUM(C9:C18)</f>
        <v>0</v>
      </c>
      <c r="D8" s="231">
        <f>SUM(D9:D18)</f>
        <v>0</v>
      </c>
      <c r="E8" s="199">
        <f>SUM(E9:E18)</f>
        <v>0</v>
      </c>
    </row>
    <row r="9" spans="1:5" s="200" customFormat="1" ht="12" customHeight="1">
      <c r="A9" s="201" t="s">
        <v>51</v>
      </c>
      <c r="B9" s="61" t="s">
        <v>108</v>
      </c>
      <c r="C9" s="202"/>
      <c r="D9" s="232"/>
      <c r="E9" s="203"/>
    </row>
    <row r="10" spans="1:5" s="200" customFormat="1" ht="12" customHeight="1">
      <c r="A10" s="204" t="s">
        <v>53</v>
      </c>
      <c r="B10" s="64" t="s">
        <v>110</v>
      </c>
      <c r="C10" s="110"/>
      <c r="D10" s="233"/>
      <c r="E10" s="135"/>
    </row>
    <row r="11" spans="1:5" s="200" customFormat="1" ht="12" customHeight="1">
      <c r="A11" s="204" t="s">
        <v>55</v>
      </c>
      <c r="B11" s="64" t="s">
        <v>112</v>
      </c>
      <c r="C11" s="110"/>
      <c r="D11" s="233"/>
      <c r="E11" s="135"/>
    </row>
    <row r="12" spans="1:5" s="200" customFormat="1" ht="12" customHeight="1">
      <c r="A12" s="204" t="s">
        <v>57</v>
      </c>
      <c r="B12" s="64" t="s">
        <v>114</v>
      </c>
      <c r="C12" s="110"/>
      <c r="D12" s="233"/>
      <c r="E12" s="135"/>
    </row>
    <row r="13" spans="1:5" s="200" customFormat="1" ht="12" customHeight="1">
      <c r="A13" s="204" t="s">
        <v>59</v>
      </c>
      <c r="B13" s="64" t="s">
        <v>116</v>
      </c>
      <c r="C13" s="110"/>
      <c r="D13" s="233"/>
      <c r="E13" s="135"/>
    </row>
    <row r="14" spans="1:5" s="200" customFormat="1" ht="12" customHeight="1">
      <c r="A14" s="204" t="s">
        <v>61</v>
      </c>
      <c r="B14" s="64" t="s">
        <v>397</v>
      </c>
      <c r="C14" s="110"/>
      <c r="D14" s="233"/>
      <c r="E14" s="135"/>
    </row>
    <row r="15" spans="1:5" s="205" customFormat="1" ht="12" customHeight="1">
      <c r="A15" s="204" t="s">
        <v>221</v>
      </c>
      <c r="B15" s="81" t="s">
        <v>398</v>
      </c>
      <c r="C15" s="110"/>
      <c r="D15" s="233"/>
      <c r="E15" s="135"/>
    </row>
    <row r="16" spans="1:5" s="205" customFormat="1" ht="12" customHeight="1">
      <c r="A16" s="204" t="s">
        <v>223</v>
      </c>
      <c r="B16" s="64" t="s">
        <v>122</v>
      </c>
      <c r="C16" s="125"/>
      <c r="D16" s="234"/>
      <c r="E16" s="206"/>
    </row>
    <row r="17" spans="1:5" s="200" customFormat="1" ht="12" customHeight="1">
      <c r="A17" s="204" t="s">
        <v>225</v>
      </c>
      <c r="B17" s="64" t="s">
        <v>124</v>
      </c>
      <c r="C17" s="110"/>
      <c r="D17" s="233"/>
      <c r="E17" s="135"/>
    </row>
    <row r="18" spans="1:5" s="205" customFormat="1" ht="12" customHeight="1">
      <c r="A18" s="204" t="s">
        <v>227</v>
      </c>
      <c r="B18" s="81" t="s">
        <v>126</v>
      </c>
      <c r="C18" s="117"/>
      <c r="D18" s="235"/>
      <c r="E18" s="207"/>
    </row>
    <row r="19" spans="1:5" s="205" customFormat="1" ht="12" customHeight="1">
      <c r="A19" s="193" t="s">
        <v>63</v>
      </c>
      <c r="B19" s="198" t="s">
        <v>399</v>
      </c>
      <c r="C19" s="121">
        <f>SUM(C20:C22)</f>
        <v>0</v>
      </c>
      <c r="D19" s="231">
        <f>SUM(D20:D22)</f>
        <v>0</v>
      </c>
      <c r="E19" s="199">
        <f>SUM(E20:E22)</f>
        <v>0</v>
      </c>
    </row>
    <row r="20" spans="1:5" s="205" customFormat="1" ht="12" customHeight="1">
      <c r="A20" s="204" t="s">
        <v>65</v>
      </c>
      <c r="B20" s="80" t="s">
        <v>66</v>
      </c>
      <c r="C20" s="110"/>
      <c r="D20" s="233"/>
      <c r="E20" s="135"/>
    </row>
    <row r="21" spans="1:5" s="205" customFormat="1" ht="12" customHeight="1">
      <c r="A21" s="204" t="s">
        <v>67</v>
      </c>
      <c r="B21" s="64" t="s">
        <v>400</v>
      </c>
      <c r="C21" s="110"/>
      <c r="D21" s="233"/>
      <c r="E21" s="135"/>
    </row>
    <row r="22" spans="1:5" s="205" customFormat="1" ht="12" customHeight="1">
      <c r="A22" s="204" t="s">
        <v>69</v>
      </c>
      <c r="B22" s="64" t="s">
        <v>401</v>
      </c>
      <c r="C22" s="110"/>
      <c r="D22" s="233"/>
      <c r="E22" s="135"/>
    </row>
    <row r="23" spans="1:5" s="200" customFormat="1" ht="12" customHeight="1">
      <c r="A23" s="204" t="s">
        <v>71</v>
      </c>
      <c r="B23" s="64" t="s">
        <v>429</v>
      </c>
      <c r="C23" s="110"/>
      <c r="D23" s="233"/>
      <c r="E23" s="135"/>
    </row>
    <row r="24" spans="1:5" s="200" customFormat="1" ht="12" customHeight="1">
      <c r="A24" s="193" t="s">
        <v>77</v>
      </c>
      <c r="B24" s="21" t="s">
        <v>303</v>
      </c>
      <c r="C24" s="208"/>
      <c r="D24" s="236"/>
      <c r="E24" s="209"/>
    </row>
    <row r="25" spans="1:5" s="200" customFormat="1" ht="12" customHeight="1">
      <c r="A25" s="193" t="s">
        <v>261</v>
      </c>
      <c r="B25" s="21" t="s">
        <v>403</v>
      </c>
      <c r="C25" s="121">
        <f>+C26+C27</f>
        <v>0</v>
      </c>
      <c r="D25" s="231">
        <f>+D26+D27</f>
        <v>0</v>
      </c>
      <c r="E25" s="199">
        <f>+E26+E27</f>
        <v>0</v>
      </c>
    </row>
    <row r="26" spans="1:5" s="200" customFormat="1" ht="12" customHeight="1">
      <c r="A26" s="210" t="s">
        <v>93</v>
      </c>
      <c r="B26" s="80" t="s">
        <v>400</v>
      </c>
      <c r="C26" s="106"/>
      <c r="D26" s="237"/>
      <c r="E26" s="211"/>
    </row>
    <row r="27" spans="1:5" s="200" customFormat="1" ht="12" customHeight="1">
      <c r="A27" s="210" t="s">
        <v>95</v>
      </c>
      <c r="B27" s="64" t="s">
        <v>404</v>
      </c>
      <c r="C27" s="125"/>
      <c r="D27" s="234"/>
      <c r="E27" s="206"/>
    </row>
    <row r="28" spans="1:5" s="200" customFormat="1" ht="12" customHeight="1">
      <c r="A28" s="204" t="s">
        <v>97</v>
      </c>
      <c r="B28" s="212" t="s">
        <v>430</v>
      </c>
      <c r="C28" s="134"/>
      <c r="D28" s="238"/>
      <c r="E28" s="213"/>
    </row>
    <row r="29" spans="1:5" s="200" customFormat="1" ht="12" customHeight="1">
      <c r="A29" s="193" t="s">
        <v>105</v>
      </c>
      <c r="B29" s="21" t="s">
        <v>406</v>
      </c>
      <c r="C29" s="121">
        <f>+C30+C31+C32</f>
        <v>0</v>
      </c>
      <c r="D29" s="231">
        <f>+D30+D31+D32</f>
        <v>0</v>
      </c>
      <c r="E29" s="199">
        <f>+E30+E31+E32</f>
        <v>0</v>
      </c>
    </row>
    <row r="30" spans="1:5" s="200" customFormat="1" ht="12" customHeight="1">
      <c r="A30" s="210" t="s">
        <v>107</v>
      </c>
      <c r="B30" s="80" t="s">
        <v>130</v>
      </c>
      <c r="C30" s="106"/>
      <c r="D30" s="237"/>
      <c r="E30" s="211"/>
    </row>
    <row r="31" spans="1:5" s="200" customFormat="1" ht="12" customHeight="1">
      <c r="A31" s="210" t="s">
        <v>109</v>
      </c>
      <c r="B31" s="64" t="s">
        <v>132</v>
      </c>
      <c r="C31" s="125"/>
      <c r="D31" s="234"/>
      <c r="E31" s="206"/>
    </row>
    <row r="32" spans="1:5" s="200" customFormat="1" ht="12" customHeight="1">
      <c r="A32" s="204" t="s">
        <v>111</v>
      </c>
      <c r="B32" s="212" t="s">
        <v>134</v>
      </c>
      <c r="C32" s="134"/>
      <c r="D32" s="238"/>
      <c r="E32" s="213"/>
    </row>
    <row r="33" spans="1:5" s="200" customFormat="1" ht="12" customHeight="1">
      <c r="A33" s="193" t="s">
        <v>127</v>
      </c>
      <c r="B33" s="21" t="s">
        <v>304</v>
      </c>
      <c r="C33" s="208"/>
      <c r="D33" s="236"/>
      <c r="E33" s="209"/>
    </row>
    <row r="34" spans="1:5" s="200" customFormat="1" ht="12" customHeight="1">
      <c r="A34" s="193" t="s">
        <v>272</v>
      </c>
      <c r="B34" s="21" t="s">
        <v>407</v>
      </c>
      <c r="C34" s="208"/>
      <c r="D34" s="236"/>
      <c r="E34" s="209"/>
    </row>
    <row r="35" spans="1:5" s="200" customFormat="1" ht="12" customHeight="1">
      <c r="A35" s="193" t="s">
        <v>149</v>
      </c>
      <c r="B35" s="21" t="s">
        <v>431</v>
      </c>
      <c r="C35" s="121">
        <f>+C8+C19+C24+C25+C29+C33+C34</f>
        <v>0</v>
      </c>
      <c r="D35" s="231">
        <f>+D8+D19+D24+D25+D29+D33+D34</f>
        <v>0</v>
      </c>
      <c r="E35" s="199">
        <f>+E8+E19+E24+E25+E29+E33+E34</f>
        <v>0</v>
      </c>
    </row>
    <row r="36" spans="1:5" s="205" customFormat="1" ht="12" customHeight="1">
      <c r="A36" s="214" t="s">
        <v>159</v>
      </c>
      <c r="B36" s="21" t="s">
        <v>409</v>
      </c>
      <c r="C36" s="121">
        <f>+C37+C38+C39</f>
        <v>0</v>
      </c>
      <c r="D36" s="231">
        <f>+D37+D38+D39</f>
        <v>0</v>
      </c>
      <c r="E36" s="199">
        <f>+E37+E38+E39</f>
        <v>0</v>
      </c>
    </row>
    <row r="37" spans="1:5" s="205" customFormat="1" ht="15" customHeight="1">
      <c r="A37" s="210" t="s">
        <v>410</v>
      </c>
      <c r="B37" s="80" t="s">
        <v>360</v>
      </c>
      <c r="C37" s="106"/>
      <c r="D37" s="237"/>
      <c r="E37" s="211"/>
    </row>
    <row r="38" spans="1:5" s="205" customFormat="1" ht="15" customHeight="1">
      <c r="A38" s="210" t="s">
        <v>411</v>
      </c>
      <c r="B38" s="64" t="s">
        <v>412</v>
      </c>
      <c r="C38" s="125"/>
      <c r="D38" s="234"/>
      <c r="E38" s="206"/>
    </row>
    <row r="39" spans="1:5" ht="12.75">
      <c r="A39" s="204" t="s">
        <v>413</v>
      </c>
      <c r="B39" s="212" t="s">
        <v>414</v>
      </c>
      <c r="C39" s="134"/>
      <c r="D39" s="238"/>
      <c r="E39" s="213"/>
    </row>
    <row r="40" spans="1:5" s="197" customFormat="1" ht="16.5" customHeight="1">
      <c r="A40" s="214" t="s">
        <v>284</v>
      </c>
      <c r="B40" s="215" t="s">
        <v>415</v>
      </c>
      <c r="C40" s="121">
        <f>+C35+C36</f>
        <v>0</v>
      </c>
      <c r="D40" s="231">
        <f>+D35+D36</f>
        <v>0</v>
      </c>
      <c r="E40" s="199">
        <f>+E35+E36</f>
        <v>0</v>
      </c>
    </row>
    <row r="41" spans="1:5" s="222" customFormat="1" ht="12" customHeight="1">
      <c r="A41" s="216"/>
      <c r="B41" s="217"/>
      <c r="C41" s="218"/>
      <c r="D41" s="218"/>
      <c r="E41" s="218"/>
    </row>
    <row r="42" spans="1:5" ht="12" customHeight="1">
      <c r="A42" s="219"/>
      <c r="B42" s="220"/>
      <c r="C42" s="221"/>
      <c r="D42" s="221"/>
      <c r="E42" s="221"/>
    </row>
    <row r="43" spans="1:5" ht="12" customHeight="1">
      <c r="A43" s="772" t="s">
        <v>292</v>
      </c>
      <c r="B43" s="772"/>
      <c r="C43" s="772"/>
      <c r="D43" s="772"/>
      <c r="E43" s="772"/>
    </row>
    <row r="44" spans="1:5" ht="12" customHeight="1">
      <c r="A44" s="193" t="s">
        <v>49</v>
      </c>
      <c r="B44" s="21" t="s">
        <v>416</v>
      </c>
      <c r="C44" s="121">
        <f>SUM(C45:C49)</f>
        <v>0</v>
      </c>
      <c r="D44" s="121">
        <f>SUM(D45:D49)</f>
        <v>0</v>
      </c>
      <c r="E44" s="199">
        <f>SUM(E45:E49)</f>
        <v>17000</v>
      </c>
    </row>
    <row r="45" spans="1:5" ht="12" customHeight="1">
      <c r="A45" s="204" t="s">
        <v>51</v>
      </c>
      <c r="B45" s="80" t="s">
        <v>214</v>
      </c>
      <c r="C45" s="106"/>
      <c r="D45" s="106"/>
      <c r="E45" s="211"/>
    </row>
    <row r="46" spans="1:5" ht="12" customHeight="1">
      <c r="A46" s="204" t="s">
        <v>53</v>
      </c>
      <c r="B46" s="64" t="s">
        <v>215</v>
      </c>
      <c r="C46" s="110"/>
      <c r="D46" s="110"/>
      <c r="E46" s="135"/>
    </row>
    <row r="47" spans="1:5" ht="12" customHeight="1">
      <c r="A47" s="204" t="s">
        <v>55</v>
      </c>
      <c r="B47" s="64" t="s">
        <v>216</v>
      </c>
      <c r="C47" s="110"/>
      <c r="D47" s="110"/>
      <c r="E47" s="135">
        <v>17000</v>
      </c>
    </row>
    <row r="48" spans="1:5" s="222" customFormat="1" ht="12" customHeight="1">
      <c r="A48" s="204" t="s">
        <v>57</v>
      </c>
      <c r="B48" s="64" t="s">
        <v>217</v>
      </c>
      <c r="C48" s="110"/>
      <c r="D48" s="110"/>
      <c r="E48" s="135"/>
    </row>
    <row r="49" spans="1:5" ht="12" customHeight="1">
      <c r="A49" s="204" t="s">
        <v>59</v>
      </c>
      <c r="B49" s="64" t="s">
        <v>219</v>
      </c>
      <c r="C49" s="110"/>
      <c r="D49" s="110"/>
      <c r="E49" s="135"/>
    </row>
    <row r="50" spans="1:5" ht="12" customHeight="1">
      <c r="A50" s="193" t="s">
        <v>63</v>
      </c>
      <c r="B50" s="21" t="s">
        <v>417</v>
      </c>
      <c r="C50" s="121">
        <f>SUM(C51:C53)</f>
        <v>0</v>
      </c>
      <c r="D50" s="121">
        <f>SUM(D51:D53)</f>
        <v>0</v>
      </c>
      <c r="E50" s="199">
        <f>SUM(E51:E53)</f>
        <v>0</v>
      </c>
    </row>
    <row r="51" spans="1:5" ht="12" customHeight="1">
      <c r="A51" s="204" t="s">
        <v>65</v>
      </c>
      <c r="B51" s="80" t="s">
        <v>240</v>
      </c>
      <c r="C51" s="106"/>
      <c r="D51" s="106"/>
      <c r="E51" s="211"/>
    </row>
    <row r="52" spans="1:5" ht="12" customHeight="1">
      <c r="A52" s="204" t="s">
        <v>67</v>
      </c>
      <c r="B52" s="64" t="s">
        <v>242</v>
      </c>
      <c r="C52" s="110"/>
      <c r="D52" s="110"/>
      <c r="E52" s="135"/>
    </row>
    <row r="53" spans="1:5" ht="15" customHeight="1">
      <c r="A53" s="204" t="s">
        <v>69</v>
      </c>
      <c r="B53" s="64" t="s">
        <v>418</v>
      </c>
      <c r="C53" s="110"/>
      <c r="D53" s="110"/>
      <c r="E53" s="135"/>
    </row>
    <row r="54" spans="1:5" ht="12.75">
      <c r="A54" s="204" t="s">
        <v>71</v>
      </c>
      <c r="B54" s="64" t="s">
        <v>432</v>
      </c>
      <c r="C54" s="110"/>
      <c r="D54" s="110"/>
      <c r="E54" s="135"/>
    </row>
    <row r="55" spans="1:5" ht="15" customHeight="1">
      <c r="A55" s="193" t="s">
        <v>77</v>
      </c>
      <c r="B55" s="223" t="s">
        <v>420</v>
      </c>
      <c r="C55" s="121">
        <f>+C44+C50</f>
        <v>0</v>
      </c>
      <c r="D55" s="121">
        <f>+D44+D50</f>
        <v>0</v>
      </c>
      <c r="E55" s="199">
        <f>+E44+E50</f>
        <v>17000</v>
      </c>
    </row>
    <row r="56" spans="3:5" ht="12.75">
      <c r="C56" s="224"/>
      <c r="D56" s="224"/>
      <c r="E56" s="224"/>
    </row>
    <row r="57" spans="1:5" ht="12.75">
      <c r="A57" s="225" t="s">
        <v>421</v>
      </c>
      <c r="B57" s="226"/>
      <c r="C57" s="227"/>
      <c r="D57" s="227"/>
      <c r="E57" s="228"/>
    </row>
    <row r="58" spans="1:5" ht="12.75">
      <c r="A58" s="229" t="s">
        <v>422</v>
      </c>
      <c r="B58" s="230"/>
      <c r="C58" s="227"/>
      <c r="D58" s="227"/>
      <c r="E58" s="228"/>
    </row>
  </sheetData>
  <sheetProtection selectLockedCells="1" selectUnlockedCells="1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SheetLayoutView="145" zoomScalePageLayoutView="0" workbookViewId="0" topLeftCell="A1">
      <selection activeCell="E2" sqref="E2"/>
    </sheetView>
  </sheetViews>
  <sheetFormatPr defaultColWidth="9.00390625" defaultRowHeight="12.75"/>
  <cols>
    <col min="1" max="1" width="18.625" style="174" customWidth="1"/>
    <col min="2" max="2" width="62.00390625" style="175" customWidth="1"/>
    <col min="3" max="5" width="15.875" style="175" customWidth="1"/>
    <col min="6" max="16384" width="9.375" style="175" customWidth="1"/>
  </cols>
  <sheetData>
    <row r="1" spans="1:5" s="180" customFormat="1" ht="21" customHeight="1">
      <c r="A1" s="176"/>
      <c r="B1" s="177"/>
      <c r="C1" s="178"/>
      <c r="D1" s="178"/>
      <c r="E1" s="179" t="s">
        <v>1094</v>
      </c>
    </row>
    <row r="2" spans="1:5" s="183" customFormat="1" ht="25.5" customHeight="1">
      <c r="A2" s="181" t="s">
        <v>388</v>
      </c>
      <c r="B2" s="770" t="s">
        <v>389</v>
      </c>
      <c r="C2" s="770"/>
      <c r="D2" s="770"/>
      <c r="E2" s="182" t="s">
        <v>439</v>
      </c>
    </row>
    <row r="3" spans="1:5" s="183" customFormat="1" ht="24">
      <c r="A3" s="184" t="s">
        <v>428</v>
      </c>
      <c r="B3" s="771" t="s">
        <v>442</v>
      </c>
      <c r="C3" s="771"/>
      <c r="D3" s="771"/>
      <c r="E3" s="185" t="s">
        <v>427</v>
      </c>
    </row>
    <row r="4" spans="1:5" s="188" customFormat="1" ht="15.75" customHeight="1">
      <c r="A4" s="186"/>
      <c r="B4" s="186"/>
      <c r="C4" s="187"/>
      <c r="D4" s="187"/>
      <c r="E4" s="187"/>
    </row>
    <row r="5" spans="1:5" ht="24">
      <c r="A5" s="189" t="s">
        <v>394</v>
      </c>
      <c r="B5" s="190" t="s">
        <v>395</v>
      </c>
      <c r="C5" s="191" t="s">
        <v>41</v>
      </c>
      <c r="D5" s="191" t="s">
        <v>42</v>
      </c>
      <c r="E5" s="192" t="s">
        <v>43</v>
      </c>
    </row>
    <row r="6" spans="1:5" s="197" customFormat="1" ht="12.75" customHeight="1">
      <c r="A6" s="193" t="s">
        <v>44</v>
      </c>
      <c r="B6" s="194" t="s">
        <v>45</v>
      </c>
      <c r="C6" s="194" t="s">
        <v>46</v>
      </c>
      <c r="D6" s="195" t="s">
        <v>47</v>
      </c>
      <c r="E6" s="196" t="s">
        <v>48</v>
      </c>
    </row>
    <row r="7" spans="1:5" s="197" customFormat="1" ht="15.75" customHeight="1">
      <c r="A7" s="772" t="s">
        <v>291</v>
      </c>
      <c r="B7" s="772"/>
      <c r="C7" s="772"/>
      <c r="D7" s="772"/>
      <c r="E7" s="772"/>
    </row>
    <row r="8" spans="1:5" s="200" customFormat="1" ht="12" customHeight="1">
      <c r="A8" s="193" t="s">
        <v>49</v>
      </c>
      <c r="B8" s="198" t="s">
        <v>396</v>
      </c>
      <c r="C8" s="121">
        <f>SUM(C9:C18)</f>
        <v>0</v>
      </c>
      <c r="D8" s="231">
        <f>SUM(D9:D18)</f>
        <v>0</v>
      </c>
      <c r="E8" s="199">
        <f>SUM(E9:E18)</f>
        <v>0</v>
      </c>
    </row>
    <row r="9" spans="1:5" s="200" customFormat="1" ht="12" customHeight="1">
      <c r="A9" s="201" t="s">
        <v>51</v>
      </c>
      <c r="B9" s="61" t="s">
        <v>108</v>
      </c>
      <c r="C9" s="202"/>
      <c r="D9" s="232"/>
      <c r="E9" s="203"/>
    </row>
    <row r="10" spans="1:5" s="200" customFormat="1" ht="12" customHeight="1">
      <c r="A10" s="204" t="s">
        <v>53</v>
      </c>
      <c r="B10" s="64" t="s">
        <v>110</v>
      </c>
      <c r="C10" s="110"/>
      <c r="D10" s="233"/>
      <c r="E10" s="135"/>
    </row>
    <row r="11" spans="1:5" s="200" customFormat="1" ht="12" customHeight="1">
      <c r="A11" s="204" t="s">
        <v>55</v>
      </c>
      <c r="B11" s="64" t="s">
        <v>112</v>
      </c>
      <c r="C11" s="110"/>
      <c r="D11" s="233"/>
      <c r="E11" s="135"/>
    </row>
    <row r="12" spans="1:5" s="200" customFormat="1" ht="12" customHeight="1">
      <c r="A12" s="204" t="s">
        <v>57</v>
      </c>
      <c r="B12" s="64" t="s">
        <v>114</v>
      </c>
      <c r="C12" s="110"/>
      <c r="D12" s="233"/>
      <c r="E12" s="135"/>
    </row>
    <row r="13" spans="1:5" s="200" customFormat="1" ht="12" customHeight="1">
      <c r="A13" s="204" t="s">
        <v>59</v>
      </c>
      <c r="B13" s="64" t="s">
        <v>116</v>
      </c>
      <c r="C13" s="110"/>
      <c r="D13" s="233"/>
      <c r="E13" s="135"/>
    </row>
    <row r="14" spans="1:5" s="200" customFormat="1" ht="12" customHeight="1">
      <c r="A14" s="204" t="s">
        <v>61</v>
      </c>
      <c r="B14" s="64" t="s">
        <v>397</v>
      </c>
      <c r="C14" s="110"/>
      <c r="D14" s="233"/>
      <c r="E14" s="135"/>
    </row>
    <row r="15" spans="1:5" s="205" customFormat="1" ht="12" customHeight="1">
      <c r="A15" s="204" t="s">
        <v>221</v>
      </c>
      <c r="B15" s="81" t="s">
        <v>398</v>
      </c>
      <c r="C15" s="110"/>
      <c r="D15" s="233"/>
      <c r="E15" s="135"/>
    </row>
    <row r="16" spans="1:5" s="205" customFormat="1" ht="12" customHeight="1">
      <c r="A16" s="204" t="s">
        <v>223</v>
      </c>
      <c r="B16" s="64" t="s">
        <v>122</v>
      </c>
      <c r="C16" s="125"/>
      <c r="D16" s="234"/>
      <c r="E16" s="206"/>
    </row>
    <row r="17" spans="1:5" s="200" customFormat="1" ht="12" customHeight="1">
      <c r="A17" s="204" t="s">
        <v>225</v>
      </c>
      <c r="B17" s="64" t="s">
        <v>124</v>
      </c>
      <c r="C17" s="110"/>
      <c r="D17" s="233"/>
      <c r="E17" s="135"/>
    </row>
    <row r="18" spans="1:5" s="205" customFormat="1" ht="12" customHeight="1">
      <c r="A18" s="204" t="s">
        <v>227</v>
      </c>
      <c r="B18" s="81" t="s">
        <v>126</v>
      </c>
      <c r="C18" s="117"/>
      <c r="D18" s="235"/>
      <c r="E18" s="207"/>
    </row>
    <row r="19" spans="1:5" s="205" customFormat="1" ht="12" customHeight="1">
      <c r="A19" s="193" t="s">
        <v>63</v>
      </c>
      <c r="B19" s="198" t="s">
        <v>399</v>
      </c>
      <c r="C19" s="121">
        <f>SUM(C20:C22)</f>
        <v>0</v>
      </c>
      <c r="D19" s="231">
        <f>SUM(D20:D22)</f>
        <v>0</v>
      </c>
      <c r="E19" s="199">
        <f>SUM(E20:E22)</f>
        <v>0</v>
      </c>
    </row>
    <row r="20" spans="1:5" s="205" customFormat="1" ht="12" customHeight="1">
      <c r="A20" s="204" t="s">
        <v>65</v>
      </c>
      <c r="B20" s="80" t="s">
        <v>66</v>
      </c>
      <c r="C20" s="110"/>
      <c r="D20" s="233"/>
      <c r="E20" s="135"/>
    </row>
    <row r="21" spans="1:5" s="205" customFormat="1" ht="12" customHeight="1">
      <c r="A21" s="204" t="s">
        <v>67</v>
      </c>
      <c r="B21" s="64" t="s">
        <v>400</v>
      </c>
      <c r="C21" s="110"/>
      <c r="D21" s="233"/>
      <c r="E21" s="135"/>
    </row>
    <row r="22" spans="1:5" s="205" customFormat="1" ht="12" customHeight="1">
      <c r="A22" s="204" t="s">
        <v>69</v>
      </c>
      <c r="B22" s="64" t="s">
        <v>401</v>
      </c>
      <c r="C22" s="110"/>
      <c r="D22" s="233"/>
      <c r="E22" s="135"/>
    </row>
    <row r="23" spans="1:5" s="200" customFormat="1" ht="12" customHeight="1">
      <c r="A23" s="204" t="s">
        <v>71</v>
      </c>
      <c r="B23" s="64" t="s">
        <v>429</v>
      </c>
      <c r="C23" s="110"/>
      <c r="D23" s="233"/>
      <c r="E23" s="135"/>
    </row>
    <row r="24" spans="1:5" s="200" customFormat="1" ht="12" customHeight="1">
      <c r="A24" s="193" t="s">
        <v>77</v>
      </c>
      <c r="B24" s="21" t="s">
        <v>303</v>
      </c>
      <c r="C24" s="208"/>
      <c r="D24" s="236"/>
      <c r="E24" s="209"/>
    </row>
    <row r="25" spans="1:5" s="200" customFormat="1" ht="12" customHeight="1">
      <c r="A25" s="193" t="s">
        <v>261</v>
      </c>
      <c r="B25" s="21" t="s">
        <v>403</v>
      </c>
      <c r="C25" s="121">
        <f>+C26+C27</f>
        <v>0</v>
      </c>
      <c r="D25" s="231">
        <f>+D26+D27</f>
        <v>0</v>
      </c>
      <c r="E25" s="199">
        <f>+E26+E27</f>
        <v>0</v>
      </c>
    </row>
    <row r="26" spans="1:5" s="200" customFormat="1" ht="12" customHeight="1">
      <c r="A26" s="210" t="s">
        <v>93</v>
      </c>
      <c r="B26" s="80" t="s">
        <v>400</v>
      </c>
      <c r="C26" s="106"/>
      <c r="D26" s="237"/>
      <c r="E26" s="211"/>
    </row>
    <row r="27" spans="1:5" s="200" customFormat="1" ht="12" customHeight="1">
      <c r="A27" s="210" t="s">
        <v>95</v>
      </c>
      <c r="B27" s="64" t="s">
        <v>404</v>
      </c>
      <c r="C27" s="125"/>
      <c r="D27" s="234"/>
      <c r="E27" s="206"/>
    </row>
    <row r="28" spans="1:5" s="200" customFormat="1" ht="12" customHeight="1">
      <c r="A28" s="204" t="s">
        <v>97</v>
      </c>
      <c r="B28" s="212" t="s">
        <v>430</v>
      </c>
      <c r="C28" s="134"/>
      <c r="D28" s="238"/>
      <c r="E28" s="213"/>
    </row>
    <row r="29" spans="1:5" s="200" customFormat="1" ht="12" customHeight="1">
      <c r="A29" s="193" t="s">
        <v>105</v>
      </c>
      <c r="B29" s="21" t="s">
        <v>406</v>
      </c>
      <c r="C29" s="121">
        <f>+C30+C31+C32</f>
        <v>0</v>
      </c>
      <c r="D29" s="231">
        <f>+D30+D31+D32</f>
        <v>0</v>
      </c>
      <c r="E29" s="199">
        <f>+E30+E31+E32</f>
        <v>0</v>
      </c>
    </row>
    <row r="30" spans="1:5" s="200" customFormat="1" ht="12" customHeight="1">
      <c r="A30" s="210" t="s">
        <v>107</v>
      </c>
      <c r="B30" s="80" t="s">
        <v>130</v>
      </c>
      <c r="C30" s="106"/>
      <c r="D30" s="237"/>
      <c r="E30" s="211"/>
    </row>
    <row r="31" spans="1:5" s="200" customFormat="1" ht="12" customHeight="1">
      <c r="A31" s="210" t="s">
        <v>109</v>
      </c>
      <c r="B31" s="64" t="s">
        <v>132</v>
      </c>
      <c r="C31" s="125"/>
      <c r="D31" s="234"/>
      <c r="E31" s="206"/>
    </row>
    <row r="32" spans="1:5" s="200" customFormat="1" ht="12" customHeight="1">
      <c r="A32" s="204" t="s">
        <v>111</v>
      </c>
      <c r="B32" s="212" t="s">
        <v>134</v>
      </c>
      <c r="C32" s="134"/>
      <c r="D32" s="238"/>
      <c r="E32" s="213"/>
    </row>
    <row r="33" spans="1:5" s="200" customFormat="1" ht="12" customHeight="1">
      <c r="A33" s="193" t="s">
        <v>127</v>
      </c>
      <c r="B33" s="21" t="s">
        <v>304</v>
      </c>
      <c r="C33" s="208"/>
      <c r="D33" s="236"/>
      <c r="E33" s="209"/>
    </row>
    <row r="34" spans="1:5" s="200" customFormat="1" ht="12" customHeight="1">
      <c r="A34" s="193" t="s">
        <v>272</v>
      </c>
      <c r="B34" s="21" t="s">
        <v>407</v>
      </c>
      <c r="C34" s="208"/>
      <c r="D34" s="236"/>
      <c r="E34" s="209"/>
    </row>
    <row r="35" spans="1:5" s="200" customFormat="1" ht="12" customHeight="1">
      <c r="A35" s="193" t="s">
        <v>149</v>
      </c>
      <c r="B35" s="21" t="s">
        <v>431</v>
      </c>
      <c r="C35" s="121">
        <f>+C8+C19+C24+C25+C29+C33+C34</f>
        <v>0</v>
      </c>
      <c r="D35" s="231">
        <f>+D8+D19+D24+D25+D29+D33+D34</f>
        <v>0</v>
      </c>
      <c r="E35" s="199">
        <f>+E8+E19+E24+E25+E29+E33+E34</f>
        <v>0</v>
      </c>
    </row>
    <row r="36" spans="1:5" s="205" customFormat="1" ht="12" customHeight="1">
      <c r="A36" s="214" t="s">
        <v>159</v>
      </c>
      <c r="B36" s="21" t="s">
        <v>409</v>
      </c>
      <c r="C36" s="121">
        <f>+C37+C38+C39</f>
        <v>0</v>
      </c>
      <c r="D36" s="231">
        <f>+D37+D38+D39</f>
        <v>0</v>
      </c>
      <c r="E36" s="199">
        <f>+E37+E38+E39</f>
        <v>0</v>
      </c>
    </row>
    <row r="37" spans="1:5" s="205" customFormat="1" ht="15" customHeight="1">
      <c r="A37" s="210" t="s">
        <v>410</v>
      </c>
      <c r="B37" s="80" t="s">
        <v>360</v>
      </c>
      <c r="C37" s="106"/>
      <c r="D37" s="237"/>
      <c r="E37" s="211"/>
    </row>
    <row r="38" spans="1:5" s="205" customFormat="1" ht="15" customHeight="1">
      <c r="A38" s="210" t="s">
        <v>411</v>
      </c>
      <c r="B38" s="64" t="s">
        <v>412</v>
      </c>
      <c r="C38" s="125"/>
      <c r="D38" s="234"/>
      <c r="E38" s="206"/>
    </row>
    <row r="39" spans="1:5" ht="12.75">
      <c r="A39" s="204" t="s">
        <v>413</v>
      </c>
      <c r="B39" s="212" t="s">
        <v>414</v>
      </c>
      <c r="C39" s="134"/>
      <c r="D39" s="238"/>
      <c r="E39" s="213"/>
    </row>
    <row r="40" spans="1:5" s="197" customFormat="1" ht="16.5" customHeight="1">
      <c r="A40" s="214" t="s">
        <v>284</v>
      </c>
      <c r="B40" s="215" t="s">
        <v>415</v>
      </c>
      <c r="C40" s="121">
        <f>+C35+C36</f>
        <v>0</v>
      </c>
      <c r="D40" s="231">
        <f>+D35+D36</f>
        <v>0</v>
      </c>
      <c r="E40" s="199">
        <f>+E35+E36</f>
        <v>0</v>
      </c>
    </row>
    <row r="41" spans="1:5" s="222" customFormat="1" ht="12" customHeight="1">
      <c r="A41" s="216"/>
      <c r="B41" s="217"/>
      <c r="C41" s="218"/>
      <c r="D41" s="218"/>
      <c r="E41" s="218"/>
    </row>
    <row r="42" spans="1:5" ht="12" customHeight="1">
      <c r="A42" s="219"/>
      <c r="B42" s="220"/>
      <c r="C42" s="221"/>
      <c r="D42" s="221"/>
      <c r="E42" s="221"/>
    </row>
    <row r="43" spans="1:5" ht="12" customHeight="1">
      <c r="A43" s="772" t="s">
        <v>292</v>
      </c>
      <c r="B43" s="772"/>
      <c r="C43" s="772"/>
      <c r="D43" s="772"/>
      <c r="E43" s="772"/>
    </row>
    <row r="44" spans="1:5" ht="12" customHeight="1">
      <c r="A44" s="193" t="s">
        <v>49</v>
      </c>
      <c r="B44" s="21" t="s">
        <v>416</v>
      </c>
      <c r="C44" s="121">
        <f>SUM(C45:C49)</f>
        <v>6624650</v>
      </c>
      <c r="D44" s="121">
        <f>SUM(D45:D49)</f>
        <v>4190605</v>
      </c>
      <c r="E44" s="199">
        <f>SUM(E45:E49)</f>
        <v>3068165</v>
      </c>
    </row>
    <row r="45" spans="1:5" ht="12" customHeight="1">
      <c r="A45" s="204" t="s">
        <v>51</v>
      </c>
      <c r="B45" s="80" t="s">
        <v>214</v>
      </c>
      <c r="C45" s="106"/>
      <c r="D45" s="106"/>
      <c r="E45" s="211"/>
    </row>
    <row r="46" spans="1:5" ht="12" customHeight="1">
      <c r="A46" s="204" t="s">
        <v>53</v>
      </c>
      <c r="B46" s="64" t="s">
        <v>215</v>
      </c>
      <c r="C46" s="110"/>
      <c r="D46" s="110"/>
      <c r="E46" s="135"/>
    </row>
    <row r="47" spans="1:5" ht="12" customHeight="1">
      <c r="A47" s="204" t="s">
        <v>55</v>
      </c>
      <c r="B47" s="64" t="s">
        <v>216</v>
      </c>
      <c r="C47" s="110"/>
      <c r="D47" s="110"/>
      <c r="E47" s="135"/>
    </row>
    <row r="48" spans="1:5" s="222" customFormat="1" ht="12" customHeight="1">
      <c r="A48" s="204" t="s">
        <v>57</v>
      </c>
      <c r="B48" s="64" t="s">
        <v>217</v>
      </c>
      <c r="C48" s="110">
        <v>6624650</v>
      </c>
      <c r="D48" s="110">
        <v>4190605</v>
      </c>
      <c r="E48" s="135">
        <v>3068165</v>
      </c>
    </row>
    <row r="49" spans="1:5" ht="12" customHeight="1">
      <c r="A49" s="204" t="s">
        <v>59</v>
      </c>
      <c r="B49" s="64" t="s">
        <v>219</v>
      </c>
      <c r="C49" s="110"/>
      <c r="D49" s="110"/>
      <c r="E49" s="135"/>
    </row>
    <row r="50" spans="1:5" ht="12" customHeight="1">
      <c r="A50" s="193" t="s">
        <v>63</v>
      </c>
      <c r="B50" s="21" t="s">
        <v>417</v>
      </c>
      <c r="C50" s="121">
        <f>SUM(C51:C53)</f>
        <v>0</v>
      </c>
      <c r="D50" s="121">
        <f>SUM(D51:D53)</f>
        <v>0</v>
      </c>
      <c r="E50" s="199">
        <f>SUM(E51:E53)</f>
        <v>0</v>
      </c>
    </row>
    <row r="51" spans="1:5" ht="12" customHeight="1">
      <c r="A51" s="204" t="s">
        <v>65</v>
      </c>
      <c r="B51" s="80" t="s">
        <v>240</v>
      </c>
      <c r="C51" s="106"/>
      <c r="D51" s="106"/>
      <c r="E51" s="211"/>
    </row>
    <row r="52" spans="1:5" ht="12" customHeight="1">
      <c r="A52" s="204" t="s">
        <v>67</v>
      </c>
      <c r="B52" s="64" t="s">
        <v>242</v>
      </c>
      <c r="C52" s="110"/>
      <c r="D52" s="110"/>
      <c r="E52" s="135"/>
    </row>
    <row r="53" spans="1:5" ht="15" customHeight="1">
      <c r="A53" s="204" t="s">
        <v>69</v>
      </c>
      <c r="B53" s="64" t="s">
        <v>418</v>
      </c>
      <c r="C53" s="110"/>
      <c r="D53" s="110"/>
      <c r="E53" s="135"/>
    </row>
    <row r="54" spans="1:5" ht="12.75">
      <c r="A54" s="204" t="s">
        <v>71</v>
      </c>
      <c r="B54" s="64" t="s">
        <v>432</v>
      </c>
      <c r="C54" s="110"/>
      <c r="D54" s="110"/>
      <c r="E54" s="135"/>
    </row>
    <row r="55" spans="1:5" ht="15" customHeight="1">
      <c r="A55" s="193" t="s">
        <v>77</v>
      </c>
      <c r="B55" s="223" t="s">
        <v>420</v>
      </c>
      <c r="C55" s="121">
        <f>+C44+C50</f>
        <v>6624650</v>
      </c>
      <c r="D55" s="121">
        <f>+D44+D50</f>
        <v>4190605</v>
      </c>
      <c r="E55" s="199">
        <f>+E44+E50</f>
        <v>3068165</v>
      </c>
    </row>
    <row r="56" spans="3:5" ht="12.75">
      <c r="C56" s="224"/>
      <c r="D56" s="224"/>
      <c r="E56" s="224"/>
    </row>
    <row r="57" spans="1:5" ht="12.75">
      <c r="A57" s="225" t="s">
        <v>421</v>
      </c>
      <c r="B57" s="226"/>
      <c r="C57" s="227"/>
      <c r="D57" s="227"/>
      <c r="E57" s="228"/>
    </row>
    <row r="58" spans="1:5" ht="12.75">
      <c r="A58" s="229" t="s">
        <v>422</v>
      </c>
      <c r="B58" s="230"/>
      <c r="C58" s="227"/>
      <c r="D58" s="227"/>
      <c r="E58" s="228"/>
    </row>
  </sheetData>
  <sheetProtection selectLockedCells="1" selectUnlockedCells="1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SheetLayoutView="145" zoomScalePageLayoutView="0" workbookViewId="0" topLeftCell="A1">
      <selection activeCell="E2" sqref="E2"/>
    </sheetView>
  </sheetViews>
  <sheetFormatPr defaultColWidth="9.00390625" defaultRowHeight="12.75"/>
  <cols>
    <col min="1" max="1" width="18.625" style="174" customWidth="1"/>
    <col min="2" max="2" width="62.00390625" style="175" customWidth="1"/>
    <col min="3" max="5" width="15.875" style="175" customWidth="1"/>
    <col min="6" max="16384" width="9.375" style="175" customWidth="1"/>
  </cols>
  <sheetData>
    <row r="1" spans="1:5" s="180" customFormat="1" ht="21" customHeight="1">
      <c r="A1" s="176"/>
      <c r="B1" s="177"/>
      <c r="C1" s="178"/>
      <c r="D1" s="178"/>
      <c r="E1" s="179" t="s">
        <v>1095</v>
      </c>
    </row>
    <row r="2" spans="1:5" s="183" customFormat="1" ht="25.5" customHeight="1">
      <c r="A2" s="181" t="s">
        <v>388</v>
      </c>
      <c r="B2" s="770" t="s">
        <v>389</v>
      </c>
      <c r="C2" s="770"/>
      <c r="D2" s="770"/>
      <c r="E2" s="182" t="s">
        <v>439</v>
      </c>
    </row>
    <row r="3" spans="1:5" s="183" customFormat="1" ht="24">
      <c r="A3" s="184" t="s">
        <v>428</v>
      </c>
      <c r="B3" s="771" t="s">
        <v>443</v>
      </c>
      <c r="C3" s="771"/>
      <c r="D3" s="771"/>
      <c r="E3" s="185" t="s">
        <v>427</v>
      </c>
    </row>
    <row r="4" spans="1:5" s="188" customFormat="1" ht="15.75" customHeight="1">
      <c r="A4" s="186"/>
      <c r="B4" s="186"/>
      <c r="C4" s="187"/>
      <c r="D4" s="187"/>
      <c r="E4" s="187"/>
    </row>
    <row r="5" spans="1:5" ht="24">
      <c r="A5" s="189" t="s">
        <v>394</v>
      </c>
      <c r="B5" s="190" t="s">
        <v>395</v>
      </c>
      <c r="C5" s="191" t="s">
        <v>41</v>
      </c>
      <c r="D5" s="191" t="s">
        <v>42</v>
      </c>
      <c r="E5" s="192" t="s">
        <v>43</v>
      </c>
    </row>
    <row r="6" spans="1:5" s="197" customFormat="1" ht="12.75" customHeight="1">
      <c r="A6" s="193" t="s">
        <v>44</v>
      </c>
      <c r="B6" s="194" t="s">
        <v>45</v>
      </c>
      <c r="C6" s="194" t="s">
        <v>46</v>
      </c>
      <c r="D6" s="195" t="s">
        <v>47</v>
      </c>
      <c r="E6" s="196" t="s">
        <v>48</v>
      </c>
    </row>
    <row r="7" spans="1:5" s="197" customFormat="1" ht="15.75" customHeight="1">
      <c r="A7" s="772" t="s">
        <v>291</v>
      </c>
      <c r="B7" s="772"/>
      <c r="C7" s="772"/>
      <c r="D7" s="772"/>
      <c r="E7" s="772"/>
    </row>
    <row r="8" spans="1:5" s="200" customFormat="1" ht="12" customHeight="1">
      <c r="A8" s="193" t="s">
        <v>49</v>
      </c>
      <c r="B8" s="198" t="s">
        <v>396</v>
      </c>
      <c r="C8" s="121">
        <f>SUM(C9:C18)</f>
        <v>0</v>
      </c>
      <c r="D8" s="231">
        <f>SUM(D9:D18)</f>
        <v>0</v>
      </c>
      <c r="E8" s="199">
        <f>SUM(E9:E18)</f>
        <v>0</v>
      </c>
    </row>
    <row r="9" spans="1:5" s="200" customFormat="1" ht="12" customHeight="1">
      <c r="A9" s="201" t="s">
        <v>51</v>
      </c>
      <c r="B9" s="61" t="s">
        <v>108</v>
      </c>
      <c r="C9" s="202"/>
      <c r="D9" s="232"/>
      <c r="E9" s="203"/>
    </row>
    <row r="10" spans="1:5" s="200" customFormat="1" ht="12" customHeight="1">
      <c r="A10" s="204" t="s">
        <v>53</v>
      </c>
      <c r="B10" s="64" t="s">
        <v>110</v>
      </c>
      <c r="C10" s="110"/>
      <c r="D10" s="233"/>
      <c r="E10" s="135"/>
    </row>
    <row r="11" spans="1:5" s="200" customFormat="1" ht="12" customHeight="1">
      <c r="A11" s="204" t="s">
        <v>55</v>
      </c>
      <c r="B11" s="64" t="s">
        <v>112</v>
      </c>
      <c r="C11" s="110"/>
      <c r="D11" s="233"/>
      <c r="E11" s="135"/>
    </row>
    <row r="12" spans="1:5" s="200" customFormat="1" ht="12" customHeight="1">
      <c r="A12" s="204" t="s">
        <v>57</v>
      </c>
      <c r="B12" s="64" t="s">
        <v>114</v>
      </c>
      <c r="C12" s="110"/>
      <c r="D12" s="233"/>
      <c r="E12" s="135"/>
    </row>
    <row r="13" spans="1:5" s="200" customFormat="1" ht="12" customHeight="1">
      <c r="A13" s="204" t="s">
        <v>59</v>
      </c>
      <c r="B13" s="64" t="s">
        <v>116</v>
      </c>
      <c r="C13" s="110"/>
      <c r="D13" s="233"/>
      <c r="E13" s="135"/>
    </row>
    <row r="14" spans="1:5" s="200" customFormat="1" ht="12" customHeight="1">
      <c r="A14" s="204" t="s">
        <v>61</v>
      </c>
      <c r="B14" s="64" t="s">
        <v>397</v>
      </c>
      <c r="C14" s="110"/>
      <c r="D14" s="233"/>
      <c r="E14" s="135"/>
    </row>
    <row r="15" spans="1:5" s="205" customFormat="1" ht="12" customHeight="1">
      <c r="A15" s="204" t="s">
        <v>221</v>
      </c>
      <c r="B15" s="81" t="s">
        <v>398</v>
      </c>
      <c r="C15" s="110"/>
      <c r="D15" s="233"/>
      <c r="E15" s="135"/>
    </row>
    <row r="16" spans="1:5" s="205" customFormat="1" ht="12" customHeight="1">
      <c r="A16" s="204" t="s">
        <v>223</v>
      </c>
      <c r="B16" s="64" t="s">
        <v>122</v>
      </c>
      <c r="C16" s="125"/>
      <c r="D16" s="234"/>
      <c r="E16" s="206"/>
    </row>
    <row r="17" spans="1:5" s="200" customFormat="1" ht="12" customHeight="1">
      <c r="A17" s="204" t="s">
        <v>225</v>
      </c>
      <c r="B17" s="64" t="s">
        <v>124</v>
      </c>
      <c r="C17" s="110"/>
      <c r="D17" s="233"/>
      <c r="E17" s="135"/>
    </row>
    <row r="18" spans="1:5" s="205" customFormat="1" ht="12" customHeight="1">
      <c r="A18" s="204" t="s">
        <v>227</v>
      </c>
      <c r="B18" s="81" t="s">
        <v>126</v>
      </c>
      <c r="C18" s="117"/>
      <c r="D18" s="235"/>
      <c r="E18" s="207"/>
    </row>
    <row r="19" spans="1:5" s="205" customFormat="1" ht="12" customHeight="1">
      <c r="A19" s="193" t="s">
        <v>63</v>
      </c>
      <c r="B19" s="198" t="s">
        <v>399</v>
      </c>
      <c r="C19" s="121">
        <f>SUM(C20:C22)</f>
        <v>0</v>
      </c>
      <c r="D19" s="231">
        <f>SUM(D20:D22)</f>
        <v>1044000</v>
      </c>
      <c r="E19" s="199">
        <f>SUM(E20:E22)</f>
        <v>522000</v>
      </c>
    </row>
    <row r="20" spans="1:5" s="205" customFormat="1" ht="12" customHeight="1">
      <c r="A20" s="204" t="s">
        <v>65</v>
      </c>
      <c r="B20" s="80" t="s">
        <v>66</v>
      </c>
      <c r="C20" s="110"/>
      <c r="D20" s="233"/>
      <c r="E20" s="135"/>
    </row>
    <row r="21" spans="1:5" s="205" customFormat="1" ht="12" customHeight="1">
      <c r="A21" s="204" t="s">
        <v>67</v>
      </c>
      <c r="B21" s="64" t="s">
        <v>400</v>
      </c>
      <c r="C21" s="110"/>
      <c r="D21" s="233"/>
      <c r="E21" s="135"/>
    </row>
    <row r="22" spans="1:5" s="205" customFormat="1" ht="12" customHeight="1">
      <c r="A22" s="204" t="s">
        <v>69</v>
      </c>
      <c r="B22" s="64" t="s">
        <v>401</v>
      </c>
      <c r="C22" s="110"/>
      <c r="D22" s="233">
        <v>1044000</v>
      </c>
      <c r="E22" s="135">
        <v>522000</v>
      </c>
    </row>
    <row r="23" spans="1:5" s="200" customFormat="1" ht="12" customHeight="1">
      <c r="A23" s="204" t="s">
        <v>71</v>
      </c>
      <c r="B23" s="64" t="s">
        <v>429</v>
      </c>
      <c r="C23" s="110"/>
      <c r="D23" s="233"/>
      <c r="E23" s="135"/>
    </row>
    <row r="24" spans="1:5" s="200" customFormat="1" ht="12" customHeight="1">
      <c r="A24" s="193" t="s">
        <v>77</v>
      </c>
      <c r="B24" s="21" t="s">
        <v>303</v>
      </c>
      <c r="C24" s="208"/>
      <c r="D24" s="236"/>
      <c r="E24" s="209"/>
    </row>
    <row r="25" spans="1:5" s="200" customFormat="1" ht="12" customHeight="1">
      <c r="A25" s="193" t="s">
        <v>261</v>
      </c>
      <c r="B25" s="21" t="s">
        <v>403</v>
      </c>
      <c r="C25" s="121">
        <f>+C26+C27</f>
        <v>0</v>
      </c>
      <c r="D25" s="231">
        <f>+D26+D27</f>
        <v>0</v>
      </c>
      <c r="E25" s="199">
        <f>+E26+E27</f>
        <v>0</v>
      </c>
    </row>
    <row r="26" spans="1:5" s="200" customFormat="1" ht="12" customHeight="1">
      <c r="A26" s="210" t="s">
        <v>93</v>
      </c>
      <c r="B26" s="80" t="s">
        <v>400</v>
      </c>
      <c r="C26" s="106"/>
      <c r="D26" s="237"/>
      <c r="E26" s="211"/>
    </row>
    <row r="27" spans="1:5" s="200" customFormat="1" ht="12" customHeight="1">
      <c r="A27" s="210" t="s">
        <v>95</v>
      </c>
      <c r="B27" s="64" t="s">
        <v>404</v>
      </c>
      <c r="C27" s="125"/>
      <c r="D27" s="234"/>
      <c r="E27" s="206"/>
    </row>
    <row r="28" spans="1:5" s="200" customFormat="1" ht="12" customHeight="1">
      <c r="A28" s="204" t="s">
        <v>97</v>
      </c>
      <c r="B28" s="212" t="s">
        <v>430</v>
      </c>
      <c r="C28" s="134"/>
      <c r="D28" s="238"/>
      <c r="E28" s="213"/>
    </row>
    <row r="29" spans="1:5" s="200" customFormat="1" ht="12" customHeight="1">
      <c r="A29" s="193" t="s">
        <v>105</v>
      </c>
      <c r="B29" s="21" t="s">
        <v>406</v>
      </c>
      <c r="C29" s="121">
        <f>+C30+C31+C32</f>
        <v>0</v>
      </c>
      <c r="D29" s="231">
        <f>+D30+D31+D32</f>
        <v>0</v>
      </c>
      <c r="E29" s="199">
        <f>+E30+E31+E32</f>
        <v>0</v>
      </c>
    </row>
    <row r="30" spans="1:5" s="200" customFormat="1" ht="12" customHeight="1">
      <c r="A30" s="210" t="s">
        <v>107</v>
      </c>
      <c r="B30" s="80" t="s">
        <v>130</v>
      </c>
      <c r="C30" s="106"/>
      <c r="D30" s="237"/>
      <c r="E30" s="211"/>
    </row>
    <row r="31" spans="1:5" s="200" customFormat="1" ht="12" customHeight="1">
      <c r="A31" s="210" t="s">
        <v>109</v>
      </c>
      <c r="B31" s="64" t="s">
        <v>132</v>
      </c>
      <c r="C31" s="125"/>
      <c r="D31" s="234"/>
      <c r="E31" s="206"/>
    </row>
    <row r="32" spans="1:5" s="200" customFormat="1" ht="12" customHeight="1">
      <c r="A32" s="204" t="s">
        <v>111</v>
      </c>
      <c r="B32" s="212" t="s">
        <v>134</v>
      </c>
      <c r="C32" s="134"/>
      <c r="D32" s="238"/>
      <c r="E32" s="213"/>
    </row>
    <row r="33" spans="1:5" s="200" customFormat="1" ht="12" customHeight="1">
      <c r="A33" s="193" t="s">
        <v>127</v>
      </c>
      <c r="B33" s="21" t="s">
        <v>304</v>
      </c>
      <c r="C33" s="208"/>
      <c r="D33" s="236"/>
      <c r="E33" s="209"/>
    </row>
    <row r="34" spans="1:5" s="200" customFormat="1" ht="12" customHeight="1">
      <c r="A34" s="193" t="s">
        <v>272</v>
      </c>
      <c r="B34" s="21" t="s">
        <v>407</v>
      </c>
      <c r="C34" s="208"/>
      <c r="D34" s="236"/>
      <c r="E34" s="209"/>
    </row>
    <row r="35" spans="1:5" s="200" customFormat="1" ht="12" customHeight="1">
      <c r="A35" s="193" t="s">
        <v>149</v>
      </c>
      <c r="B35" s="21" t="s">
        <v>431</v>
      </c>
      <c r="C35" s="121">
        <f>+C8+C19+C24+C25+C29+C33+C34</f>
        <v>0</v>
      </c>
      <c r="D35" s="231">
        <f>+D8+D19+D24+D25+D29+D33+D34</f>
        <v>1044000</v>
      </c>
      <c r="E35" s="199">
        <f>+E8+E19+E24+E25+E29+E33+E34</f>
        <v>522000</v>
      </c>
    </row>
    <row r="36" spans="1:5" s="205" customFormat="1" ht="12" customHeight="1">
      <c r="A36" s="214" t="s">
        <v>159</v>
      </c>
      <c r="B36" s="21" t="s">
        <v>409</v>
      </c>
      <c r="C36" s="121">
        <f>+C37+C38+C39</f>
        <v>0</v>
      </c>
      <c r="D36" s="231">
        <f>+D37+D38+D39</f>
        <v>0</v>
      </c>
      <c r="E36" s="199">
        <f>+E37+E38+E39</f>
        <v>0</v>
      </c>
    </row>
    <row r="37" spans="1:5" s="205" customFormat="1" ht="15" customHeight="1">
      <c r="A37" s="210" t="s">
        <v>410</v>
      </c>
      <c r="B37" s="80" t="s">
        <v>360</v>
      </c>
      <c r="C37" s="106"/>
      <c r="D37" s="237"/>
      <c r="E37" s="211"/>
    </row>
    <row r="38" spans="1:5" s="205" customFormat="1" ht="15" customHeight="1">
      <c r="A38" s="210" t="s">
        <v>411</v>
      </c>
      <c r="B38" s="64" t="s">
        <v>412</v>
      </c>
      <c r="C38" s="125"/>
      <c r="D38" s="234"/>
      <c r="E38" s="206"/>
    </row>
    <row r="39" spans="1:5" ht="12.75">
      <c r="A39" s="204" t="s">
        <v>413</v>
      </c>
      <c r="B39" s="212" t="s">
        <v>414</v>
      </c>
      <c r="C39" s="134"/>
      <c r="D39" s="238"/>
      <c r="E39" s="213"/>
    </row>
    <row r="40" spans="1:5" s="197" customFormat="1" ht="16.5" customHeight="1">
      <c r="A40" s="214" t="s">
        <v>284</v>
      </c>
      <c r="B40" s="215" t="s">
        <v>415</v>
      </c>
      <c r="C40" s="121">
        <f>+C35+C36</f>
        <v>0</v>
      </c>
      <c r="D40" s="231">
        <f>+D35+D36</f>
        <v>1044000</v>
      </c>
      <c r="E40" s="199">
        <f>+E35+E36</f>
        <v>522000</v>
      </c>
    </row>
    <row r="41" spans="1:5" s="222" customFormat="1" ht="12" customHeight="1">
      <c r="A41" s="216"/>
      <c r="B41" s="217"/>
      <c r="C41" s="218"/>
      <c r="D41" s="218"/>
      <c r="E41" s="218"/>
    </row>
    <row r="42" spans="1:5" ht="12" customHeight="1">
      <c r="A42" s="219"/>
      <c r="B42" s="220"/>
      <c r="C42" s="221"/>
      <c r="D42" s="221"/>
      <c r="E42" s="221"/>
    </row>
    <row r="43" spans="1:5" ht="12" customHeight="1">
      <c r="A43" s="772" t="s">
        <v>292</v>
      </c>
      <c r="B43" s="772"/>
      <c r="C43" s="772"/>
      <c r="D43" s="772"/>
      <c r="E43" s="772"/>
    </row>
    <row r="44" spans="1:5" ht="12" customHeight="1">
      <c r="A44" s="193" t="s">
        <v>49</v>
      </c>
      <c r="B44" s="21" t="s">
        <v>416</v>
      </c>
      <c r="C44" s="121">
        <f>SUM(C45:C49)</f>
        <v>0</v>
      </c>
      <c r="D44" s="121">
        <f>SUM(D45:D49)</f>
        <v>1044000</v>
      </c>
      <c r="E44" s="199">
        <f>SUM(E45:E49)</f>
        <v>522000</v>
      </c>
    </row>
    <row r="45" spans="1:5" ht="12" customHeight="1">
      <c r="A45" s="204" t="s">
        <v>51</v>
      </c>
      <c r="B45" s="80" t="s">
        <v>214</v>
      </c>
      <c r="C45" s="106"/>
      <c r="D45" s="106"/>
      <c r="E45" s="211"/>
    </row>
    <row r="46" spans="1:5" ht="12" customHeight="1">
      <c r="A46" s="204" t="s">
        <v>53</v>
      </c>
      <c r="B46" s="64" t="s">
        <v>215</v>
      </c>
      <c r="C46" s="110"/>
      <c r="D46" s="110"/>
      <c r="E46" s="135"/>
    </row>
    <row r="47" spans="1:5" ht="12" customHeight="1">
      <c r="A47" s="204" t="s">
        <v>55</v>
      </c>
      <c r="B47" s="64" t="s">
        <v>216</v>
      </c>
      <c r="C47" s="110"/>
      <c r="D47" s="110"/>
      <c r="E47" s="135"/>
    </row>
    <row r="48" spans="1:5" s="222" customFormat="1" ht="12" customHeight="1">
      <c r="A48" s="204" t="s">
        <v>57</v>
      </c>
      <c r="B48" s="64" t="s">
        <v>217</v>
      </c>
      <c r="C48" s="110"/>
      <c r="D48" s="110">
        <v>1044000</v>
      </c>
      <c r="E48" s="135">
        <v>522000</v>
      </c>
    </row>
    <row r="49" spans="1:5" ht="12" customHeight="1">
      <c r="A49" s="204" t="s">
        <v>59</v>
      </c>
      <c r="B49" s="64" t="s">
        <v>219</v>
      </c>
      <c r="C49" s="110"/>
      <c r="D49" s="110"/>
      <c r="E49" s="135"/>
    </row>
    <row r="50" spans="1:5" ht="12" customHeight="1">
      <c r="A50" s="193" t="s">
        <v>63</v>
      </c>
      <c r="B50" s="21" t="s">
        <v>417</v>
      </c>
      <c r="C50" s="121">
        <f>SUM(C51:C53)</f>
        <v>0</v>
      </c>
      <c r="D50" s="121">
        <f>SUM(D51:D53)</f>
        <v>0</v>
      </c>
      <c r="E50" s="199">
        <f>SUM(E51:E53)</f>
        <v>0</v>
      </c>
    </row>
    <row r="51" spans="1:5" ht="12" customHeight="1">
      <c r="A51" s="204" t="s">
        <v>65</v>
      </c>
      <c r="B51" s="80" t="s">
        <v>240</v>
      </c>
      <c r="C51" s="106"/>
      <c r="D51" s="106"/>
      <c r="E51" s="211"/>
    </row>
    <row r="52" spans="1:5" ht="12" customHeight="1">
      <c r="A52" s="204" t="s">
        <v>67</v>
      </c>
      <c r="B52" s="64" t="s">
        <v>242</v>
      </c>
      <c r="C52" s="110"/>
      <c r="D52" s="110"/>
      <c r="E52" s="135"/>
    </row>
    <row r="53" spans="1:5" ht="15" customHeight="1">
      <c r="A53" s="204" t="s">
        <v>69</v>
      </c>
      <c r="B53" s="64" t="s">
        <v>418</v>
      </c>
      <c r="C53" s="110"/>
      <c r="D53" s="110"/>
      <c r="E53" s="135"/>
    </row>
    <row r="54" spans="1:5" ht="12.75">
      <c r="A54" s="204" t="s">
        <v>71</v>
      </c>
      <c r="B54" s="64" t="s">
        <v>432</v>
      </c>
      <c r="C54" s="110"/>
      <c r="D54" s="110"/>
      <c r="E54" s="135"/>
    </row>
    <row r="55" spans="1:5" ht="15" customHeight="1">
      <c r="A55" s="193" t="s">
        <v>77</v>
      </c>
      <c r="B55" s="223" t="s">
        <v>420</v>
      </c>
      <c r="C55" s="121">
        <f>+C44+C50</f>
        <v>0</v>
      </c>
      <c r="D55" s="121">
        <f>+D44+D50</f>
        <v>1044000</v>
      </c>
      <c r="E55" s="199">
        <f>+E44+E50</f>
        <v>522000</v>
      </c>
    </row>
    <row r="56" spans="3:5" ht="12.75">
      <c r="C56" s="224"/>
      <c r="D56" s="224"/>
      <c r="E56" s="224"/>
    </row>
    <row r="57" spans="1:5" ht="12.75">
      <c r="A57" s="225" t="s">
        <v>421</v>
      </c>
      <c r="B57" s="226"/>
      <c r="C57" s="227"/>
      <c r="D57" s="227"/>
      <c r="E57" s="228"/>
    </row>
    <row r="58" spans="1:5" ht="12.75">
      <c r="A58" s="229" t="s">
        <v>422</v>
      </c>
      <c r="B58" s="230"/>
      <c r="C58" s="227"/>
      <c r="D58" s="227"/>
      <c r="E58" s="228"/>
    </row>
  </sheetData>
  <sheetProtection selectLockedCells="1" selectUnlockedCells="1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SheetLayoutView="145" zoomScalePageLayoutView="0" workbookViewId="0" topLeftCell="A1">
      <selection activeCell="E2" sqref="E2"/>
    </sheetView>
  </sheetViews>
  <sheetFormatPr defaultColWidth="9.00390625" defaultRowHeight="12.75"/>
  <cols>
    <col min="1" max="1" width="18.625" style="174" customWidth="1"/>
    <col min="2" max="2" width="62.00390625" style="175" customWidth="1"/>
    <col min="3" max="5" width="15.875" style="175" customWidth="1"/>
    <col min="6" max="16384" width="9.375" style="175" customWidth="1"/>
  </cols>
  <sheetData>
    <row r="1" spans="1:5" s="180" customFormat="1" ht="21" customHeight="1">
      <c r="A1" s="176"/>
      <c r="B1" s="177"/>
      <c r="C1" s="178"/>
      <c r="D1" s="178"/>
      <c r="E1" s="179" t="s">
        <v>1096</v>
      </c>
    </row>
    <row r="2" spans="1:5" s="183" customFormat="1" ht="25.5" customHeight="1">
      <c r="A2" s="181" t="s">
        <v>388</v>
      </c>
      <c r="B2" s="770" t="s">
        <v>389</v>
      </c>
      <c r="C2" s="770"/>
      <c r="D2" s="770"/>
      <c r="E2" s="182" t="s">
        <v>439</v>
      </c>
    </row>
    <row r="3" spans="1:5" s="183" customFormat="1" ht="24">
      <c r="A3" s="184" t="s">
        <v>428</v>
      </c>
      <c r="B3" s="771" t="s">
        <v>444</v>
      </c>
      <c r="C3" s="771"/>
      <c r="D3" s="771"/>
      <c r="E3" s="185" t="s">
        <v>427</v>
      </c>
    </row>
    <row r="4" spans="1:5" s="188" customFormat="1" ht="15.75" customHeight="1">
      <c r="A4" s="186"/>
      <c r="B4" s="186"/>
      <c r="C4" s="187"/>
      <c r="D4" s="187"/>
      <c r="E4" s="187"/>
    </row>
    <row r="5" spans="1:5" ht="24">
      <c r="A5" s="189" t="s">
        <v>394</v>
      </c>
      <c r="B5" s="190" t="s">
        <v>395</v>
      </c>
      <c r="C5" s="191" t="s">
        <v>41</v>
      </c>
      <c r="D5" s="191" t="s">
        <v>42</v>
      </c>
      <c r="E5" s="192" t="s">
        <v>43</v>
      </c>
    </row>
    <row r="6" spans="1:5" s="197" customFormat="1" ht="12.75" customHeight="1">
      <c r="A6" s="193" t="s">
        <v>44</v>
      </c>
      <c r="B6" s="194" t="s">
        <v>45</v>
      </c>
      <c r="C6" s="194" t="s">
        <v>46</v>
      </c>
      <c r="D6" s="195" t="s">
        <v>47</v>
      </c>
      <c r="E6" s="196" t="s">
        <v>48</v>
      </c>
    </row>
    <row r="7" spans="1:5" s="197" customFormat="1" ht="15.75" customHeight="1">
      <c r="A7" s="772" t="s">
        <v>291</v>
      </c>
      <c r="B7" s="772"/>
      <c r="C7" s="772"/>
      <c r="D7" s="772"/>
      <c r="E7" s="772"/>
    </row>
    <row r="8" spans="1:5" s="200" customFormat="1" ht="12" customHeight="1">
      <c r="A8" s="193" t="s">
        <v>49</v>
      </c>
      <c r="B8" s="198" t="s">
        <v>396</v>
      </c>
      <c r="C8" s="121">
        <f>SUM(C9:C18)</f>
        <v>2432304</v>
      </c>
      <c r="D8" s="231">
        <f>SUM(D9:D18)</f>
        <v>2432304</v>
      </c>
      <c r="E8" s="199">
        <f>SUM(E9:E18)</f>
        <v>2304135</v>
      </c>
    </row>
    <row r="9" spans="1:5" s="200" customFormat="1" ht="12" customHeight="1">
      <c r="A9" s="201" t="s">
        <v>51</v>
      </c>
      <c r="B9" s="61" t="s">
        <v>108</v>
      </c>
      <c r="C9" s="202"/>
      <c r="D9" s="232"/>
      <c r="E9" s="203"/>
    </row>
    <row r="10" spans="1:5" s="200" customFormat="1" ht="12" customHeight="1">
      <c r="A10" s="204" t="s">
        <v>53</v>
      </c>
      <c r="B10" s="64" t="s">
        <v>110</v>
      </c>
      <c r="C10" s="110"/>
      <c r="D10" s="233"/>
      <c r="E10" s="135"/>
    </row>
    <row r="11" spans="1:5" s="200" customFormat="1" ht="12" customHeight="1">
      <c r="A11" s="204" t="s">
        <v>55</v>
      </c>
      <c r="B11" s="64" t="s">
        <v>112</v>
      </c>
      <c r="C11" s="110"/>
      <c r="D11" s="233"/>
      <c r="E11" s="135"/>
    </row>
    <row r="12" spans="1:5" s="200" customFormat="1" ht="12" customHeight="1">
      <c r="A12" s="204" t="s">
        <v>57</v>
      </c>
      <c r="B12" s="64" t="s">
        <v>114</v>
      </c>
      <c r="C12" s="110"/>
      <c r="D12" s="233"/>
      <c r="E12" s="135"/>
    </row>
    <row r="13" spans="1:5" s="200" customFormat="1" ht="12" customHeight="1">
      <c r="A13" s="204" t="s">
        <v>59</v>
      </c>
      <c r="B13" s="64" t="s">
        <v>116</v>
      </c>
      <c r="C13" s="110">
        <v>1915200</v>
      </c>
      <c r="D13" s="233">
        <v>1915200</v>
      </c>
      <c r="E13" s="135">
        <v>1814282</v>
      </c>
    </row>
    <row r="14" spans="1:5" s="200" customFormat="1" ht="12" customHeight="1">
      <c r="A14" s="204" t="s">
        <v>61</v>
      </c>
      <c r="B14" s="64" t="s">
        <v>397</v>
      </c>
      <c r="C14" s="110">
        <v>517104</v>
      </c>
      <c r="D14" s="233">
        <v>517104</v>
      </c>
      <c r="E14" s="135">
        <v>489853</v>
      </c>
    </row>
    <row r="15" spans="1:5" s="205" customFormat="1" ht="12" customHeight="1">
      <c r="A15" s="204" t="s">
        <v>221</v>
      </c>
      <c r="B15" s="81" t="s">
        <v>398</v>
      </c>
      <c r="C15" s="110"/>
      <c r="D15" s="233"/>
      <c r="E15" s="135"/>
    </row>
    <row r="16" spans="1:5" s="205" customFormat="1" ht="12" customHeight="1">
      <c r="A16" s="204" t="s">
        <v>223</v>
      </c>
      <c r="B16" s="64" t="s">
        <v>122</v>
      </c>
      <c r="C16" s="125"/>
      <c r="D16" s="234"/>
      <c r="E16" s="206"/>
    </row>
    <row r="17" spans="1:5" s="200" customFormat="1" ht="12" customHeight="1">
      <c r="A17" s="204" t="s">
        <v>225</v>
      </c>
      <c r="B17" s="64" t="s">
        <v>124</v>
      </c>
      <c r="C17" s="110"/>
      <c r="D17" s="233"/>
      <c r="E17" s="135"/>
    </row>
    <row r="18" spans="1:5" s="205" customFormat="1" ht="12" customHeight="1">
      <c r="A18" s="204" t="s">
        <v>227</v>
      </c>
      <c r="B18" s="81" t="s">
        <v>126</v>
      </c>
      <c r="C18" s="117"/>
      <c r="D18" s="235"/>
      <c r="E18" s="207"/>
    </row>
    <row r="19" spans="1:5" s="205" customFormat="1" ht="12" customHeight="1">
      <c r="A19" s="193" t="s">
        <v>63</v>
      </c>
      <c r="B19" s="198" t="s">
        <v>399</v>
      </c>
      <c r="C19" s="121">
        <f>SUM(C20:C22)</f>
        <v>0</v>
      </c>
      <c r="D19" s="231">
        <f>SUM(D20:D22)</f>
        <v>0</v>
      </c>
      <c r="E19" s="199">
        <f>SUM(E20:E22)</f>
        <v>0</v>
      </c>
    </row>
    <row r="20" spans="1:5" s="205" customFormat="1" ht="12" customHeight="1">
      <c r="A20" s="204" t="s">
        <v>65</v>
      </c>
      <c r="B20" s="80" t="s">
        <v>66</v>
      </c>
      <c r="C20" s="110"/>
      <c r="D20" s="233"/>
      <c r="E20" s="135"/>
    </row>
    <row r="21" spans="1:5" s="205" customFormat="1" ht="12" customHeight="1">
      <c r="A21" s="204" t="s">
        <v>67</v>
      </c>
      <c r="B21" s="64" t="s">
        <v>400</v>
      </c>
      <c r="C21" s="110"/>
      <c r="D21" s="233"/>
      <c r="E21" s="135"/>
    </row>
    <row r="22" spans="1:5" s="205" customFormat="1" ht="12" customHeight="1">
      <c r="A22" s="204" t="s">
        <v>69</v>
      </c>
      <c r="B22" s="64" t="s">
        <v>401</v>
      </c>
      <c r="C22" s="110"/>
      <c r="D22" s="233"/>
      <c r="E22" s="135"/>
    </row>
    <row r="23" spans="1:5" s="200" customFormat="1" ht="12" customHeight="1">
      <c r="A23" s="204" t="s">
        <v>71</v>
      </c>
      <c r="B23" s="64" t="s">
        <v>429</v>
      </c>
      <c r="C23" s="110"/>
      <c r="D23" s="233"/>
      <c r="E23" s="135"/>
    </row>
    <row r="24" spans="1:5" s="200" customFormat="1" ht="12" customHeight="1">
      <c r="A24" s="193" t="s">
        <v>77</v>
      </c>
      <c r="B24" s="21" t="s">
        <v>303</v>
      </c>
      <c r="C24" s="208"/>
      <c r="D24" s="236"/>
      <c r="E24" s="209"/>
    </row>
    <row r="25" spans="1:5" s="200" customFormat="1" ht="12" customHeight="1">
      <c r="A25" s="193" t="s">
        <v>261</v>
      </c>
      <c r="B25" s="21" t="s">
        <v>403</v>
      </c>
      <c r="C25" s="121">
        <f>+C26+C27</f>
        <v>0</v>
      </c>
      <c r="D25" s="231">
        <f>+D26+D27</f>
        <v>0</v>
      </c>
      <c r="E25" s="199">
        <f>+E26+E27</f>
        <v>0</v>
      </c>
    </row>
    <row r="26" spans="1:5" s="200" customFormat="1" ht="12" customHeight="1">
      <c r="A26" s="210" t="s">
        <v>93</v>
      </c>
      <c r="B26" s="80" t="s">
        <v>400</v>
      </c>
      <c r="C26" s="106"/>
      <c r="D26" s="237"/>
      <c r="E26" s="211"/>
    </row>
    <row r="27" spans="1:5" s="200" customFormat="1" ht="12" customHeight="1">
      <c r="A27" s="210" t="s">
        <v>95</v>
      </c>
      <c r="B27" s="64" t="s">
        <v>404</v>
      </c>
      <c r="C27" s="125"/>
      <c r="D27" s="234"/>
      <c r="E27" s="206"/>
    </row>
    <row r="28" spans="1:5" s="200" customFormat="1" ht="12" customHeight="1">
      <c r="A28" s="204" t="s">
        <v>97</v>
      </c>
      <c r="B28" s="212" t="s">
        <v>430</v>
      </c>
      <c r="C28" s="134"/>
      <c r="D28" s="238"/>
      <c r="E28" s="213"/>
    </row>
    <row r="29" spans="1:5" s="200" customFormat="1" ht="12" customHeight="1">
      <c r="A29" s="193" t="s">
        <v>105</v>
      </c>
      <c r="B29" s="21" t="s">
        <v>406</v>
      </c>
      <c r="C29" s="121">
        <f>+C30+C31+C32</f>
        <v>0</v>
      </c>
      <c r="D29" s="231">
        <f>+D30+D31+D32</f>
        <v>0</v>
      </c>
      <c r="E29" s="199">
        <f>+E30+E31+E32</f>
        <v>0</v>
      </c>
    </row>
    <row r="30" spans="1:5" s="200" customFormat="1" ht="12" customHeight="1">
      <c r="A30" s="210" t="s">
        <v>107</v>
      </c>
      <c r="B30" s="80" t="s">
        <v>130</v>
      </c>
      <c r="C30" s="106"/>
      <c r="D30" s="237"/>
      <c r="E30" s="211"/>
    </row>
    <row r="31" spans="1:5" s="200" customFormat="1" ht="12" customHeight="1">
      <c r="A31" s="210" t="s">
        <v>109</v>
      </c>
      <c r="B31" s="64" t="s">
        <v>132</v>
      </c>
      <c r="C31" s="125"/>
      <c r="D31" s="234"/>
      <c r="E31" s="206"/>
    </row>
    <row r="32" spans="1:5" s="200" customFormat="1" ht="12" customHeight="1">
      <c r="A32" s="204" t="s">
        <v>111</v>
      </c>
      <c r="B32" s="212" t="s">
        <v>134</v>
      </c>
      <c r="C32" s="134"/>
      <c r="D32" s="238"/>
      <c r="E32" s="213"/>
    </row>
    <row r="33" spans="1:5" s="200" customFormat="1" ht="12" customHeight="1">
      <c r="A33" s="193" t="s">
        <v>127</v>
      </c>
      <c r="B33" s="21" t="s">
        <v>304</v>
      </c>
      <c r="C33" s="208"/>
      <c r="D33" s="236"/>
      <c r="E33" s="209"/>
    </row>
    <row r="34" spans="1:5" s="200" customFormat="1" ht="12" customHeight="1">
      <c r="A34" s="193" t="s">
        <v>272</v>
      </c>
      <c r="B34" s="21" t="s">
        <v>407</v>
      </c>
      <c r="C34" s="208"/>
      <c r="D34" s="236"/>
      <c r="E34" s="209"/>
    </row>
    <row r="35" spans="1:5" s="200" customFormat="1" ht="12" customHeight="1">
      <c r="A35" s="193" t="s">
        <v>149</v>
      </c>
      <c r="B35" s="21" t="s">
        <v>431</v>
      </c>
      <c r="C35" s="121">
        <f>+C8+C19+C24+C25+C29+C33+C34</f>
        <v>2432304</v>
      </c>
      <c r="D35" s="231">
        <f>+D8+D19+D24+D25+D29+D33+D34</f>
        <v>2432304</v>
      </c>
      <c r="E35" s="199">
        <f>+E8+E19+E24+E25+E29+E33+E34</f>
        <v>2304135</v>
      </c>
    </row>
    <row r="36" spans="1:5" s="205" customFormat="1" ht="12" customHeight="1">
      <c r="A36" s="214" t="s">
        <v>159</v>
      </c>
      <c r="B36" s="21" t="s">
        <v>409</v>
      </c>
      <c r="C36" s="121">
        <f>+C37+C38+C39</f>
        <v>0</v>
      </c>
      <c r="D36" s="231">
        <f>+D37+D38+D39</f>
        <v>0</v>
      </c>
      <c r="E36" s="199">
        <f>+E37+E38+E39</f>
        <v>0</v>
      </c>
    </row>
    <row r="37" spans="1:5" s="205" customFormat="1" ht="15" customHeight="1">
      <c r="A37" s="210" t="s">
        <v>410</v>
      </c>
      <c r="B37" s="80" t="s">
        <v>360</v>
      </c>
      <c r="C37" s="106"/>
      <c r="D37" s="237"/>
      <c r="E37" s="211"/>
    </row>
    <row r="38" spans="1:5" s="205" customFormat="1" ht="15" customHeight="1">
      <c r="A38" s="210" t="s">
        <v>411</v>
      </c>
      <c r="B38" s="64" t="s">
        <v>412</v>
      </c>
      <c r="C38" s="125"/>
      <c r="D38" s="234"/>
      <c r="E38" s="206"/>
    </row>
    <row r="39" spans="1:5" ht="12.75">
      <c r="A39" s="204" t="s">
        <v>413</v>
      </c>
      <c r="B39" s="212" t="s">
        <v>414</v>
      </c>
      <c r="C39" s="134"/>
      <c r="D39" s="238"/>
      <c r="E39" s="213"/>
    </row>
    <row r="40" spans="1:5" s="197" customFormat="1" ht="16.5" customHeight="1">
      <c r="A40" s="214" t="s">
        <v>284</v>
      </c>
      <c r="B40" s="215" t="s">
        <v>415</v>
      </c>
      <c r="C40" s="121">
        <f>+C35+C36</f>
        <v>2432304</v>
      </c>
      <c r="D40" s="231">
        <f>+D35+D36</f>
        <v>2432304</v>
      </c>
      <c r="E40" s="199">
        <f>+E35+E36</f>
        <v>2304135</v>
      </c>
    </row>
    <row r="41" spans="1:5" s="222" customFormat="1" ht="12" customHeight="1">
      <c r="A41" s="216"/>
      <c r="B41" s="217"/>
      <c r="C41" s="218"/>
      <c r="D41" s="218"/>
      <c r="E41" s="218"/>
    </row>
    <row r="42" spans="1:5" ht="12" customHeight="1">
      <c r="A42" s="219"/>
      <c r="B42" s="220"/>
      <c r="C42" s="221"/>
      <c r="D42" s="221"/>
      <c r="E42" s="221"/>
    </row>
    <row r="43" spans="1:5" ht="12" customHeight="1">
      <c r="A43" s="772" t="s">
        <v>292</v>
      </c>
      <c r="B43" s="772"/>
      <c r="C43" s="772"/>
      <c r="D43" s="772"/>
      <c r="E43" s="772"/>
    </row>
    <row r="44" spans="1:5" ht="12" customHeight="1">
      <c r="A44" s="193" t="s">
        <v>49</v>
      </c>
      <c r="B44" s="21" t="s">
        <v>416</v>
      </c>
      <c r="C44" s="121">
        <f>SUM(C45:C49)</f>
        <v>3604000</v>
      </c>
      <c r="D44" s="121">
        <f>SUM(D45:D49)</f>
        <v>3604000</v>
      </c>
      <c r="E44" s="199">
        <f>SUM(E45:E49)</f>
        <v>3066044</v>
      </c>
    </row>
    <row r="45" spans="1:5" ht="12" customHeight="1">
      <c r="A45" s="204" t="s">
        <v>51</v>
      </c>
      <c r="B45" s="80" t="s">
        <v>214</v>
      </c>
      <c r="C45" s="106"/>
      <c r="D45" s="106"/>
      <c r="E45" s="211"/>
    </row>
    <row r="46" spans="1:5" ht="12" customHeight="1">
      <c r="A46" s="204" t="s">
        <v>53</v>
      </c>
      <c r="B46" s="64" t="s">
        <v>215</v>
      </c>
      <c r="C46" s="110"/>
      <c r="D46" s="110"/>
      <c r="E46" s="135"/>
    </row>
    <row r="47" spans="1:5" ht="12" customHeight="1">
      <c r="A47" s="204" t="s">
        <v>55</v>
      </c>
      <c r="B47" s="64" t="s">
        <v>216</v>
      </c>
      <c r="C47" s="110">
        <v>3604000</v>
      </c>
      <c r="D47" s="110">
        <v>3604000</v>
      </c>
      <c r="E47" s="135">
        <v>3066044</v>
      </c>
    </row>
    <row r="48" spans="1:5" s="222" customFormat="1" ht="12" customHeight="1">
      <c r="A48" s="204" t="s">
        <v>57</v>
      </c>
      <c r="B48" s="64" t="s">
        <v>217</v>
      </c>
      <c r="C48" s="110"/>
      <c r="D48" s="110"/>
      <c r="E48" s="135"/>
    </row>
    <row r="49" spans="1:5" ht="12" customHeight="1">
      <c r="A49" s="204" t="s">
        <v>59</v>
      </c>
      <c r="B49" s="64" t="s">
        <v>219</v>
      </c>
      <c r="C49" s="110"/>
      <c r="D49" s="110"/>
      <c r="E49" s="135"/>
    </row>
    <row r="50" spans="1:5" ht="12" customHeight="1">
      <c r="A50" s="193" t="s">
        <v>63</v>
      </c>
      <c r="B50" s="21" t="s">
        <v>417</v>
      </c>
      <c r="C50" s="121">
        <f>SUM(C51:C53)</f>
        <v>0</v>
      </c>
      <c r="D50" s="121">
        <f>SUM(D51:D53)</f>
        <v>0</v>
      </c>
      <c r="E50" s="199">
        <f>SUM(E51:E53)</f>
        <v>0</v>
      </c>
    </row>
    <row r="51" spans="1:5" ht="12" customHeight="1">
      <c r="A51" s="204" t="s">
        <v>65</v>
      </c>
      <c r="B51" s="80" t="s">
        <v>240</v>
      </c>
      <c r="C51" s="106"/>
      <c r="D51" s="106"/>
      <c r="E51" s="211"/>
    </row>
    <row r="52" spans="1:5" ht="12" customHeight="1">
      <c r="A52" s="204" t="s">
        <v>67</v>
      </c>
      <c r="B52" s="64" t="s">
        <v>242</v>
      </c>
      <c r="C52" s="110"/>
      <c r="D52" s="110"/>
      <c r="E52" s="135"/>
    </row>
    <row r="53" spans="1:5" ht="15" customHeight="1">
      <c r="A53" s="204" t="s">
        <v>69</v>
      </c>
      <c r="B53" s="64" t="s">
        <v>418</v>
      </c>
      <c r="C53" s="110"/>
      <c r="D53" s="110"/>
      <c r="E53" s="135"/>
    </row>
    <row r="54" spans="1:5" ht="12.75">
      <c r="A54" s="204" t="s">
        <v>71</v>
      </c>
      <c r="B54" s="64" t="s">
        <v>432</v>
      </c>
      <c r="C54" s="110"/>
      <c r="D54" s="110"/>
      <c r="E54" s="135"/>
    </row>
    <row r="55" spans="1:5" ht="15" customHeight="1">
      <c r="A55" s="193" t="s">
        <v>77</v>
      </c>
      <c r="B55" s="223" t="s">
        <v>420</v>
      </c>
      <c r="C55" s="121">
        <f>+C44+C50</f>
        <v>3604000</v>
      </c>
      <c r="D55" s="121">
        <f>+D44+D50</f>
        <v>3604000</v>
      </c>
      <c r="E55" s="199">
        <f>+E44+E50</f>
        <v>3066044</v>
      </c>
    </row>
    <row r="56" spans="3:5" ht="12.75">
      <c r="C56" s="224"/>
      <c r="D56" s="224"/>
      <c r="E56" s="224"/>
    </row>
    <row r="57" spans="1:5" ht="12.75">
      <c r="A57" s="225" t="s">
        <v>421</v>
      </c>
      <c r="B57" s="226"/>
      <c r="C57" s="227"/>
      <c r="D57" s="227"/>
      <c r="E57" s="228"/>
    </row>
    <row r="58" spans="1:5" ht="12.75">
      <c r="A58" s="229" t="s">
        <v>422</v>
      </c>
      <c r="B58" s="230"/>
      <c r="C58" s="227"/>
      <c r="D58" s="227"/>
      <c r="E58" s="228"/>
    </row>
  </sheetData>
  <sheetProtection selectLockedCells="1" selectUnlockedCells="1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SheetLayoutView="145" zoomScalePageLayoutView="0" workbookViewId="0" topLeftCell="A1">
      <selection activeCell="E2" sqref="E2"/>
    </sheetView>
  </sheetViews>
  <sheetFormatPr defaultColWidth="9.00390625" defaultRowHeight="12.75"/>
  <cols>
    <col min="1" max="1" width="18.625" style="174" customWidth="1"/>
    <col min="2" max="2" width="62.00390625" style="175" customWidth="1"/>
    <col min="3" max="5" width="15.875" style="175" customWidth="1"/>
    <col min="6" max="16384" width="9.375" style="175" customWidth="1"/>
  </cols>
  <sheetData>
    <row r="1" spans="1:5" s="180" customFormat="1" ht="21" customHeight="1">
      <c r="A1" s="176"/>
      <c r="B1" s="177"/>
      <c r="C1" s="178"/>
      <c r="D1" s="178"/>
      <c r="E1" s="179" t="s">
        <v>1097</v>
      </c>
    </row>
    <row r="2" spans="1:5" s="183" customFormat="1" ht="25.5" customHeight="1">
      <c r="A2" s="181" t="s">
        <v>388</v>
      </c>
      <c r="B2" s="770" t="s">
        <v>389</v>
      </c>
      <c r="C2" s="770"/>
      <c r="D2" s="770"/>
      <c r="E2" s="182" t="s">
        <v>439</v>
      </c>
    </row>
    <row r="3" spans="1:5" s="183" customFormat="1" ht="24">
      <c r="A3" s="184" t="s">
        <v>428</v>
      </c>
      <c r="B3" s="771" t="s">
        <v>445</v>
      </c>
      <c r="C3" s="771"/>
      <c r="D3" s="771"/>
      <c r="E3" s="185" t="s">
        <v>427</v>
      </c>
    </row>
    <row r="4" spans="1:5" s="188" customFormat="1" ht="15.75" customHeight="1">
      <c r="A4" s="186"/>
      <c r="B4" s="186"/>
      <c r="C4" s="187"/>
      <c r="D4" s="187"/>
      <c r="E4" s="187"/>
    </row>
    <row r="5" spans="1:5" ht="24">
      <c r="A5" s="189" t="s">
        <v>394</v>
      </c>
      <c r="B5" s="190" t="s">
        <v>395</v>
      </c>
      <c r="C5" s="191" t="s">
        <v>41</v>
      </c>
      <c r="D5" s="191" t="s">
        <v>42</v>
      </c>
      <c r="E5" s="192" t="s">
        <v>43</v>
      </c>
    </row>
    <row r="6" spans="1:5" s="197" customFormat="1" ht="12.75" customHeight="1">
      <c r="A6" s="193" t="s">
        <v>44</v>
      </c>
      <c r="B6" s="194" t="s">
        <v>45</v>
      </c>
      <c r="C6" s="194" t="s">
        <v>46</v>
      </c>
      <c r="D6" s="195" t="s">
        <v>47</v>
      </c>
      <c r="E6" s="196" t="s">
        <v>48</v>
      </c>
    </row>
    <row r="7" spans="1:5" s="197" customFormat="1" ht="15.75" customHeight="1">
      <c r="A7" s="772" t="s">
        <v>291</v>
      </c>
      <c r="B7" s="772"/>
      <c r="C7" s="772"/>
      <c r="D7" s="772"/>
      <c r="E7" s="772"/>
    </row>
    <row r="8" spans="1:5" s="200" customFormat="1" ht="12" customHeight="1">
      <c r="A8" s="193" t="s">
        <v>49</v>
      </c>
      <c r="B8" s="198" t="s">
        <v>396</v>
      </c>
      <c r="C8" s="121">
        <f>SUM(C9:C18)</f>
        <v>0</v>
      </c>
      <c r="D8" s="231">
        <f>SUM(D9:D18)</f>
        <v>0</v>
      </c>
      <c r="E8" s="199">
        <f>SUM(E9:E18)</f>
        <v>0</v>
      </c>
    </row>
    <row r="9" spans="1:5" s="200" customFormat="1" ht="12" customHeight="1">
      <c r="A9" s="201" t="s">
        <v>51</v>
      </c>
      <c r="B9" s="61" t="s">
        <v>108</v>
      </c>
      <c r="C9" s="202"/>
      <c r="D9" s="232"/>
      <c r="E9" s="203"/>
    </row>
    <row r="10" spans="1:5" s="200" customFormat="1" ht="12" customHeight="1">
      <c r="A10" s="204" t="s">
        <v>53</v>
      </c>
      <c r="B10" s="64" t="s">
        <v>110</v>
      </c>
      <c r="C10" s="110"/>
      <c r="D10" s="233"/>
      <c r="E10" s="135"/>
    </row>
    <row r="11" spans="1:5" s="200" customFormat="1" ht="12" customHeight="1">
      <c r="A11" s="204" t="s">
        <v>55</v>
      </c>
      <c r="B11" s="64" t="s">
        <v>112</v>
      </c>
      <c r="C11" s="110"/>
      <c r="D11" s="233"/>
      <c r="E11" s="135"/>
    </row>
    <row r="12" spans="1:5" s="200" customFormat="1" ht="12" customHeight="1">
      <c r="A12" s="204" t="s">
        <v>57</v>
      </c>
      <c r="B12" s="64" t="s">
        <v>114</v>
      </c>
      <c r="C12" s="110"/>
      <c r="D12" s="233"/>
      <c r="E12" s="135"/>
    </row>
    <row r="13" spans="1:5" s="200" customFormat="1" ht="12" customHeight="1">
      <c r="A13" s="204" t="s">
        <v>59</v>
      </c>
      <c r="B13" s="64" t="s">
        <v>116</v>
      </c>
      <c r="C13" s="110"/>
      <c r="D13" s="233"/>
      <c r="E13" s="135"/>
    </row>
    <row r="14" spans="1:5" s="200" customFormat="1" ht="12" customHeight="1">
      <c r="A14" s="204" t="s">
        <v>61</v>
      </c>
      <c r="B14" s="64" t="s">
        <v>397</v>
      </c>
      <c r="C14" s="110"/>
      <c r="D14" s="233"/>
      <c r="E14" s="135"/>
    </row>
    <row r="15" spans="1:5" s="205" customFormat="1" ht="12" customHeight="1">
      <c r="A15" s="204" t="s">
        <v>221</v>
      </c>
      <c r="B15" s="81" t="s">
        <v>398</v>
      </c>
      <c r="C15" s="110"/>
      <c r="D15" s="233"/>
      <c r="E15" s="135"/>
    </row>
    <row r="16" spans="1:5" s="205" customFormat="1" ht="12" customHeight="1">
      <c r="A16" s="204" t="s">
        <v>223</v>
      </c>
      <c r="B16" s="64" t="s">
        <v>122</v>
      </c>
      <c r="C16" s="125"/>
      <c r="D16" s="234"/>
      <c r="E16" s="206"/>
    </row>
    <row r="17" spans="1:5" s="200" customFormat="1" ht="12" customHeight="1">
      <c r="A17" s="204" t="s">
        <v>225</v>
      </c>
      <c r="B17" s="64" t="s">
        <v>124</v>
      </c>
      <c r="C17" s="110"/>
      <c r="D17" s="233"/>
      <c r="E17" s="135"/>
    </row>
    <row r="18" spans="1:5" s="205" customFormat="1" ht="12" customHeight="1">
      <c r="A18" s="204" t="s">
        <v>227</v>
      </c>
      <c r="B18" s="81" t="s">
        <v>126</v>
      </c>
      <c r="C18" s="117"/>
      <c r="D18" s="235"/>
      <c r="E18" s="207"/>
    </row>
    <row r="19" spans="1:5" s="205" customFormat="1" ht="12" customHeight="1">
      <c r="A19" s="193" t="s">
        <v>63</v>
      </c>
      <c r="B19" s="198" t="s">
        <v>399</v>
      </c>
      <c r="C19" s="121">
        <f>SUM(C20:C22)</f>
        <v>0</v>
      </c>
      <c r="D19" s="231">
        <f>SUM(D20:D22)</f>
        <v>0</v>
      </c>
      <c r="E19" s="199">
        <f>SUM(E20:E22)</f>
        <v>0</v>
      </c>
    </row>
    <row r="20" spans="1:5" s="205" customFormat="1" ht="12" customHeight="1">
      <c r="A20" s="204" t="s">
        <v>65</v>
      </c>
      <c r="B20" s="80" t="s">
        <v>66</v>
      </c>
      <c r="C20" s="110"/>
      <c r="D20" s="233"/>
      <c r="E20" s="135"/>
    </row>
    <row r="21" spans="1:5" s="205" customFormat="1" ht="12" customHeight="1">
      <c r="A21" s="204" t="s">
        <v>67</v>
      </c>
      <c r="B21" s="64" t="s">
        <v>400</v>
      </c>
      <c r="C21" s="110"/>
      <c r="D21" s="233"/>
      <c r="E21" s="135"/>
    </row>
    <row r="22" spans="1:5" s="205" customFormat="1" ht="12" customHeight="1">
      <c r="A22" s="204" t="s">
        <v>69</v>
      </c>
      <c r="B22" s="64" t="s">
        <v>401</v>
      </c>
      <c r="C22" s="110"/>
      <c r="D22" s="233"/>
      <c r="E22" s="135"/>
    </row>
    <row r="23" spans="1:5" s="200" customFormat="1" ht="12" customHeight="1">
      <c r="A23" s="204" t="s">
        <v>71</v>
      </c>
      <c r="B23" s="64" t="s">
        <v>429</v>
      </c>
      <c r="C23" s="110"/>
      <c r="D23" s="233"/>
      <c r="E23" s="135"/>
    </row>
    <row r="24" spans="1:5" s="200" customFormat="1" ht="12" customHeight="1">
      <c r="A24" s="193" t="s">
        <v>77</v>
      </c>
      <c r="B24" s="21" t="s">
        <v>303</v>
      </c>
      <c r="C24" s="208"/>
      <c r="D24" s="236"/>
      <c r="E24" s="209"/>
    </row>
    <row r="25" spans="1:5" s="200" customFormat="1" ht="12" customHeight="1">
      <c r="A25" s="193" t="s">
        <v>261</v>
      </c>
      <c r="B25" s="21" t="s">
        <v>403</v>
      </c>
      <c r="C25" s="121">
        <f>+C26+C27</f>
        <v>0</v>
      </c>
      <c r="D25" s="231">
        <f>+D26+D27</f>
        <v>0</v>
      </c>
      <c r="E25" s="199">
        <f>+E26+E27</f>
        <v>0</v>
      </c>
    </row>
    <row r="26" spans="1:5" s="200" customFormat="1" ht="12" customHeight="1">
      <c r="A26" s="210" t="s">
        <v>93</v>
      </c>
      <c r="B26" s="80" t="s">
        <v>400</v>
      </c>
      <c r="C26" s="106"/>
      <c r="D26" s="237"/>
      <c r="E26" s="211"/>
    </row>
    <row r="27" spans="1:5" s="200" customFormat="1" ht="12" customHeight="1">
      <c r="A27" s="210" t="s">
        <v>95</v>
      </c>
      <c r="B27" s="64" t="s">
        <v>404</v>
      </c>
      <c r="C27" s="125"/>
      <c r="D27" s="234"/>
      <c r="E27" s="206"/>
    </row>
    <row r="28" spans="1:5" s="200" customFormat="1" ht="12" customHeight="1">
      <c r="A28" s="204" t="s">
        <v>97</v>
      </c>
      <c r="B28" s="212" t="s">
        <v>430</v>
      </c>
      <c r="C28" s="134"/>
      <c r="D28" s="238"/>
      <c r="E28" s="213"/>
    </row>
    <row r="29" spans="1:5" s="200" customFormat="1" ht="12" customHeight="1">
      <c r="A29" s="193" t="s">
        <v>105</v>
      </c>
      <c r="B29" s="21" t="s">
        <v>406</v>
      </c>
      <c r="C29" s="121">
        <f>+C30+C31+C32</f>
        <v>0</v>
      </c>
      <c r="D29" s="231">
        <f>+D30+D31+D32</f>
        <v>0</v>
      </c>
      <c r="E29" s="199">
        <f>+E30+E31+E32</f>
        <v>0</v>
      </c>
    </row>
    <row r="30" spans="1:5" s="200" customFormat="1" ht="12" customHeight="1">
      <c r="A30" s="210" t="s">
        <v>107</v>
      </c>
      <c r="B30" s="80" t="s">
        <v>130</v>
      </c>
      <c r="C30" s="106"/>
      <c r="D30" s="237"/>
      <c r="E30" s="211"/>
    </row>
    <row r="31" spans="1:5" s="200" customFormat="1" ht="12" customHeight="1">
      <c r="A31" s="210" t="s">
        <v>109</v>
      </c>
      <c r="B31" s="64" t="s">
        <v>132</v>
      </c>
      <c r="C31" s="125"/>
      <c r="D31" s="234"/>
      <c r="E31" s="206"/>
    </row>
    <row r="32" spans="1:5" s="200" customFormat="1" ht="12" customHeight="1">
      <c r="A32" s="204" t="s">
        <v>111</v>
      </c>
      <c r="B32" s="212" t="s">
        <v>134</v>
      </c>
      <c r="C32" s="134"/>
      <c r="D32" s="238"/>
      <c r="E32" s="213"/>
    </row>
    <row r="33" spans="1:5" s="200" customFormat="1" ht="12" customHeight="1">
      <c r="A33" s="193" t="s">
        <v>127</v>
      </c>
      <c r="B33" s="21" t="s">
        <v>304</v>
      </c>
      <c r="C33" s="208"/>
      <c r="D33" s="236"/>
      <c r="E33" s="209"/>
    </row>
    <row r="34" spans="1:5" s="200" customFormat="1" ht="12" customHeight="1">
      <c r="A34" s="193" t="s">
        <v>272</v>
      </c>
      <c r="B34" s="21" t="s">
        <v>407</v>
      </c>
      <c r="C34" s="208"/>
      <c r="D34" s="236"/>
      <c r="E34" s="209"/>
    </row>
    <row r="35" spans="1:5" s="200" customFormat="1" ht="12" customHeight="1">
      <c r="A35" s="193" t="s">
        <v>149</v>
      </c>
      <c r="B35" s="21" t="s">
        <v>431</v>
      </c>
      <c r="C35" s="121">
        <f>+C8+C19+C24+C25+C29+C33+C34</f>
        <v>0</v>
      </c>
      <c r="D35" s="231">
        <f>+D8+D19+D24+D25+D29+D33+D34</f>
        <v>0</v>
      </c>
      <c r="E35" s="199">
        <f>+E8+E19+E24+E25+E29+E33+E34</f>
        <v>0</v>
      </c>
    </row>
    <row r="36" spans="1:5" s="205" customFormat="1" ht="12" customHeight="1">
      <c r="A36" s="214" t="s">
        <v>159</v>
      </c>
      <c r="B36" s="21" t="s">
        <v>409</v>
      </c>
      <c r="C36" s="121">
        <f>+C37+C38+C39</f>
        <v>0</v>
      </c>
      <c r="D36" s="231">
        <f>+D37+D38+D39</f>
        <v>0</v>
      </c>
      <c r="E36" s="199">
        <f>+E37+E38+E39</f>
        <v>0</v>
      </c>
    </row>
    <row r="37" spans="1:5" s="205" customFormat="1" ht="15" customHeight="1">
      <c r="A37" s="210" t="s">
        <v>410</v>
      </c>
      <c r="B37" s="80" t="s">
        <v>360</v>
      </c>
      <c r="C37" s="106"/>
      <c r="D37" s="237"/>
      <c r="E37" s="211"/>
    </row>
    <row r="38" spans="1:5" s="205" customFormat="1" ht="15" customHeight="1">
      <c r="A38" s="210" t="s">
        <v>411</v>
      </c>
      <c r="B38" s="64" t="s">
        <v>412</v>
      </c>
      <c r="C38" s="125"/>
      <c r="D38" s="234"/>
      <c r="E38" s="206"/>
    </row>
    <row r="39" spans="1:5" ht="12.75">
      <c r="A39" s="204" t="s">
        <v>413</v>
      </c>
      <c r="B39" s="212" t="s">
        <v>414</v>
      </c>
      <c r="C39" s="134"/>
      <c r="D39" s="238"/>
      <c r="E39" s="213"/>
    </row>
    <row r="40" spans="1:5" s="197" customFormat="1" ht="16.5" customHeight="1">
      <c r="A40" s="214" t="s">
        <v>284</v>
      </c>
      <c r="B40" s="215" t="s">
        <v>415</v>
      </c>
      <c r="C40" s="121">
        <f>+C35+C36</f>
        <v>0</v>
      </c>
      <c r="D40" s="231">
        <f>+D35+D36</f>
        <v>0</v>
      </c>
      <c r="E40" s="199">
        <f>+E35+E36</f>
        <v>0</v>
      </c>
    </row>
    <row r="41" spans="1:5" s="222" customFormat="1" ht="12" customHeight="1">
      <c r="A41" s="216"/>
      <c r="B41" s="217"/>
      <c r="C41" s="218"/>
      <c r="D41" s="218"/>
      <c r="E41" s="218"/>
    </row>
    <row r="42" spans="1:5" ht="12" customHeight="1">
      <c r="A42" s="219"/>
      <c r="B42" s="220"/>
      <c r="C42" s="221"/>
      <c r="D42" s="221"/>
      <c r="E42" s="221"/>
    </row>
    <row r="43" spans="1:5" ht="12" customHeight="1">
      <c r="A43" s="772" t="s">
        <v>292</v>
      </c>
      <c r="B43" s="772"/>
      <c r="C43" s="772"/>
      <c r="D43" s="772"/>
      <c r="E43" s="772"/>
    </row>
    <row r="44" spans="1:5" ht="12" customHeight="1">
      <c r="A44" s="193" t="s">
        <v>49</v>
      </c>
      <c r="B44" s="21" t="s">
        <v>416</v>
      </c>
      <c r="C44" s="121">
        <f>SUM(C45:C49)</f>
        <v>3276006</v>
      </c>
      <c r="D44" s="121">
        <f>SUM(D45:D49)</f>
        <v>3665512</v>
      </c>
      <c r="E44" s="199">
        <f>SUM(E45:E49)</f>
        <v>3768784</v>
      </c>
    </row>
    <row r="45" spans="1:5" ht="12" customHeight="1">
      <c r="A45" s="204" t="s">
        <v>51</v>
      </c>
      <c r="B45" s="80" t="s">
        <v>214</v>
      </c>
      <c r="C45" s="106">
        <v>1880300</v>
      </c>
      <c r="D45" s="106">
        <v>2192100</v>
      </c>
      <c r="E45" s="211">
        <v>2187833</v>
      </c>
    </row>
    <row r="46" spans="1:5" ht="12" customHeight="1">
      <c r="A46" s="204" t="s">
        <v>53</v>
      </c>
      <c r="B46" s="64" t="s">
        <v>215</v>
      </c>
      <c r="C46" s="110">
        <v>515706</v>
      </c>
      <c r="D46" s="110">
        <v>593412</v>
      </c>
      <c r="E46" s="135">
        <v>589452</v>
      </c>
    </row>
    <row r="47" spans="1:5" ht="12" customHeight="1">
      <c r="A47" s="204" t="s">
        <v>55</v>
      </c>
      <c r="B47" s="64" t="s">
        <v>216</v>
      </c>
      <c r="C47" s="110">
        <v>880000</v>
      </c>
      <c r="D47" s="110">
        <v>880000</v>
      </c>
      <c r="E47" s="135">
        <v>991499</v>
      </c>
    </row>
    <row r="48" spans="1:5" s="222" customFormat="1" ht="12" customHeight="1">
      <c r="A48" s="204" t="s">
        <v>57</v>
      </c>
      <c r="B48" s="64" t="s">
        <v>217</v>
      </c>
      <c r="C48" s="110"/>
      <c r="D48" s="110"/>
      <c r="E48" s="135"/>
    </row>
    <row r="49" spans="1:5" ht="12" customHeight="1">
      <c r="A49" s="204" t="s">
        <v>59</v>
      </c>
      <c r="B49" s="64" t="s">
        <v>219</v>
      </c>
      <c r="C49" s="110"/>
      <c r="D49" s="110"/>
      <c r="E49" s="135"/>
    </row>
    <row r="50" spans="1:5" ht="12" customHeight="1">
      <c r="A50" s="193" t="s">
        <v>63</v>
      </c>
      <c r="B50" s="21" t="s">
        <v>417</v>
      </c>
      <c r="C50" s="121">
        <f>SUM(C51:C53)</f>
        <v>0</v>
      </c>
      <c r="D50" s="121">
        <f>SUM(D51:D53)</f>
        <v>0</v>
      </c>
      <c r="E50" s="199">
        <f>SUM(E51:E53)</f>
        <v>0</v>
      </c>
    </row>
    <row r="51" spans="1:5" ht="12" customHeight="1">
      <c r="A51" s="204" t="s">
        <v>65</v>
      </c>
      <c r="B51" s="80" t="s">
        <v>240</v>
      </c>
      <c r="C51" s="106"/>
      <c r="D51" s="106"/>
      <c r="E51" s="211"/>
    </row>
    <row r="52" spans="1:5" ht="12" customHeight="1">
      <c r="A52" s="204" t="s">
        <v>67</v>
      </c>
      <c r="B52" s="64" t="s">
        <v>242</v>
      </c>
      <c r="C52" s="110"/>
      <c r="D52" s="110"/>
      <c r="E52" s="135"/>
    </row>
    <row r="53" spans="1:5" ht="15" customHeight="1">
      <c r="A53" s="204" t="s">
        <v>69</v>
      </c>
      <c r="B53" s="64" t="s">
        <v>418</v>
      </c>
      <c r="C53" s="110"/>
      <c r="D53" s="110"/>
      <c r="E53" s="135"/>
    </row>
    <row r="54" spans="1:5" ht="12.75">
      <c r="A54" s="204" t="s">
        <v>71</v>
      </c>
      <c r="B54" s="64" t="s">
        <v>432</v>
      </c>
      <c r="C54" s="110"/>
      <c r="D54" s="110"/>
      <c r="E54" s="135"/>
    </row>
    <row r="55" spans="1:5" ht="15" customHeight="1">
      <c r="A55" s="193" t="s">
        <v>77</v>
      </c>
      <c r="B55" s="223" t="s">
        <v>420</v>
      </c>
      <c r="C55" s="121">
        <f>+C44+C50</f>
        <v>3276006</v>
      </c>
      <c r="D55" s="121">
        <f>+D44+D50</f>
        <v>3665512</v>
      </c>
      <c r="E55" s="199">
        <f>+E44+E50</f>
        <v>3768784</v>
      </c>
    </row>
    <row r="56" spans="3:5" ht="12.75">
      <c r="C56" s="224"/>
      <c r="D56" s="224"/>
      <c r="E56" s="224"/>
    </row>
    <row r="57" spans="1:5" ht="12.75">
      <c r="A57" s="225" t="s">
        <v>421</v>
      </c>
      <c r="B57" s="226"/>
      <c r="C57" s="227">
        <v>1</v>
      </c>
      <c r="D57" s="227">
        <v>1</v>
      </c>
      <c r="E57" s="228">
        <v>1</v>
      </c>
    </row>
    <row r="58" spans="1:5" ht="12.75">
      <c r="A58" s="229" t="s">
        <v>422</v>
      </c>
      <c r="B58" s="230"/>
      <c r="C58" s="227"/>
      <c r="D58" s="227"/>
      <c r="E58" s="228"/>
    </row>
  </sheetData>
  <sheetProtection selectLockedCells="1" selectUnlockedCells="1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SheetLayoutView="145" zoomScalePageLayoutView="0" workbookViewId="0" topLeftCell="A1">
      <selection activeCell="E2" sqref="E2"/>
    </sheetView>
  </sheetViews>
  <sheetFormatPr defaultColWidth="9.00390625" defaultRowHeight="12.75"/>
  <cols>
    <col min="1" max="1" width="18.625" style="174" customWidth="1"/>
    <col min="2" max="2" width="62.00390625" style="175" customWidth="1"/>
    <col min="3" max="5" width="15.875" style="175" customWidth="1"/>
    <col min="6" max="16384" width="9.375" style="175" customWidth="1"/>
  </cols>
  <sheetData>
    <row r="1" spans="1:5" s="180" customFormat="1" ht="21" customHeight="1">
      <c r="A1" s="176"/>
      <c r="B1" s="177"/>
      <c r="C1" s="178"/>
      <c r="D1" s="178"/>
      <c r="E1" s="179" t="s">
        <v>1098</v>
      </c>
    </row>
    <row r="2" spans="1:5" s="183" customFormat="1" ht="25.5" customHeight="1">
      <c r="A2" s="181" t="s">
        <v>388</v>
      </c>
      <c r="B2" s="770" t="s">
        <v>389</v>
      </c>
      <c r="C2" s="770"/>
      <c r="D2" s="770"/>
      <c r="E2" s="182" t="s">
        <v>439</v>
      </c>
    </row>
    <row r="3" spans="1:5" s="183" customFormat="1" ht="24">
      <c r="A3" s="184" t="s">
        <v>428</v>
      </c>
      <c r="B3" s="771" t="s">
        <v>446</v>
      </c>
      <c r="C3" s="771"/>
      <c r="D3" s="771"/>
      <c r="E3" s="185" t="s">
        <v>427</v>
      </c>
    </row>
    <row r="4" spans="1:5" s="188" customFormat="1" ht="15.75" customHeight="1">
      <c r="A4" s="186"/>
      <c r="B4" s="186"/>
      <c r="C4" s="187"/>
      <c r="D4" s="187"/>
      <c r="E4" s="187"/>
    </row>
    <row r="5" spans="1:5" ht="24">
      <c r="A5" s="189" t="s">
        <v>394</v>
      </c>
      <c r="B5" s="190" t="s">
        <v>395</v>
      </c>
      <c r="C5" s="191" t="s">
        <v>41</v>
      </c>
      <c r="D5" s="191" t="s">
        <v>42</v>
      </c>
      <c r="E5" s="192" t="s">
        <v>43</v>
      </c>
    </row>
    <row r="6" spans="1:5" s="197" customFormat="1" ht="12.75" customHeight="1">
      <c r="A6" s="193" t="s">
        <v>44</v>
      </c>
      <c r="B6" s="194" t="s">
        <v>45</v>
      </c>
      <c r="C6" s="194" t="s">
        <v>46</v>
      </c>
      <c r="D6" s="195" t="s">
        <v>47</v>
      </c>
      <c r="E6" s="196" t="s">
        <v>48</v>
      </c>
    </row>
    <row r="7" spans="1:5" s="197" customFormat="1" ht="15.75" customHeight="1">
      <c r="A7" s="772" t="s">
        <v>291</v>
      </c>
      <c r="B7" s="772"/>
      <c r="C7" s="772"/>
      <c r="D7" s="772"/>
      <c r="E7" s="772"/>
    </row>
    <row r="8" spans="1:5" s="200" customFormat="1" ht="12" customHeight="1">
      <c r="A8" s="193" t="s">
        <v>49</v>
      </c>
      <c r="B8" s="198" t="s">
        <v>396</v>
      </c>
      <c r="C8" s="121">
        <f>SUM(C9:C18)</f>
        <v>0</v>
      </c>
      <c r="D8" s="231">
        <f>SUM(D9:D18)</f>
        <v>0</v>
      </c>
      <c r="E8" s="199">
        <f>SUM(E9:E18)</f>
        <v>0</v>
      </c>
    </row>
    <row r="9" spans="1:5" s="200" customFormat="1" ht="12" customHeight="1">
      <c r="A9" s="201" t="s">
        <v>51</v>
      </c>
      <c r="B9" s="61" t="s">
        <v>108</v>
      </c>
      <c r="C9" s="202"/>
      <c r="D9" s="232"/>
      <c r="E9" s="203"/>
    </row>
    <row r="10" spans="1:5" s="200" customFormat="1" ht="12" customHeight="1">
      <c r="A10" s="204" t="s">
        <v>53</v>
      </c>
      <c r="B10" s="64" t="s">
        <v>110</v>
      </c>
      <c r="C10" s="110"/>
      <c r="D10" s="233"/>
      <c r="E10" s="135"/>
    </row>
    <row r="11" spans="1:5" s="200" customFormat="1" ht="12" customHeight="1">
      <c r="A11" s="204" t="s">
        <v>55</v>
      </c>
      <c r="B11" s="64" t="s">
        <v>112</v>
      </c>
      <c r="C11" s="110"/>
      <c r="D11" s="233"/>
      <c r="E11" s="135"/>
    </row>
    <row r="12" spans="1:5" s="200" customFormat="1" ht="12" customHeight="1">
      <c r="A12" s="204" t="s">
        <v>57</v>
      </c>
      <c r="B12" s="64" t="s">
        <v>114</v>
      </c>
      <c r="C12" s="110"/>
      <c r="D12" s="233"/>
      <c r="E12" s="135"/>
    </row>
    <row r="13" spans="1:5" s="200" customFormat="1" ht="12" customHeight="1">
      <c r="A13" s="204" t="s">
        <v>59</v>
      </c>
      <c r="B13" s="64" t="s">
        <v>116</v>
      </c>
      <c r="C13" s="110"/>
      <c r="D13" s="233"/>
      <c r="E13" s="135"/>
    </row>
    <row r="14" spans="1:5" s="200" customFormat="1" ht="12" customHeight="1">
      <c r="A14" s="204" t="s">
        <v>61</v>
      </c>
      <c r="B14" s="64" t="s">
        <v>397</v>
      </c>
      <c r="C14" s="110"/>
      <c r="D14" s="233"/>
      <c r="E14" s="135"/>
    </row>
    <row r="15" spans="1:5" s="205" customFormat="1" ht="12" customHeight="1">
      <c r="A15" s="204" t="s">
        <v>221</v>
      </c>
      <c r="B15" s="81" t="s">
        <v>398</v>
      </c>
      <c r="C15" s="110"/>
      <c r="D15" s="233"/>
      <c r="E15" s="135"/>
    </row>
    <row r="16" spans="1:5" s="205" customFormat="1" ht="12" customHeight="1">
      <c r="A16" s="204" t="s">
        <v>223</v>
      </c>
      <c r="B16" s="64" t="s">
        <v>122</v>
      </c>
      <c r="C16" s="125"/>
      <c r="D16" s="234"/>
      <c r="E16" s="206"/>
    </row>
    <row r="17" spans="1:5" s="200" customFormat="1" ht="12" customHeight="1">
      <c r="A17" s="204" t="s">
        <v>225</v>
      </c>
      <c r="B17" s="64" t="s">
        <v>124</v>
      </c>
      <c r="C17" s="110"/>
      <c r="D17" s="233"/>
      <c r="E17" s="135"/>
    </row>
    <row r="18" spans="1:5" s="205" customFormat="1" ht="12" customHeight="1">
      <c r="A18" s="204" t="s">
        <v>227</v>
      </c>
      <c r="B18" s="81" t="s">
        <v>126</v>
      </c>
      <c r="C18" s="117"/>
      <c r="D18" s="235"/>
      <c r="E18" s="207"/>
    </row>
    <row r="19" spans="1:5" s="205" customFormat="1" ht="12" customHeight="1">
      <c r="A19" s="193" t="s">
        <v>63</v>
      </c>
      <c r="B19" s="198" t="s">
        <v>399</v>
      </c>
      <c r="C19" s="121">
        <f>SUM(C20:C22)</f>
        <v>0</v>
      </c>
      <c r="D19" s="231">
        <f>SUM(D20:D22)</f>
        <v>85950</v>
      </c>
      <c r="E19" s="199">
        <f>SUM(E20:E22)</f>
        <v>85950</v>
      </c>
    </row>
    <row r="20" spans="1:5" s="205" customFormat="1" ht="12" customHeight="1">
      <c r="A20" s="204" t="s">
        <v>65</v>
      </c>
      <c r="B20" s="80" t="s">
        <v>66</v>
      </c>
      <c r="C20" s="110"/>
      <c r="D20" s="233"/>
      <c r="E20" s="135"/>
    </row>
    <row r="21" spans="1:5" s="205" customFormat="1" ht="12" customHeight="1">
      <c r="A21" s="204" t="s">
        <v>67</v>
      </c>
      <c r="B21" s="64" t="s">
        <v>400</v>
      </c>
      <c r="C21" s="110"/>
      <c r="D21" s="233"/>
      <c r="E21" s="135"/>
    </row>
    <row r="22" spans="1:5" s="205" customFormat="1" ht="12" customHeight="1">
      <c r="A22" s="204" t="s">
        <v>69</v>
      </c>
      <c r="B22" s="64" t="s">
        <v>401</v>
      </c>
      <c r="C22" s="110"/>
      <c r="D22" s="233">
        <v>85950</v>
      </c>
      <c r="E22" s="135">
        <v>85950</v>
      </c>
    </row>
    <row r="23" spans="1:5" s="200" customFormat="1" ht="12" customHeight="1">
      <c r="A23" s="204" t="s">
        <v>71</v>
      </c>
      <c r="B23" s="64" t="s">
        <v>429</v>
      </c>
      <c r="C23" s="110"/>
      <c r="D23" s="233"/>
      <c r="E23" s="135"/>
    </row>
    <row r="24" spans="1:5" s="200" customFormat="1" ht="12" customHeight="1">
      <c r="A24" s="193" t="s">
        <v>77</v>
      </c>
      <c r="B24" s="21" t="s">
        <v>303</v>
      </c>
      <c r="C24" s="208"/>
      <c r="D24" s="236"/>
      <c r="E24" s="209"/>
    </row>
    <row r="25" spans="1:5" s="200" customFormat="1" ht="12" customHeight="1">
      <c r="A25" s="193" t="s">
        <v>261</v>
      </c>
      <c r="B25" s="21" t="s">
        <v>403</v>
      </c>
      <c r="C25" s="121">
        <f>+C26+C27</f>
        <v>0</v>
      </c>
      <c r="D25" s="231">
        <f>+D26+D27</f>
        <v>0</v>
      </c>
      <c r="E25" s="199">
        <f>+E26+E27</f>
        <v>0</v>
      </c>
    </row>
    <row r="26" spans="1:5" s="200" customFormat="1" ht="12" customHeight="1">
      <c r="A26" s="210" t="s">
        <v>93</v>
      </c>
      <c r="B26" s="80" t="s">
        <v>400</v>
      </c>
      <c r="C26" s="106"/>
      <c r="D26" s="237"/>
      <c r="E26" s="211"/>
    </row>
    <row r="27" spans="1:5" s="200" customFormat="1" ht="12" customHeight="1">
      <c r="A27" s="210" t="s">
        <v>95</v>
      </c>
      <c r="B27" s="64" t="s">
        <v>404</v>
      </c>
      <c r="C27" s="125"/>
      <c r="D27" s="234"/>
      <c r="E27" s="206"/>
    </row>
    <row r="28" spans="1:5" s="200" customFormat="1" ht="12" customHeight="1">
      <c r="A28" s="204" t="s">
        <v>97</v>
      </c>
      <c r="B28" s="212" t="s">
        <v>430</v>
      </c>
      <c r="C28" s="134"/>
      <c r="D28" s="238"/>
      <c r="E28" s="213"/>
    </row>
    <row r="29" spans="1:5" s="200" customFormat="1" ht="12" customHeight="1">
      <c r="A29" s="193" t="s">
        <v>105</v>
      </c>
      <c r="B29" s="21" t="s">
        <v>406</v>
      </c>
      <c r="C29" s="121">
        <f>+C30+C31+C32</f>
        <v>0</v>
      </c>
      <c r="D29" s="231">
        <f>+D30+D31+D32</f>
        <v>0</v>
      </c>
      <c r="E29" s="199">
        <f>+E30+E31+E32</f>
        <v>0</v>
      </c>
    </row>
    <row r="30" spans="1:5" s="200" customFormat="1" ht="12" customHeight="1">
      <c r="A30" s="210" t="s">
        <v>107</v>
      </c>
      <c r="B30" s="80" t="s">
        <v>130</v>
      </c>
      <c r="C30" s="106"/>
      <c r="D30" s="237"/>
      <c r="E30" s="211"/>
    </row>
    <row r="31" spans="1:5" s="200" customFormat="1" ht="12" customHeight="1">
      <c r="A31" s="210" t="s">
        <v>109</v>
      </c>
      <c r="B31" s="64" t="s">
        <v>132</v>
      </c>
      <c r="C31" s="125"/>
      <c r="D31" s="234"/>
      <c r="E31" s="206"/>
    </row>
    <row r="32" spans="1:5" s="200" customFormat="1" ht="12" customHeight="1">
      <c r="A32" s="204" t="s">
        <v>111</v>
      </c>
      <c r="B32" s="212" t="s">
        <v>134</v>
      </c>
      <c r="C32" s="134"/>
      <c r="D32" s="238"/>
      <c r="E32" s="213"/>
    </row>
    <row r="33" spans="1:5" s="200" customFormat="1" ht="12" customHeight="1">
      <c r="A33" s="193" t="s">
        <v>127</v>
      </c>
      <c r="B33" s="21" t="s">
        <v>304</v>
      </c>
      <c r="C33" s="208"/>
      <c r="D33" s="236"/>
      <c r="E33" s="209"/>
    </row>
    <row r="34" spans="1:5" s="200" customFormat="1" ht="12" customHeight="1">
      <c r="A34" s="193" t="s">
        <v>272</v>
      </c>
      <c r="B34" s="21" t="s">
        <v>407</v>
      </c>
      <c r="C34" s="208"/>
      <c r="D34" s="236"/>
      <c r="E34" s="209"/>
    </row>
    <row r="35" spans="1:5" s="200" customFormat="1" ht="12" customHeight="1">
      <c r="A35" s="193" t="s">
        <v>149</v>
      </c>
      <c r="B35" s="21" t="s">
        <v>431</v>
      </c>
      <c r="C35" s="121">
        <f>+C8+C19+C24+C25+C29+C33+C34</f>
        <v>0</v>
      </c>
      <c r="D35" s="231">
        <f>+D8+D19+D24+D25+D29+D33+D34</f>
        <v>85950</v>
      </c>
      <c r="E35" s="199">
        <f>+E8+E19+E24+E25+E29+E33+E34</f>
        <v>85950</v>
      </c>
    </row>
    <row r="36" spans="1:5" s="205" customFormat="1" ht="12" customHeight="1">
      <c r="A36" s="214" t="s">
        <v>159</v>
      </c>
      <c r="B36" s="21" t="s">
        <v>409</v>
      </c>
      <c r="C36" s="121">
        <f>+C37+C38+C39</f>
        <v>0</v>
      </c>
      <c r="D36" s="231">
        <f>+D37+D38+D39</f>
        <v>0</v>
      </c>
      <c r="E36" s="199">
        <f>+E37+E38+E39</f>
        <v>0</v>
      </c>
    </row>
    <row r="37" spans="1:5" s="205" customFormat="1" ht="15" customHeight="1">
      <c r="A37" s="210" t="s">
        <v>410</v>
      </c>
      <c r="B37" s="80" t="s">
        <v>360</v>
      </c>
      <c r="C37" s="106"/>
      <c r="D37" s="237"/>
      <c r="E37" s="211"/>
    </row>
    <row r="38" spans="1:5" s="205" customFormat="1" ht="15" customHeight="1">
      <c r="A38" s="210" t="s">
        <v>411</v>
      </c>
      <c r="B38" s="64" t="s">
        <v>412</v>
      </c>
      <c r="C38" s="125"/>
      <c r="D38" s="234"/>
      <c r="E38" s="206"/>
    </row>
    <row r="39" spans="1:5" ht="12.75">
      <c r="A39" s="204" t="s">
        <v>413</v>
      </c>
      <c r="B39" s="212" t="s">
        <v>414</v>
      </c>
      <c r="C39" s="134"/>
      <c r="D39" s="238"/>
      <c r="E39" s="213"/>
    </row>
    <row r="40" spans="1:5" s="197" customFormat="1" ht="16.5" customHeight="1">
      <c r="A40" s="214" t="s">
        <v>284</v>
      </c>
      <c r="B40" s="215" t="s">
        <v>415</v>
      </c>
      <c r="C40" s="121">
        <f>+C35+C36</f>
        <v>0</v>
      </c>
      <c r="D40" s="231">
        <f>+D35+D36</f>
        <v>85950</v>
      </c>
      <c r="E40" s="199">
        <f>+E35+E36</f>
        <v>85950</v>
      </c>
    </row>
    <row r="41" spans="1:5" s="222" customFormat="1" ht="12" customHeight="1">
      <c r="A41" s="216"/>
      <c r="B41" s="217"/>
      <c r="C41" s="218"/>
      <c r="D41" s="218"/>
      <c r="E41" s="218"/>
    </row>
    <row r="42" spans="1:5" ht="12" customHeight="1">
      <c r="A42" s="219"/>
      <c r="B42" s="220"/>
      <c r="C42" s="221"/>
      <c r="D42" s="221"/>
      <c r="E42" s="221"/>
    </row>
    <row r="43" spans="1:5" ht="12" customHeight="1">
      <c r="A43" s="772" t="s">
        <v>292</v>
      </c>
      <c r="B43" s="772"/>
      <c r="C43" s="772"/>
      <c r="D43" s="772"/>
      <c r="E43" s="772"/>
    </row>
    <row r="44" spans="1:5" ht="12" customHeight="1">
      <c r="A44" s="193" t="s">
        <v>49</v>
      </c>
      <c r="B44" s="21" t="s">
        <v>416</v>
      </c>
      <c r="C44" s="121">
        <f>SUM(C45:C49)</f>
        <v>1500000</v>
      </c>
      <c r="D44" s="121">
        <f>SUM(D45:D49)</f>
        <v>1500000</v>
      </c>
      <c r="E44" s="199">
        <f>SUM(E45:E49)</f>
        <v>1344268</v>
      </c>
    </row>
    <row r="45" spans="1:5" ht="12" customHeight="1">
      <c r="A45" s="204" t="s">
        <v>51</v>
      </c>
      <c r="B45" s="80" t="s">
        <v>214</v>
      </c>
      <c r="C45" s="106"/>
      <c r="D45" s="106"/>
      <c r="E45" s="211"/>
    </row>
    <row r="46" spans="1:5" ht="12" customHeight="1">
      <c r="A46" s="204" t="s">
        <v>53</v>
      </c>
      <c r="B46" s="64" t="s">
        <v>215</v>
      </c>
      <c r="C46" s="110"/>
      <c r="D46" s="110"/>
      <c r="E46" s="135"/>
    </row>
    <row r="47" spans="1:5" ht="12" customHeight="1">
      <c r="A47" s="204" t="s">
        <v>55</v>
      </c>
      <c r="B47" s="64" t="s">
        <v>216</v>
      </c>
      <c r="C47" s="110">
        <v>1500000</v>
      </c>
      <c r="D47" s="110">
        <v>1500000</v>
      </c>
      <c r="E47" s="135">
        <v>1344268</v>
      </c>
    </row>
    <row r="48" spans="1:5" s="222" customFormat="1" ht="12" customHeight="1">
      <c r="A48" s="204" t="s">
        <v>57</v>
      </c>
      <c r="B48" s="64" t="s">
        <v>217</v>
      </c>
      <c r="C48" s="110"/>
      <c r="D48" s="110"/>
      <c r="E48" s="135"/>
    </row>
    <row r="49" spans="1:5" ht="12" customHeight="1">
      <c r="A49" s="204" t="s">
        <v>59</v>
      </c>
      <c r="B49" s="64" t="s">
        <v>219</v>
      </c>
      <c r="C49" s="110"/>
      <c r="D49" s="110"/>
      <c r="E49" s="135"/>
    </row>
    <row r="50" spans="1:5" ht="12" customHeight="1">
      <c r="A50" s="193" t="s">
        <v>63</v>
      </c>
      <c r="B50" s="21" t="s">
        <v>417</v>
      </c>
      <c r="C50" s="121">
        <f>SUM(C51:C53)</f>
        <v>0</v>
      </c>
      <c r="D50" s="121">
        <f>SUM(D51:D53)</f>
        <v>0</v>
      </c>
      <c r="E50" s="199">
        <f>SUM(E51:E53)</f>
        <v>0</v>
      </c>
    </row>
    <row r="51" spans="1:5" ht="12" customHeight="1">
      <c r="A51" s="204" t="s">
        <v>65</v>
      </c>
      <c r="B51" s="80" t="s">
        <v>240</v>
      </c>
      <c r="C51" s="106"/>
      <c r="D51" s="106"/>
      <c r="E51" s="211"/>
    </row>
    <row r="52" spans="1:5" ht="12" customHeight="1">
      <c r="A52" s="204" t="s">
        <v>67</v>
      </c>
      <c r="B52" s="64" t="s">
        <v>242</v>
      </c>
      <c r="C52" s="110"/>
      <c r="D52" s="110"/>
      <c r="E52" s="135"/>
    </row>
    <row r="53" spans="1:5" ht="15" customHeight="1">
      <c r="A53" s="204" t="s">
        <v>69</v>
      </c>
      <c r="B53" s="64" t="s">
        <v>418</v>
      </c>
      <c r="C53" s="110"/>
      <c r="D53" s="110"/>
      <c r="E53" s="135"/>
    </row>
    <row r="54" spans="1:5" ht="12.75">
      <c r="A54" s="204" t="s">
        <v>71</v>
      </c>
      <c r="B54" s="64" t="s">
        <v>432</v>
      </c>
      <c r="C54" s="110"/>
      <c r="D54" s="110"/>
      <c r="E54" s="135"/>
    </row>
    <row r="55" spans="1:5" ht="15" customHeight="1">
      <c r="A55" s="193" t="s">
        <v>77</v>
      </c>
      <c r="B55" s="223" t="s">
        <v>420</v>
      </c>
      <c r="C55" s="121">
        <f>+C44+C50</f>
        <v>1500000</v>
      </c>
      <c r="D55" s="121">
        <f>+D44+D50</f>
        <v>1500000</v>
      </c>
      <c r="E55" s="199">
        <f>+E44+E50</f>
        <v>1344268</v>
      </c>
    </row>
    <row r="56" spans="3:5" ht="12.75">
      <c r="C56" s="224"/>
      <c r="D56" s="224"/>
      <c r="E56" s="224"/>
    </row>
    <row r="57" spans="1:5" ht="12.75">
      <c r="A57" s="225" t="s">
        <v>421</v>
      </c>
      <c r="B57" s="226"/>
      <c r="C57" s="227"/>
      <c r="D57" s="227"/>
      <c r="E57" s="228"/>
    </row>
    <row r="58" spans="1:5" ht="12.75">
      <c r="A58" s="229" t="s">
        <v>422</v>
      </c>
      <c r="B58" s="230"/>
      <c r="C58" s="227"/>
      <c r="D58" s="227"/>
      <c r="E58" s="228"/>
    </row>
  </sheetData>
  <sheetProtection selectLockedCells="1" selectUnlockedCells="1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SheetLayoutView="145" zoomScalePageLayoutView="0" workbookViewId="0" topLeftCell="A1">
      <selection activeCell="E2" sqref="E2"/>
    </sheetView>
  </sheetViews>
  <sheetFormatPr defaultColWidth="9.00390625" defaultRowHeight="12.75"/>
  <cols>
    <col min="1" max="1" width="18.625" style="174" customWidth="1"/>
    <col min="2" max="2" width="62.00390625" style="175" customWidth="1"/>
    <col min="3" max="5" width="15.875" style="175" customWidth="1"/>
    <col min="6" max="16384" width="9.375" style="175" customWidth="1"/>
  </cols>
  <sheetData>
    <row r="1" spans="1:5" s="180" customFormat="1" ht="21" customHeight="1">
      <c r="A1" s="176"/>
      <c r="B1" s="177"/>
      <c r="C1" s="178"/>
      <c r="D1" s="178"/>
      <c r="E1" s="179" t="s">
        <v>1099</v>
      </c>
    </row>
    <row r="2" spans="1:5" s="183" customFormat="1" ht="25.5" customHeight="1">
      <c r="A2" s="181" t="s">
        <v>388</v>
      </c>
      <c r="B2" s="770" t="s">
        <v>389</v>
      </c>
      <c r="C2" s="770"/>
      <c r="D2" s="770"/>
      <c r="E2" s="182" t="s">
        <v>439</v>
      </c>
    </row>
    <row r="3" spans="1:5" s="183" customFormat="1" ht="24">
      <c r="A3" s="184" t="s">
        <v>428</v>
      </c>
      <c r="B3" s="771" t="s">
        <v>447</v>
      </c>
      <c r="C3" s="771"/>
      <c r="D3" s="771"/>
      <c r="E3" s="185" t="s">
        <v>427</v>
      </c>
    </row>
    <row r="4" spans="1:5" s="188" customFormat="1" ht="15.75" customHeight="1">
      <c r="A4" s="186"/>
      <c r="B4" s="186"/>
      <c r="C4" s="187"/>
      <c r="D4" s="187"/>
      <c r="E4" s="187"/>
    </row>
    <row r="5" spans="1:5" ht="24">
      <c r="A5" s="189" t="s">
        <v>394</v>
      </c>
      <c r="B5" s="190" t="s">
        <v>395</v>
      </c>
      <c r="C5" s="191" t="s">
        <v>41</v>
      </c>
      <c r="D5" s="191" t="s">
        <v>42</v>
      </c>
      <c r="E5" s="192" t="s">
        <v>43</v>
      </c>
    </row>
    <row r="6" spans="1:5" s="197" customFormat="1" ht="12.75" customHeight="1">
      <c r="A6" s="193" t="s">
        <v>44</v>
      </c>
      <c r="B6" s="194" t="s">
        <v>45</v>
      </c>
      <c r="C6" s="194" t="s">
        <v>46</v>
      </c>
      <c r="D6" s="195" t="s">
        <v>47</v>
      </c>
      <c r="E6" s="196" t="s">
        <v>48</v>
      </c>
    </row>
    <row r="7" spans="1:5" s="197" customFormat="1" ht="15.75" customHeight="1">
      <c r="A7" s="772" t="s">
        <v>291</v>
      </c>
      <c r="B7" s="772"/>
      <c r="C7" s="772"/>
      <c r="D7" s="772"/>
      <c r="E7" s="772"/>
    </row>
    <row r="8" spans="1:5" s="200" customFormat="1" ht="12" customHeight="1">
      <c r="A8" s="193" t="s">
        <v>49</v>
      </c>
      <c r="B8" s="198" t="s">
        <v>396</v>
      </c>
      <c r="C8" s="121">
        <f>SUM(C9:C18)</f>
        <v>0</v>
      </c>
      <c r="D8" s="231">
        <f>SUM(D9:D18)</f>
        <v>0</v>
      </c>
      <c r="E8" s="199">
        <f>SUM(E9:E18)</f>
        <v>0</v>
      </c>
    </row>
    <row r="9" spans="1:5" s="200" customFormat="1" ht="12" customHeight="1">
      <c r="A9" s="201" t="s">
        <v>51</v>
      </c>
      <c r="B9" s="61" t="s">
        <v>108</v>
      </c>
      <c r="C9" s="202"/>
      <c r="D9" s="232"/>
      <c r="E9" s="203"/>
    </row>
    <row r="10" spans="1:5" s="200" customFormat="1" ht="12" customHeight="1">
      <c r="A10" s="204" t="s">
        <v>53</v>
      </c>
      <c r="B10" s="64" t="s">
        <v>110</v>
      </c>
      <c r="C10" s="110"/>
      <c r="D10" s="233"/>
      <c r="E10" s="135"/>
    </row>
    <row r="11" spans="1:5" s="200" customFormat="1" ht="12" customHeight="1">
      <c r="A11" s="204" t="s">
        <v>55</v>
      </c>
      <c r="B11" s="64" t="s">
        <v>112</v>
      </c>
      <c r="C11" s="110"/>
      <c r="D11" s="233"/>
      <c r="E11" s="135"/>
    </row>
    <row r="12" spans="1:5" s="200" customFormat="1" ht="12" customHeight="1">
      <c r="A12" s="204" t="s">
        <v>57</v>
      </c>
      <c r="B12" s="64" t="s">
        <v>114</v>
      </c>
      <c r="C12" s="110"/>
      <c r="D12" s="233"/>
      <c r="E12" s="135"/>
    </row>
    <row r="13" spans="1:5" s="200" customFormat="1" ht="12" customHeight="1">
      <c r="A13" s="204" t="s">
        <v>59</v>
      </c>
      <c r="B13" s="64" t="s">
        <v>116</v>
      </c>
      <c r="C13" s="110"/>
      <c r="D13" s="233"/>
      <c r="E13" s="135"/>
    </row>
    <row r="14" spans="1:5" s="200" customFormat="1" ht="12" customHeight="1">
      <c r="A14" s="204" t="s">
        <v>61</v>
      </c>
      <c r="B14" s="64" t="s">
        <v>397</v>
      </c>
      <c r="C14" s="110"/>
      <c r="D14" s="233"/>
      <c r="E14" s="135"/>
    </row>
    <row r="15" spans="1:5" s="205" customFormat="1" ht="12" customHeight="1">
      <c r="A15" s="204" t="s">
        <v>221</v>
      </c>
      <c r="B15" s="81" t="s">
        <v>398</v>
      </c>
      <c r="C15" s="110"/>
      <c r="D15" s="233"/>
      <c r="E15" s="135"/>
    </row>
    <row r="16" spans="1:5" s="205" customFormat="1" ht="12" customHeight="1">
      <c r="A16" s="204" t="s">
        <v>223</v>
      </c>
      <c r="B16" s="64" t="s">
        <v>122</v>
      </c>
      <c r="C16" s="125"/>
      <c r="D16" s="234"/>
      <c r="E16" s="206"/>
    </row>
    <row r="17" spans="1:5" s="200" customFormat="1" ht="12" customHeight="1">
      <c r="A17" s="204" t="s">
        <v>225</v>
      </c>
      <c r="B17" s="64" t="s">
        <v>124</v>
      </c>
      <c r="C17" s="110"/>
      <c r="D17" s="233"/>
      <c r="E17" s="135"/>
    </row>
    <row r="18" spans="1:5" s="205" customFormat="1" ht="12" customHeight="1">
      <c r="A18" s="204" t="s">
        <v>227</v>
      </c>
      <c r="B18" s="81" t="s">
        <v>126</v>
      </c>
      <c r="C18" s="117"/>
      <c r="D18" s="235"/>
      <c r="E18" s="207"/>
    </row>
    <row r="19" spans="1:5" s="205" customFormat="1" ht="12" customHeight="1">
      <c r="A19" s="193" t="s">
        <v>63</v>
      </c>
      <c r="B19" s="198" t="s">
        <v>399</v>
      </c>
      <c r="C19" s="121">
        <f>SUM(C20:C22)</f>
        <v>0</v>
      </c>
      <c r="D19" s="231">
        <f>SUM(D20:D22)</f>
        <v>0</v>
      </c>
      <c r="E19" s="199">
        <f>SUM(E20:E22)</f>
        <v>0</v>
      </c>
    </row>
    <row r="20" spans="1:5" s="205" customFormat="1" ht="12" customHeight="1">
      <c r="A20" s="204" t="s">
        <v>65</v>
      </c>
      <c r="B20" s="80" t="s">
        <v>66</v>
      </c>
      <c r="C20" s="110"/>
      <c r="D20" s="233"/>
      <c r="E20" s="135"/>
    </row>
    <row r="21" spans="1:5" s="205" customFormat="1" ht="12" customHeight="1">
      <c r="A21" s="204" t="s">
        <v>67</v>
      </c>
      <c r="B21" s="64" t="s">
        <v>400</v>
      </c>
      <c r="C21" s="110"/>
      <c r="D21" s="233"/>
      <c r="E21" s="135"/>
    </row>
    <row r="22" spans="1:5" s="205" customFormat="1" ht="12" customHeight="1">
      <c r="A22" s="204" t="s">
        <v>69</v>
      </c>
      <c r="B22" s="64" t="s">
        <v>401</v>
      </c>
      <c r="C22" s="110"/>
      <c r="D22" s="233"/>
      <c r="E22" s="135"/>
    </row>
    <row r="23" spans="1:5" s="200" customFormat="1" ht="12" customHeight="1">
      <c r="A23" s="204" t="s">
        <v>71</v>
      </c>
      <c r="B23" s="64" t="s">
        <v>429</v>
      </c>
      <c r="C23" s="110"/>
      <c r="D23" s="233"/>
      <c r="E23" s="135"/>
    </row>
    <row r="24" spans="1:5" s="200" customFormat="1" ht="12" customHeight="1">
      <c r="A24" s="193" t="s">
        <v>77</v>
      </c>
      <c r="B24" s="21" t="s">
        <v>303</v>
      </c>
      <c r="C24" s="208"/>
      <c r="D24" s="236"/>
      <c r="E24" s="209"/>
    </row>
    <row r="25" spans="1:5" s="200" customFormat="1" ht="12" customHeight="1">
      <c r="A25" s="193" t="s">
        <v>261</v>
      </c>
      <c r="B25" s="21" t="s">
        <v>403</v>
      </c>
      <c r="C25" s="121">
        <f>+C26+C27</f>
        <v>0</v>
      </c>
      <c r="D25" s="231">
        <f>+D26+D27</f>
        <v>0</v>
      </c>
      <c r="E25" s="199">
        <f>+E26+E27</f>
        <v>0</v>
      </c>
    </row>
    <row r="26" spans="1:5" s="200" customFormat="1" ht="12" customHeight="1">
      <c r="A26" s="210" t="s">
        <v>93</v>
      </c>
      <c r="B26" s="80" t="s">
        <v>400</v>
      </c>
      <c r="C26" s="106"/>
      <c r="D26" s="237"/>
      <c r="E26" s="211"/>
    </row>
    <row r="27" spans="1:5" s="200" customFormat="1" ht="12" customHeight="1">
      <c r="A27" s="210" t="s">
        <v>95</v>
      </c>
      <c r="B27" s="64" t="s">
        <v>404</v>
      </c>
      <c r="C27" s="125"/>
      <c r="D27" s="234"/>
      <c r="E27" s="206"/>
    </row>
    <row r="28" spans="1:5" s="200" customFormat="1" ht="12" customHeight="1">
      <c r="A28" s="204" t="s">
        <v>97</v>
      </c>
      <c r="B28" s="212" t="s">
        <v>430</v>
      </c>
      <c r="C28" s="134"/>
      <c r="D28" s="238"/>
      <c r="E28" s="213"/>
    </row>
    <row r="29" spans="1:5" s="200" customFormat="1" ht="12" customHeight="1">
      <c r="A29" s="193" t="s">
        <v>105</v>
      </c>
      <c r="B29" s="21" t="s">
        <v>406</v>
      </c>
      <c r="C29" s="121">
        <f>+C30+C31+C32</f>
        <v>0</v>
      </c>
      <c r="D29" s="231">
        <f>+D30+D31+D32</f>
        <v>0</v>
      </c>
      <c r="E29" s="199">
        <f>+E30+E31+E32</f>
        <v>0</v>
      </c>
    </row>
    <row r="30" spans="1:5" s="200" customFormat="1" ht="12" customHeight="1">
      <c r="A30" s="210" t="s">
        <v>107</v>
      </c>
      <c r="B30" s="80" t="s">
        <v>130</v>
      </c>
      <c r="C30" s="106"/>
      <c r="D30" s="237"/>
      <c r="E30" s="211"/>
    </row>
    <row r="31" spans="1:5" s="200" customFormat="1" ht="12" customHeight="1">
      <c r="A31" s="210" t="s">
        <v>109</v>
      </c>
      <c r="B31" s="64" t="s">
        <v>132</v>
      </c>
      <c r="C31" s="125"/>
      <c r="D31" s="234"/>
      <c r="E31" s="206"/>
    </row>
    <row r="32" spans="1:5" s="200" customFormat="1" ht="12" customHeight="1">
      <c r="A32" s="204" t="s">
        <v>111</v>
      </c>
      <c r="B32" s="212" t="s">
        <v>134</v>
      </c>
      <c r="C32" s="134"/>
      <c r="D32" s="238"/>
      <c r="E32" s="213"/>
    </row>
    <row r="33" spans="1:5" s="200" customFormat="1" ht="12" customHeight="1">
      <c r="A33" s="193" t="s">
        <v>127</v>
      </c>
      <c r="B33" s="21" t="s">
        <v>304</v>
      </c>
      <c r="C33" s="208"/>
      <c r="D33" s="236"/>
      <c r="E33" s="209"/>
    </row>
    <row r="34" spans="1:5" s="200" customFormat="1" ht="12" customHeight="1">
      <c r="A34" s="193" t="s">
        <v>272</v>
      </c>
      <c r="B34" s="21" t="s">
        <v>407</v>
      </c>
      <c r="C34" s="208"/>
      <c r="D34" s="236"/>
      <c r="E34" s="209"/>
    </row>
    <row r="35" spans="1:5" s="200" customFormat="1" ht="12" customHeight="1">
      <c r="A35" s="193" t="s">
        <v>149</v>
      </c>
      <c r="B35" s="21" t="s">
        <v>431</v>
      </c>
      <c r="C35" s="121">
        <f>+C8+C19+C24+C25+C29+C33+C34</f>
        <v>0</v>
      </c>
      <c r="D35" s="231">
        <f>+D8+D19+D24+D25+D29+D33+D34</f>
        <v>0</v>
      </c>
      <c r="E35" s="199">
        <f>+E8+E19+E24+E25+E29+E33+E34</f>
        <v>0</v>
      </c>
    </row>
    <row r="36" spans="1:5" s="205" customFormat="1" ht="12" customHeight="1">
      <c r="A36" s="214" t="s">
        <v>159</v>
      </c>
      <c r="B36" s="21" t="s">
        <v>409</v>
      </c>
      <c r="C36" s="121">
        <f>+C37+C38+C39</f>
        <v>0</v>
      </c>
      <c r="D36" s="231">
        <f>+D37+D38+D39</f>
        <v>0</v>
      </c>
      <c r="E36" s="199">
        <f>+E37+E38+E39</f>
        <v>0</v>
      </c>
    </row>
    <row r="37" spans="1:5" s="205" customFormat="1" ht="15" customHeight="1">
      <c r="A37" s="210" t="s">
        <v>410</v>
      </c>
      <c r="B37" s="80" t="s">
        <v>360</v>
      </c>
      <c r="C37" s="106"/>
      <c r="D37" s="237"/>
      <c r="E37" s="211"/>
    </row>
    <row r="38" spans="1:5" s="205" customFormat="1" ht="15" customHeight="1">
      <c r="A38" s="210" t="s">
        <v>411</v>
      </c>
      <c r="B38" s="64" t="s">
        <v>412</v>
      </c>
      <c r="C38" s="125"/>
      <c r="D38" s="234"/>
      <c r="E38" s="206"/>
    </row>
    <row r="39" spans="1:5" ht="12.75">
      <c r="A39" s="204" t="s">
        <v>413</v>
      </c>
      <c r="B39" s="212" t="s">
        <v>414</v>
      </c>
      <c r="C39" s="134"/>
      <c r="D39" s="238"/>
      <c r="E39" s="213"/>
    </row>
    <row r="40" spans="1:5" s="197" customFormat="1" ht="16.5" customHeight="1">
      <c r="A40" s="214" t="s">
        <v>284</v>
      </c>
      <c r="B40" s="215" t="s">
        <v>415</v>
      </c>
      <c r="C40" s="121">
        <f>+C35+C36</f>
        <v>0</v>
      </c>
      <c r="D40" s="231">
        <f>+D35+D36</f>
        <v>0</v>
      </c>
      <c r="E40" s="199">
        <f>+E35+E36</f>
        <v>0</v>
      </c>
    </row>
    <row r="41" spans="1:5" s="222" customFormat="1" ht="12" customHeight="1">
      <c r="A41" s="216"/>
      <c r="B41" s="217"/>
      <c r="C41" s="218"/>
      <c r="D41" s="218"/>
      <c r="E41" s="218"/>
    </row>
    <row r="42" spans="1:5" ht="12" customHeight="1">
      <c r="A42" s="219"/>
      <c r="B42" s="220"/>
      <c r="C42" s="221"/>
      <c r="D42" s="221"/>
      <c r="E42" s="221"/>
    </row>
    <row r="43" spans="1:5" ht="12" customHeight="1">
      <c r="A43" s="772" t="s">
        <v>292</v>
      </c>
      <c r="B43" s="772"/>
      <c r="C43" s="772"/>
      <c r="D43" s="772"/>
      <c r="E43" s="772"/>
    </row>
    <row r="44" spans="1:5" ht="12" customHeight="1">
      <c r="A44" s="193" t="s">
        <v>49</v>
      </c>
      <c r="B44" s="21" t="s">
        <v>416</v>
      </c>
      <c r="C44" s="121">
        <f>SUM(C45:C49)</f>
        <v>1200000</v>
      </c>
      <c r="D44" s="121">
        <f>SUM(D45:D49)</f>
        <v>1200000</v>
      </c>
      <c r="E44" s="199">
        <f>SUM(E45:E49)</f>
        <v>1057261</v>
      </c>
    </row>
    <row r="45" spans="1:5" ht="12" customHeight="1">
      <c r="A45" s="204" t="s">
        <v>51</v>
      </c>
      <c r="B45" s="80" t="s">
        <v>214</v>
      </c>
      <c r="C45" s="106">
        <v>491000</v>
      </c>
      <c r="D45" s="106">
        <v>491000</v>
      </c>
      <c r="E45" s="211">
        <v>512374</v>
      </c>
    </row>
    <row r="46" spans="1:5" ht="12" customHeight="1">
      <c r="A46" s="204" t="s">
        <v>53</v>
      </c>
      <c r="B46" s="64" t="s">
        <v>215</v>
      </c>
      <c r="C46" s="110">
        <v>119000</v>
      </c>
      <c r="D46" s="110">
        <v>119000</v>
      </c>
      <c r="E46" s="135">
        <v>124506</v>
      </c>
    </row>
    <row r="47" spans="1:5" ht="12" customHeight="1">
      <c r="A47" s="204" t="s">
        <v>55</v>
      </c>
      <c r="B47" s="64" t="s">
        <v>216</v>
      </c>
      <c r="C47" s="110">
        <v>590000</v>
      </c>
      <c r="D47" s="110">
        <v>590000</v>
      </c>
      <c r="E47" s="135">
        <v>420381</v>
      </c>
    </row>
    <row r="48" spans="1:5" s="222" customFormat="1" ht="12" customHeight="1">
      <c r="A48" s="204" t="s">
        <v>57</v>
      </c>
      <c r="B48" s="64" t="s">
        <v>217</v>
      </c>
      <c r="C48" s="110"/>
      <c r="D48" s="110"/>
      <c r="E48" s="135"/>
    </row>
    <row r="49" spans="1:5" ht="12" customHeight="1">
      <c r="A49" s="204" t="s">
        <v>59</v>
      </c>
      <c r="B49" s="64" t="s">
        <v>219</v>
      </c>
      <c r="C49" s="110"/>
      <c r="D49" s="110"/>
      <c r="E49" s="135"/>
    </row>
    <row r="50" spans="1:5" ht="12" customHeight="1">
      <c r="A50" s="193" t="s">
        <v>63</v>
      </c>
      <c r="B50" s="21" t="s">
        <v>417</v>
      </c>
      <c r="C50" s="121">
        <f>SUM(C51:C53)</f>
        <v>0</v>
      </c>
      <c r="D50" s="121">
        <f>SUM(D51:D53)</f>
        <v>0</v>
      </c>
      <c r="E50" s="199">
        <f>SUM(E51:E53)</f>
        <v>0</v>
      </c>
    </row>
    <row r="51" spans="1:5" ht="12" customHeight="1">
      <c r="A51" s="204" t="s">
        <v>65</v>
      </c>
      <c r="B51" s="80" t="s">
        <v>240</v>
      </c>
      <c r="C51" s="106"/>
      <c r="D51" s="106"/>
      <c r="E51" s="211"/>
    </row>
    <row r="52" spans="1:5" ht="12" customHeight="1">
      <c r="A52" s="204" t="s">
        <v>67</v>
      </c>
      <c r="B52" s="64" t="s">
        <v>242</v>
      </c>
      <c r="C52" s="110"/>
      <c r="D52" s="110"/>
      <c r="E52" s="135"/>
    </row>
    <row r="53" spans="1:5" ht="15" customHeight="1">
      <c r="A53" s="204" t="s">
        <v>69</v>
      </c>
      <c r="B53" s="64" t="s">
        <v>418</v>
      </c>
      <c r="C53" s="110"/>
      <c r="D53" s="110"/>
      <c r="E53" s="135"/>
    </row>
    <row r="54" spans="1:5" ht="12.75">
      <c r="A54" s="204" t="s">
        <v>71</v>
      </c>
      <c r="B54" s="64" t="s">
        <v>432</v>
      </c>
      <c r="C54" s="110"/>
      <c r="D54" s="110"/>
      <c r="E54" s="135"/>
    </row>
    <row r="55" spans="1:5" ht="15" customHeight="1">
      <c r="A55" s="193" t="s">
        <v>77</v>
      </c>
      <c r="B55" s="223" t="s">
        <v>420</v>
      </c>
      <c r="C55" s="121">
        <f>+C44+C50</f>
        <v>1200000</v>
      </c>
      <c r="D55" s="121">
        <f>+D44+D50</f>
        <v>1200000</v>
      </c>
      <c r="E55" s="199">
        <f>+E44+E50</f>
        <v>1057261</v>
      </c>
    </row>
    <row r="56" spans="3:5" ht="12.75">
      <c r="C56" s="224"/>
      <c r="D56" s="224"/>
      <c r="E56" s="224"/>
    </row>
    <row r="57" spans="1:5" ht="12.75">
      <c r="A57" s="225" t="s">
        <v>421</v>
      </c>
      <c r="B57" s="226"/>
      <c r="C57" s="227"/>
      <c r="D57" s="227"/>
      <c r="E57" s="228"/>
    </row>
    <row r="58" spans="1:5" ht="12.75">
      <c r="A58" s="229" t="s">
        <v>422</v>
      </c>
      <c r="B58" s="230"/>
      <c r="C58" s="227"/>
      <c r="D58" s="227"/>
      <c r="E58" s="228"/>
    </row>
  </sheetData>
  <sheetProtection selectLockedCells="1" selectUnlockedCells="1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SheetLayoutView="145" zoomScalePageLayoutView="0" workbookViewId="0" topLeftCell="A1">
      <selection activeCell="E2" sqref="E2"/>
    </sheetView>
  </sheetViews>
  <sheetFormatPr defaultColWidth="9.00390625" defaultRowHeight="12.75"/>
  <cols>
    <col min="1" max="1" width="18.625" style="174" customWidth="1"/>
    <col min="2" max="2" width="62.00390625" style="175" customWidth="1"/>
    <col min="3" max="5" width="15.875" style="175" customWidth="1"/>
    <col min="6" max="16384" width="9.375" style="175" customWidth="1"/>
  </cols>
  <sheetData>
    <row r="1" spans="1:5" s="180" customFormat="1" ht="21" customHeight="1">
      <c r="A1" s="176"/>
      <c r="B1" s="177"/>
      <c r="C1" s="178"/>
      <c r="D1" s="178"/>
      <c r="E1" s="179" t="s">
        <v>1100</v>
      </c>
    </row>
    <row r="2" spans="1:5" s="183" customFormat="1" ht="25.5" customHeight="1">
      <c r="A2" s="181" t="s">
        <v>388</v>
      </c>
      <c r="B2" s="770" t="s">
        <v>389</v>
      </c>
      <c r="C2" s="770"/>
      <c r="D2" s="770"/>
      <c r="E2" s="182" t="s">
        <v>439</v>
      </c>
    </row>
    <row r="3" spans="1:5" s="183" customFormat="1" ht="24">
      <c r="A3" s="184" t="s">
        <v>428</v>
      </c>
      <c r="B3" s="771" t="s">
        <v>448</v>
      </c>
      <c r="C3" s="771"/>
      <c r="D3" s="771"/>
      <c r="E3" s="185" t="s">
        <v>427</v>
      </c>
    </row>
    <row r="4" spans="1:5" s="188" customFormat="1" ht="15.75" customHeight="1">
      <c r="A4" s="186"/>
      <c r="B4" s="186"/>
      <c r="C4" s="187"/>
      <c r="D4" s="187"/>
      <c r="E4" s="187"/>
    </row>
    <row r="5" spans="1:5" ht="24">
      <c r="A5" s="189" t="s">
        <v>394</v>
      </c>
      <c r="B5" s="190" t="s">
        <v>395</v>
      </c>
      <c r="C5" s="191" t="s">
        <v>41</v>
      </c>
      <c r="D5" s="191" t="s">
        <v>42</v>
      </c>
      <c r="E5" s="192" t="s">
        <v>43</v>
      </c>
    </row>
    <row r="6" spans="1:5" s="197" customFormat="1" ht="12.75" customHeight="1">
      <c r="A6" s="193" t="s">
        <v>44</v>
      </c>
      <c r="B6" s="194" t="s">
        <v>45</v>
      </c>
      <c r="C6" s="194" t="s">
        <v>46</v>
      </c>
      <c r="D6" s="195" t="s">
        <v>47</v>
      </c>
      <c r="E6" s="196" t="s">
        <v>48</v>
      </c>
    </row>
    <row r="7" spans="1:5" s="197" customFormat="1" ht="15.75" customHeight="1">
      <c r="A7" s="772" t="s">
        <v>291</v>
      </c>
      <c r="B7" s="772"/>
      <c r="C7" s="772"/>
      <c r="D7" s="772"/>
      <c r="E7" s="772"/>
    </row>
    <row r="8" spans="1:5" s="200" customFormat="1" ht="12" customHeight="1">
      <c r="A8" s="193" t="s">
        <v>49</v>
      </c>
      <c r="B8" s="198" t="s">
        <v>396</v>
      </c>
      <c r="C8" s="121">
        <f>SUM(C9:C18)</f>
        <v>50000</v>
      </c>
      <c r="D8" s="231">
        <f>SUM(D9:D18)</f>
        <v>186900</v>
      </c>
      <c r="E8" s="199">
        <f>SUM(E9:E18)</f>
        <v>136900</v>
      </c>
    </row>
    <row r="9" spans="1:5" s="200" customFormat="1" ht="12" customHeight="1">
      <c r="A9" s="201" t="s">
        <v>51</v>
      </c>
      <c r="B9" s="61" t="s">
        <v>108</v>
      </c>
      <c r="C9" s="202"/>
      <c r="D9" s="232"/>
      <c r="E9" s="203"/>
    </row>
    <row r="10" spans="1:5" s="200" customFormat="1" ht="12" customHeight="1">
      <c r="A10" s="204" t="s">
        <v>53</v>
      </c>
      <c r="B10" s="64" t="s">
        <v>110</v>
      </c>
      <c r="C10" s="110"/>
      <c r="D10" s="233"/>
      <c r="E10" s="135"/>
    </row>
    <row r="11" spans="1:5" s="200" customFormat="1" ht="12" customHeight="1">
      <c r="A11" s="204" t="s">
        <v>55</v>
      </c>
      <c r="B11" s="64" t="s">
        <v>112</v>
      </c>
      <c r="C11" s="110"/>
      <c r="D11" s="233"/>
      <c r="E11" s="135"/>
    </row>
    <row r="12" spans="1:5" s="200" customFormat="1" ht="12" customHeight="1">
      <c r="A12" s="204" t="s">
        <v>57</v>
      </c>
      <c r="B12" s="64" t="s">
        <v>114</v>
      </c>
      <c r="C12" s="110">
        <v>50000</v>
      </c>
      <c r="D12" s="233">
        <v>186900</v>
      </c>
      <c r="E12" s="135">
        <v>136900</v>
      </c>
    </row>
    <row r="13" spans="1:5" s="200" customFormat="1" ht="12" customHeight="1">
      <c r="A13" s="204" t="s">
        <v>59</v>
      </c>
      <c r="B13" s="64" t="s">
        <v>116</v>
      </c>
      <c r="C13" s="110"/>
      <c r="D13" s="233"/>
      <c r="E13" s="135"/>
    </row>
    <row r="14" spans="1:5" s="200" customFormat="1" ht="12" customHeight="1">
      <c r="A14" s="204" t="s">
        <v>61</v>
      </c>
      <c r="B14" s="64" t="s">
        <v>397</v>
      </c>
      <c r="C14" s="110"/>
      <c r="D14" s="233"/>
      <c r="E14" s="135"/>
    </row>
    <row r="15" spans="1:5" s="205" customFormat="1" ht="12" customHeight="1">
      <c r="A15" s="204" t="s">
        <v>221</v>
      </c>
      <c r="B15" s="81" t="s">
        <v>398</v>
      </c>
      <c r="C15" s="110"/>
      <c r="D15" s="233"/>
      <c r="E15" s="135"/>
    </row>
    <row r="16" spans="1:5" s="205" customFormat="1" ht="12" customHeight="1">
      <c r="A16" s="204" t="s">
        <v>223</v>
      </c>
      <c r="B16" s="64" t="s">
        <v>122</v>
      </c>
      <c r="C16" s="125"/>
      <c r="D16" s="234"/>
      <c r="E16" s="206"/>
    </row>
    <row r="17" spans="1:5" s="200" customFormat="1" ht="12" customHeight="1">
      <c r="A17" s="204" t="s">
        <v>225</v>
      </c>
      <c r="B17" s="64" t="s">
        <v>124</v>
      </c>
      <c r="C17" s="110"/>
      <c r="D17" s="233"/>
      <c r="E17" s="135"/>
    </row>
    <row r="18" spans="1:5" s="205" customFormat="1" ht="12" customHeight="1">
      <c r="A18" s="204" t="s">
        <v>227</v>
      </c>
      <c r="B18" s="81" t="s">
        <v>126</v>
      </c>
      <c r="C18" s="117"/>
      <c r="D18" s="235"/>
      <c r="E18" s="207"/>
    </row>
    <row r="19" spans="1:5" s="205" customFormat="1" ht="12" customHeight="1">
      <c r="A19" s="193" t="s">
        <v>63</v>
      </c>
      <c r="B19" s="198" t="s">
        <v>399</v>
      </c>
      <c r="C19" s="121">
        <f>SUM(C20:C22)</f>
        <v>0</v>
      </c>
      <c r="D19" s="231">
        <f>SUM(D20:D22)</f>
        <v>0</v>
      </c>
      <c r="E19" s="199">
        <f>SUM(E20:E22)</f>
        <v>0</v>
      </c>
    </row>
    <row r="20" spans="1:5" s="205" customFormat="1" ht="12" customHeight="1">
      <c r="A20" s="204" t="s">
        <v>65</v>
      </c>
      <c r="B20" s="80" t="s">
        <v>66</v>
      </c>
      <c r="C20" s="110"/>
      <c r="D20" s="233"/>
      <c r="E20" s="135"/>
    </row>
    <row r="21" spans="1:5" s="205" customFormat="1" ht="12" customHeight="1">
      <c r="A21" s="204" t="s">
        <v>67</v>
      </c>
      <c r="B21" s="64" t="s">
        <v>400</v>
      </c>
      <c r="C21" s="110"/>
      <c r="D21" s="233"/>
      <c r="E21" s="135"/>
    </row>
    <row r="22" spans="1:5" s="205" customFormat="1" ht="12" customHeight="1">
      <c r="A22" s="204" t="s">
        <v>69</v>
      </c>
      <c r="B22" s="64" t="s">
        <v>401</v>
      </c>
      <c r="C22" s="110"/>
      <c r="D22" s="233"/>
      <c r="E22" s="135"/>
    </row>
    <row r="23" spans="1:5" s="200" customFormat="1" ht="12" customHeight="1">
      <c r="A23" s="204" t="s">
        <v>71</v>
      </c>
      <c r="B23" s="64" t="s">
        <v>429</v>
      </c>
      <c r="C23" s="110"/>
      <c r="D23" s="233"/>
      <c r="E23" s="135"/>
    </row>
    <row r="24" spans="1:5" s="200" customFormat="1" ht="12" customHeight="1">
      <c r="A24" s="193" t="s">
        <v>77</v>
      </c>
      <c r="B24" s="21" t="s">
        <v>303</v>
      </c>
      <c r="C24" s="208"/>
      <c r="D24" s="236"/>
      <c r="E24" s="209"/>
    </row>
    <row r="25" spans="1:5" s="200" customFormat="1" ht="12" customHeight="1">
      <c r="A25" s="193" t="s">
        <v>261</v>
      </c>
      <c r="B25" s="21" t="s">
        <v>403</v>
      </c>
      <c r="C25" s="121">
        <f>+C26+C27</f>
        <v>0</v>
      </c>
      <c r="D25" s="231">
        <f>+D26+D27</f>
        <v>0</v>
      </c>
      <c r="E25" s="199">
        <f>+E26+E27</f>
        <v>0</v>
      </c>
    </row>
    <row r="26" spans="1:5" s="200" customFormat="1" ht="12" customHeight="1">
      <c r="A26" s="210" t="s">
        <v>93</v>
      </c>
      <c r="B26" s="80" t="s">
        <v>400</v>
      </c>
      <c r="C26" s="106"/>
      <c r="D26" s="237"/>
      <c r="E26" s="211"/>
    </row>
    <row r="27" spans="1:5" s="200" customFormat="1" ht="12" customHeight="1">
      <c r="A27" s="210" t="s">
        <v>95</v>
      </c>
      <c r="B27" s="64" t="s">
        <v>404</v>
      </c>
      <c r="C27" s="125"/>
      <c r="D27" s="234"/>
      <c r="E27" s="206"/>
    </row>
    <row r="28" spans="1:5" s="200" customFormat="1" ht="12" customHeight="1">
      <c r="A28" s="204" t="s">
        <v>97</v>
      </c>
      <c r="B28" s="212" t="s">
        <v>430</v>
      </c>
      <c r="C28" s="134"/>
      <c r="D28" s="238"/>
      <c r="E28" s="213"/>
    </row>
    <row r="29" spans="1:5" s="200" customFormat="1" ht="12" customHeight="1">
      <c r="A29" s="193" t="s">
        <v>105</v>
      </c>
      <c r="B29" s="21" t="s">
        <v>406</v>
      </c>
      <c r="C29" s="121">
        <f>+C30+C31+C32</f>
        <v>0</v>
      </c>
      <c r="D29" s="231">
        <f>+D30+D31+D32</f>
        <v>0</v>
      </c>
      <c r="E29" s="199">
        <f>+E30+E31+E32</f>
        <v>0</v>
      </c>
    </row>
    <row r="30" spans="1:5" s="200" customFormat="1" ht="12" customHeight="1">
      <c r="A30" s="210" t="s">
        <v>107</v>
      </c>
      <c r="B30" s="80" t="s">
        <v>130</v>
      </c>
      <c r="C30" s="106"/>
      <c r="D30" s="237"/>
      <c r="E30" s="211"/>
    </row>
    <row r="31" spans="1:5" s="200" customFormat="1" ht="12" customHeight="1">
      <c r="A31" s="210" t="s">
        <v>109</v>
      </c>
      <c r="B31" s="64" t="s">
        <v>132</v>
      </c>
      <c r="C31" s="125"/>
      <c r="D31" s="234"/>
      <c r="E31" s="206"/>
    </row>
    <row r="32" spans="1:5" s="200" customFormat="1" ht="12" customHeight="1">
      <c r="A32" s="204" t="s">
        <v>111</v>
      </c>
      <c r="B32" s="212" t="s">
        <v>134</v>
      </c>
      <c r="C32" s="134"/>
      <c r="D32" s="238"/>
      <c r="E32" s="213"/>
    </row>
    <row r="33" spans="1:5" s="200" customFormat="1" ht="12" customHeight="1">
      <c r="A33" s="193" t="s">
        <v>127</v>
      </c>
      <c r="B33" s="21" t="s">
        <v>304</v>
      </c>
      <c r="C33" s="208"/>
      <c r="D33" s="236"/>
      <c r="E33" s="209"/>
    </row>
    <row r="34" spans="1:5" s="200" customFormat="1" ht="12" customHeight="1">
      <c r="A34" s="193" t="s">
        <v>272</v>
      </c>
      <c r="B34" s="21" t="s">
        <v>407</v>
      </c>
      <c r="C34" s="208"/>
      <c r="D34" s="236"/>
      <c r="E34" s="209"/>
    </row>
    <row r="35" spans="1:5" s="200" customFormat="1" ht="12" customHeight="1">
      <c r="A35" s="193" t="s">
        <v>149</v>
      </c>
      <c r="B35" s="21" t="s">
        <v>431</v>
      </c>
      <c r="C35" s="121">
        <f>+C8+C19+C24+C25+C29+C33+C34</f>
        <v>50000</v>
      </c>
      <c r="D35" s="231">
        <f>+D8+D19+D24+D25+D29+D33+D34</f>
        <v>186900</v>
      </c>
      <c r="E35" s="199">
        <f>+E8+E19+E24+E25+E29+E33+E34</f>
        <v>136900</v>
      </c>
    </row>
    <row r="36" spans="1:5" s="205" customFormat="1" ht="12" customHeight="1">
      <c r="A36" s="214" t="s">
        <v>159</v>
      </c>
      <c r="B36" s="21" t="s">
        <v>409</v>
      </c>
      <c r="C36" s="121">
        <f>+C37+C38+C39</f>
        <v>0</v>
      </c>
      <c r="D36" s="231">
        <f>+D37+D38+D39</f>
        <v>0</v>
      </c>
      <c r="E36" s="199">
        <f>+E37+E38+E39</f>
        <v>0</v>
      </c>
    </row>
    <row r="37" spans="1:5" s="205" customFormat="1" ht="15" customHeight="1">
      <c r="A37" s="210" t="s">
        <v>410</v>
      </c>
      <c r="B37" s="80" t="s">
        <v>360</v>
      </c>
      <c r="C37" s="106"/>
      <c r="D37" s="237"/>
      <c r="E37" s="211"/>
    </row>
    <row r="38" spans="1:5" s="205" customFormat="1" ht="15" customHeight="1">
      <c r="A38" s="210" t="s">
        <v>411</v>
      </c>
      <c r="B38" s="64" t="s">
        <v>412</v>
      </c>
      <c r="C38" s="125"/>
      <c r="D38" s="234"/>
      <c r="E38" s="206"/>
    </row>
    <row r="39" spans="1:5" ht="12.75">
      <c r="A39" s="204" t="s">
        <v>413</v>
      </c>
      <c r="B39" s="212" t="s">
        <v>414</v>
      </c>
      <c r="C39" s="134"/>
      <c r="D39" s="238"/>
      <c r="E39" s="213"/>
    </row>
    <row r="40" spans="1:5" s="197" customFormat="1" ht="16.5" customHeight="1">
      <c r="A40" s="214" t="s">
        <v>284</v>
      </c>
      <c r="B40" s="215" t="s">
        <v>415</v>
      </c>
      <c r="C40" s="121">
        <f>+C35+C36</f>
        <v>50000</v>
      </c>
      <c r="D40" s="231">
        <f>+D35+D36</f>
        <v>186900</v>
      </c>
      <c r="E40" s="199">
        <f>+E35+E36</f>
        <v>136900</v>
      </c>
    </row>
    <row r="41" spans="1:5" s="222" customFormat="1" ht="12" customHeight="1">
      <c r="A41" s="216"/>
      <c r="B41" s="217"/>
      <c r="C41" s="218"/>
      <c r="D41" s="218"/>
      <c r="E41" s="218"/>
    </row>
    <row r="42" spans="1:5" ht="12" customHeight="1">
      <c r="A42" s="219"/>
      <c r="B42" s="220"/>
      <c r="C42" s="221"/>
      <c r="D42" s="221"/>
      <c r="E42" s="221"/>
    </row>
    <row r="43" spans="1:5" ht="12" customHeight="1">
      <c r="A43" s="772" t="s">
        <v>292</v>
      </c>
      <c r="B43" s="772"/>
      <c r="C43" s="772"/>
      <c r="D43" s="772"/>
      <c r="E43" s="772"/>
    </row>
    <row r="44" spans="1:5" ht="12" customHeight="1">
      <c r="A44" s="193" t="s">
        <v>49</v>
      </c>
      <c r="B44" s="21" t="s">
        <v>416</v>
      </c>
      <c r="C44" s="121">
        <f>SUM(C45:C49)</f>
        <v>1038000</v>
      </c>
      <c r="D44" s="121">
        <f>SUM(D45:D49)</f>
        <v>1403238</v>
      </c>
      <c r="E44" s="199">
        <f>SUM(E45:E49)</f>
        <v>2008514</v>
      </c>
    </row>
    <row r="45" spans="1:5" ht="12" customHeight="1">
      <c r="A45" s="204" t="s">
        <v>51</v>
      </c>
      <c r="B45" s="80" t="s">
        <v>214</v>
      </c>
      <c r="C45" s="106"/>
      <c r="D45" s="106"/>
      <c r="E45" s="211"/>
    </row>
    <row r="46" spans="1:5" ht="12" customHeight="1">
      <c r="A46" s="204" t="s">
        <v>53</v>
      </c>
      <c r="B46" s="64" t="s">
        <v>215</v>
      </c>
      <c r="C46" s="110"/>
      <c r="D46" s="110"/>
      <c r="E46" s="135"/>
    </row>
    <row r="47" spans="1:5" ht="12" customHeight="1">
      <c r="A47" s="204" t="s">
        <v>55</v>
      </c>
      <c r="B47" s="64" t="s">
        <v>216</v>
      </c>
      <c r="C47" s="110">
        <v>1038000</v>
      </c>
      <c r="D47" s="110">
        <v>1403238</v>
      </c>
      <c r="E47" s="135">
        <v>2008514</v>
      </c>
    </row>
    <row r="48" spans="1:5" s="222" customFormat="1" ht="12" customHeight="1">
      <c r="A48" s="204" t="s">
        <v>57</v>
      </c>
      <c r="B48" s="64" t="s">
        <v>217</v>
      </c>
      <c r="C48" s="110"/>
      <c r="D48" s="110"/>
      <c r="E48" s="135"/>
    </row>
    <row r="49" spans="1:5" ht="12" customHeight="1">
      <c r="A49" s="204" t="s">
        <v>59</v>
      </c>
      <c r="B49" s="64" t="s">
        <v>219</v>
      </c>
      <c r="C49" s="110"/>
      <c r="D49" s="110"/>
      <c r="E49" s="135"/>
    </row>
    <row r="50" spans="1:5" ht="12" customHeight="1">
      <c r="A50" s="193" t="s">
        <v>63</v>
      </c>
      <c r="B50" s="21" t="s">
        <v>417</v>
      </c>
      <c r="C50" s="121">
        <f>SUM(C51:C53)</f>
        <v>0</v>
      </c>
      <c r="D50" s="121">
        <f>SUM(D51:D53)</f>
        <v>0</v>
      </c>
      <c r="E50" s="199">
        <f>SUM(E51:E53)</f>
        <v>0</v>
      </c>
    </row>
    <row r="51" spans="1:5" ht="12" customHeight="1">
      <c r="A51" s="204" t="s">
        <v>65</v>
      </c>
      <c r="B51" s="80" t="s">
        <v>240</v>
      </c>
      <c r="C51" s="106"/>
      <c r="D51" s="106"/>
      <c r="E51" s="211"/>
    </row>
    <row r="52" spans="1:5" ht="12" customHeight="1">
      <c r="A52" s="204" t="s">
        <v>67</v>
      </c>
      <c r="B52" s="64" t="s">
        <v>242</v>
      </c>
      <c r="C52" s="110"/>
      <c r="D52" s="110"/>
      <c r="E52" s="135"/>
    </row>
    <row r="53" spans="1:5" ht="15" customHeight="1">
      <c r="A53" s="204" t="s">
        <v>69</v>
      </c>
      <c r="B53" s="64" t="s">
        <v>418</v>
      </c>
      <c r="C53" s="110"/>
      <c r="D53" s="110"/>
      <c r="E53" s="135"/>
    </row>
    <row r="54" spans="1:5" ht="12.75">
      <c r="A54" s="204" t="s">
        <v>71</v>
      </c>
      <c r="B54" s="64" t="s">
        <v>432</v>
      </c>
      <c r="C54" s="110"/>
      <c r="D54" s="110"/>
      <c r="E54" s="135"/>
    </row>
    <row r="55" spans="1:5" ht="15" customHeight="1">
      <c r="A55" s="193" t="s">
        <v>77</v>
      </c>
      <c r="B55" s="223" t="s">
        <v>420</v>
      </c>
      <c r="C55" s="121">
        <f>+C44+C50</f>
        <v>1038000</v>
      </c>
      <c r="D55" s="121">
        <f>+D44+D50</f>
        <v>1403238</v>
      </c>
      <c r="E55" s="199">
        <f>+E44+E50</f>
        <v>2008514</v>
      </c>
    </row>
    <row r="56" spans="3:5" ht="12.75">
      <c r="C56" s="224"/>
      <c r="D56" s="224"/>
      <c r="E56" s="224"/>
    </row>
    <row r="57" spans="1:5" ht="12.75">
      <c r="A57" s="225" t="s">
        <v>421</v>
      </c>
      <c r="B57" s="226"/>
      <c r="C57" s="227"/>
      <c r="D57" s="227"/>
      <c r="E57" s="228"/>
    </row>
    <row r="58" spans="1:5" ht="12.75">
      <c r="A58" s="229" t="s">
        <v>422</v>
      </c>
      <c r="B58" s="230"/>
      <c r="C58" s="227"/>
      <c r="D58" s="227"/>
      <c r="E58" s="228"/>
    </row>
  </sheetData>
  <sheetProtection selectLockedCells="1" selectUnlockedCells="1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J30"/>
  <sheetViews>
    <sheetView view="pageLayout" zoomScaleSheetLayoutView="100" workbookViewId="0" topLeftCell="E12">
      <selection activeCell="J31" sqref="J31"/>
    </sheetView>
  </sheetViews>
  <sheetFormatPr defaultColWidth="9.00390625" defaultRowHeight="12.75"/>
  <cols>
    <col min="1" max="1" width="6.875" style="91" customWidth="1"/>
    <col min="2" max="2" width="55.125" style="92" customWidth="1"/>
    <col min="3" max="5" width="16.375" style="91" customWidth="1"/>
    <col min="6" max="6" width="55.125" style="91" customWidth="1"/>
    <col min="7" max="9" width="16.375" style="91" customWidth="1"/>
    <col min="10" max="10" width="4.875" style="91" customWidth="1"/>
    <col min="11" max="16384" width="9.375" style="91" customWidth="1"/>
  </cols>
  <sheetData>
    <row r="1" spans="2:10" ht="39.75" customHeight="1">
      <c r="B1" s="762" t="s">
        <v>290</v>
      </c>
      <c r="C1" s="762"/>
      <c r="D1" s="762"/>
      <c r="E1" s="762"/>
      <c r="F1" s="762"/>
      <c r="G1" s="762"/>
      <c r="H1" s="762"/>
      <c r="I1" s="762"/>
      <c r="J1" s="763" t="s">
        <v>1073</v>
      </c>
    </row>
    <row r="2" spans="7:10" ht="13.5">
      <c r="G2" s="93"/>
      <c r="H2" s="93"/>
      <c r="I2" s="93"/>
      <c r="J2" s="763"/>
    </row>
    <row r="3" spans="1:10" ht="18" customHeight="1">
      <c r="A3" s="764" t="s">
        <v>39</v>
      </c>
      <c r="B3" s="765" t="s">
        <v>291</v>
      </c>
      <c r="C3" s="765"/>
      <c r="D3" s="765"/>
      <c r="E3" s="765"/>
      <c r="F3" s="764" t="s">
        <v>292</v>
      </c>
      <c r="G3" s="764"/>
      <c r="H3" s="764"/>
      <c r="I3" s="764"/>
      <c r="J3" s="763"/>
    </row>
    <row r="4" spans="1:10" s="98" customFormat="1" ht="35.25" customHeight="1">
      <c r="A4" s="764"/>
      <c r="B4" s="94" t="s">
        <v>293</v>
      </c>
      <c r="C4" s="95" t="s">
        <v>1048</v>
      </c>
      <c r="D4" s="96" t="s">
        <v>1049</v>
      </c>
      <c r="E4" s="95" t="s">
        <v>1050</v>
      </c>
      <c r="F4" s="94" t="s">
        <v>293</v>
      </c>
      <c r="G4" s="95" t="str">
        <f>+C4</f>
        <v>2016. évi eredeti előirányzat</v>
      </c>
      <c r="H4" s="96" t="str">
        <f>+D4</f>
        <v>2016. évi módosított előirányzat</v>
      </c>
      <c r="I4" s="97" t="str">
        <f>+E4</f>
        <v>2016. évi teljesítés</v>
      </c>
      <c r="J4" s="763"/>
    </row>
    <row r="5" spans="1:10" s="103" customFormat="1" ht="12" customHeight="1">
      <c r="A5" s="99" t="s">
        <v>44</v>
      </c>
      <c r="B5" s="100" t="s">
        <v>45</v>
      </c>
      <c r="C5" s="101" t="s">
        <v>46</v>
      </c>
      <c r="D5" s="101" t="s">
        <v>47</v>
      </c>
      <c r="E5" s="101" t="s">
        <v>48</v>
      </c>
      <c r="F5" s="100" t="s">
        <v>294</v>
      </c>
      <c r="G5" s="101" t="s">
        <v>295</v>
      </c>
      <c r="H5" s="101" t="s">
        <v>296</v>
      </c>
      <c r="I5" s="102" t="s">
        <v>297</v>
      </c>
      <c r="J5" s="763"/>
    </row>
    <row r="6" spans="1:10" ht="15" customHeight="1">
      <c r="A6" s="104" t="s">
        <v>49</v>
      </c>
      <c r="B6" s="105" t="s">
        <v>298</v>
      </c>
      <c r="C6" s="106">
        <v>29662312</v>
      </c>
      <c r="D6" s="106">
        <v>31515542</v>
      </c>
      <c r="E6" s="106">
        <v>31484762</v>
      </c>
      <c r="F6" s="105" t="s">
        <v>299</v>
      </c>
      <c r="G6" s="106">
        <v>19344855</v>
      </c>
      <c r="H6" s="106">
        <v>29971282</v>
      </c>
      <c r="I6" s="107">
        <v>27800367</v>
      </c>
      <c r="J6" s="763"/>
    </row>
    <row r="7" spans="1:10" ht="15" customHeight="1">
      <c r="A7" s="108" t="s">
        <v>63</v>
      </c>
      <c r="B7" s="109" t="s">
        <v>300</v>
      </c>
      <c r="C7" s="110">
        <v>13550827</v>
      </c>
      <c r="D7" s="110">
        <v>17657422</v>
      </c>
      <c r="E7" s="110">
        <v>21043126</v>
      </c>
      <c r="F7" s="109" t="s">
        <v>215</v>
      </c>
      <c r="G7" s="110">
        <v>5166627</v>
      </c>
      <c r="H7" s="110">
        <v>5341125</v>
      </c>
      <c r="I7" s="111">
        <v>5263419</v>
      </c>
      <c r="J7" s="763"/>
    </row>
    <row r="8" spans="1:10" ht="15" customHeight="1">
      <c r="A8" s="108" t="s">
        <v>77</v>
      </c>
      <c r="B8" s="109" t="s">
        <v>301</v>
      </c>
      <c r="C8" s="110"/>
      <c r="D8" s="110"/>
      <c r="E8" s="110"/>
      <c r="F8" s="109" t="s">
        <v>302</v>
      </c>
      <c r="G8" s="110">
        <v>34668300</v>
      </c>
      <c r="H8" s="110">
        <v>33875656</v>
      </c>
      <c r="I8" s="111">
        <v>29216872</v>
      </c>
      <c r="J8" s="763"/>
    </row>
    <row r="9" spans="1:10" ht="15" customHeight="1">
      <c r="A9" s="108" t="s">
        <v>261</v>
      </c>
      <c r="B9" s="109" t="s">
        <v>303</v>
      </c>
      <c r="C9" s="110">
        <v>4639830</v>
      </c>
      <c r="D9" s="110">
        <v>4706972</v>
      </c>
      <c r="E9" s="110">
        <v>4286677</v>
      </c>
      <c r="F9" s="109" t="s">
        <v>217</v>
      </c>
      <c r="G9" s="110">
        <v>6624650</v>
      </c>
      <c r="H9" s="110">
        <v>5234605</v>
      </c>
      <c r="I9" s="111">
        <v>3590165</v>
      </c>
      <c r="J9" s="763"/>
    </row>
    <row r="10" spans="1:10" ht="15" customHeight="1">
      <c r="A10" s="108" t="s">
        <v>105</v>
      </c>
      <c r="B10" s="112" t="s">
        <v>304</v>
      </c>
      <c r="C10" s="110"/>
      <c r="D10" s="110"/>
      <c r="E10" s="110"/>
      <c r="F10" s="109" t="s">
        <v>219</v>
      </c>
      <c r="G10" s="110">
        <v>2137405</v>
      </c>
      <c r="H10" s="110">
        <v>2301565</v>
      </c>
      <c r="I10" s="111">
        <v>1894857</v>
      </c>
      <c r="J10" s="763"/>
    </row>
    <row r="11" spans="1:10" ht="15" customHeight="1">
      <c r="A11" s="108" t="s">
        <v>127</v>
      </c>
      <c r="B11" s="109" t="s">
        <v>305</v>
      </c>
      <c r="C11" s="113"/>
      <c r="D11" s="113"/>
      <c r="E11" s="113"/>
      <c r="F11" s="109" t="s">
        <v>306</v>
      </c>
      <c r="G11" s="110">
        <v>2854536</v>
      </c>
      <c r="H11" s="110">
        <v>3665761</v>
      </c>
      <c r="I11" s="111"/>
      <c r="J11" s="763"/>
    </row>
    <row r="12" spans="1:10" ht="15" customHeight="1">
      <c r="A12" s="108" t="s">
        <v>272</v>
      </c>
      <c r="B12" s="109" t="s">
        <v>126</v>
      </c>
      <c r="C12" s="110">
        <v>3607304</v>
      </c>
      <c r="D12" s="110">
        <v>5948003</v>
      </c>
      <c r="E12" s="110">
        <v>4912222</v>
      </c>
      <c r="F12" s="114"/>
      <c r="G12" s="110"/>
      <c r="H12" s="110"/>
      <c r="I12" s="111"/>
      <c r="J12" s="763"/>
    </row>
    <row r="13" spans="1:10" ht="15" customHeight="1">
      <c r="A13" s="108" t="s">
        <v>149</v>
      </c>
      <c r="B13" s="114"/>
      <c r="C13" s="110"/>
      <c r="D13" s="110"/>
      <c r="E13" s="110"/>
      <c r="F13" s="114"/>
      <c r="G13" s="110"/>
      <c r="H13" s="110"/>
      <c r="I13" s="111"/>
      <c r="J13" s="763"/>
    </row>
    <row r="14" spans="1:10" ht="15" customHeight="1">
      <c r="A14" s="108" t="s">
        <v>159</v>
      </c>
      <c r="B14" s="115"/>
      <c r="C14" s="113"/>
      <c r="D14" s="113"/>
      <c r="E14" s="113"/>
      <c r="F14" s="114"/>
      <c r="G14" s="110"/>
      <c r="H14" s="110"/>
      <c r="I14" s="111"/>
      <c r="J14" s="763"/>
    </row>
    <row r="15" spans="1:10" ht="15" customHeight="1">
      <c r="A15" s="108" t="s">
        <v>284</v>
      </c>
      <c r="B15" s="114"/>
      <c r="C15" s="110"/>
      <c r="D15" s="110"/>
      <c r="E15" s="110"/>
      <c r="F15" s="114"/>
      <c r="G15" s="110"/>
      <c r="H15" s="110"/>
      <c r="I15" s="111"/>
      <c r="J15" s="763"/>
    </row>
    <row r="16" spans="1:10" ht="15" customHeight="1">
      <c r="A16" s="108" t="s">
        <v>307</v>
      </c>
      <c r="B16" s="114"/>
      <c r="C16" s="110"/>
      <c r="D16" s="110"/>
      <c r="E16" s="110"/>
      <c r="F16" s="114"/>
      <c r="G16" s="110"/>
      <c r="H16" s="110"/>
      <c r="I16" s="111"/>
      <c r="J16" s="763"/>
    </row>
    <row r="17" spans="1:10" ht="15" customHeight="1">
      <c r="A17" s="108" t="s">
        <v>308</v>
      </c>
      <c r="B17" s="116"/>
      <c r="C17" s="117"/>
      <c r="D17" s="117"/>
      <c r="E17" s="117"/>
      <c r="F17" s="114"/>
      <c r="G17" s="117"/>
      <c r="H17" s="117"/>
      <c r="I17" s="118"/>
      <c r="J17" s="763"/>
    </row>
    <row r="18" spans="1:10" ht="17.25" customHeight="1">
      <c r="A18" s="119" t="s">
        <v>309</v>
      </c>
      <c r="B18" s="120" t="s">
        <v>310</v>
      </c>
      <c r="C18" s="121">
        <f>+C6+C7+C9+C10+C12+C13+C14+C15+C16+C17</f>
        <v>51460273</v>
      </c>
      <c r="D18" s="121">
        <f>+D6+D7+D9+D10+D12+D13+D14+D15+D16+D17</f>
        <v>59827939</v>
      </c>
      <c r="E18" s="121">
        <f>+E6+E7+E9+E10+E12+E13+E14+E15+E16+E17</f>
        <v>61726787</v>
      </c>
      <c r="F18" s="120" t="s">
        <v>311</v>
      </c>
      <c r="G18" s="121">
        <f>SUM(G6:G17)</f>
        <v>70796373</v>
      </c>
      <c r="H18" s="121">
        <f>SUM(H6:H17)</f>
        <v>80389994</v>
      </c>
      <c r="I18" s="121">
        <f>SUM(I6:I17)</f>
        <v>67765680</v>
      </c>
      <c r="J18" s="763"/>
    </row>
    <row r="19" spans="1:10" ht="15" customHeight="1">
      <c r="A19" s="122" t="s">
        <v>312</v>
      </c>
      <c r="B19" s="123" t="s">
        <v>313</v>
      </c>
      <c r="C19" s="124">
        <f>+C20+C21+C22+C23</f>
        <v>20483045</v>
      </c>
      <c r="D19" s="124">
        <f>+D20+D21+D22+D23</f>
        <v>33335145</v>
      </c>
      <c r="E19" s="124">
        <f>+E20+E21+E22+E23</f>
        <v>26914095</v>
      </c>
      <c r="F19" s="109" t="s">
        <v>314</v>
      </c>
      <c r="G19" s="125"/>
      <c r="H19" s="125"/>
      <c r="I19" s="125"/>
      <c r="J19" s="763"/>
    </row>
    <row r="20" spans="1:10" ht="15" customHeight="1">
      <c r="A20" s="108" t="s">
        <v>315</v>
      </c>
      <c r="B20" s="109" t="s">
        <v>316</v>
      </c>
      <c r="C20" s="110">
        <v>20483045</v>
      </c>
      <c r="D20" s="110">
        <v>20493045</v>
      </c>
      <c r="E20" s="110">
        <v>20493045</v>
      </c>
      <c r="F20" s="109" t="s">
        <v>317</v>
      </c>
      <c r="G20" s="110"/>
      <c r="H20" s="110"/>
      <c r="I20" s="110"/>
      <c r="J20" s="763"/>
    </row>
    <row r="21" spans="1:10" ht="15" customHeight="1">
      <c r="A21" s="108" t="s">
        <v>318</v>
      </c>
      <c r="B21" s="109" t="s">
        <v>319</v>
      </c>
      <c r="C21" s="110"/>
      <c r="D21" s="110"/>
      <c r="E21" s="110"/>
      <c r="F21" s="109" t="s">
        <v>320</v>
      </c>
      <c r="G21" s="110"/>
      <c r="H21" s="110"/>
      <c r="I21" s="110"/>
      <c r="J21" s="763"/>
    </row>
    <row r="22" spans="1:10" ht="15" customHeight="1">
      <c r="A22" s="108" t="s">
        <v>321</v>
      </c>
      <c r="B22" s="109" t="s">
        <v>322</v>
      </c>
      <c r="C22" s="110"/>
      <c r="D22" s="110"/>
      <c r="E22" s="110"/>
      <c r="F22" s="109" t="s">
        <v>323</v>
      </c>
      <c r="G22" s="110"/>
      <c r="H22" s="110"/>
      <c r="I22" s="110"/>
      <c r="J22" s="763"/>
    </row>
    <row r="23" spans="1:10" ht="15" customHeight="1">
      <c r="A23" s="108" t="s">
        <v>324</v>
      </c>
      <c r="B23" s="109" t="s">
        <v>325</v>
      </c>
      <c r="C23" s="110"/>
      <c r="D23" s="110">
        <v>12842100</v>
      </c>
      <c r="E23" s="110">
        <v>6421050</v>
      </c>
      <c r="F23" s="123" t="s">
        <v>326</v>
      </c>
      <c r="G23" s="110"/>
      <c r="H23" s="110"/>
      <c r="I23" s="110"/>
      <c r="J23" s="763"/>
    </row>
    <row r="24" spans="1:10" ht="15" customHeight="1">
      <c r="A24" s="108" t="s">
        <v>327</v>
      </c>
      <c r="B24" s="109" t="s">
        <v>328</v>
      </c>
      <c r="C24" s="126">
        <f>+C25+C26</f>
        <v>0</v>
      </c>
      <c r="D24" s="126">
        <f>+D25+D26</f>
        <v>0</v>
      </c>
      <c r="E24" s="126">
        <f>+E25+E26</f>
        <v>0</v>
      </c>
      <c r="F24" s="109" t="s">
        <v>329</v>
      </c>
      <c r="G24" s="110"/>
      <c r="H24" s="110"/>
      <c r="I24" s="110"/>
      <c r="J24" s="763"/>
    </row>
    <row r="25" spans="1:10" ht="15" customHeight="1">
      <c r="A25" s="122" t="s">
        <v>330</v>
      </c>
      <c r="B25" s="123" t="s">
        <v>331</v>
      </c>
      <c r="C25" s="125"/>
      <c r="D25" s="125"/>
      <c r="E25" s="125"/>
      <c r="F25" s="105" t="s">
        <v>332</v>
      </c>
      <c r="G25" s="125"/>
      <c r="H25" s="125"/>
      <c r="I25" s="125"/>
      <c r="J25" s="763"/>
    </row>
    <row r="26" spans="1:10" ht="15" customHeight="1">
      <c r="A26" s="108" t="s">
        <v>333</v>
      </c>
      <c r="B26" s="109" t="s">
        <v>334</v>
      </c>
      <c r="C26" s="110"/>
      <c r="D26" s="110"/>
      <c r="E26" s="110"/>
      <c r="F26" s="114" t="s">
        <v>335</v>
      </c>
      <c r="G26" s="110">
        <v>1146945</v>
      </c>
      <c r="H26" s="110">
        <v>12873090</v>
      </c>
      <c r="I26" s="110">
        <v>6452040</v>
      </c>
      <c r="J26" s="763"/>
    </row>
    <row r="27" spans="1:10" ht="17.25" customHeight="1">
      <c r="A27" s="119" t="s">
        <v>336</v>
      </c>
      <c r="B27" s="120" t="s">
        <v>337</v>
      </c>
      <c r="C27" s="121">
        <f>+C19+C24</f>
        <v>20483045</v>
      </c>
      <c r="D27" s="121">
        <f>+D19+D24</f>
        <v>33335145</v>
      </c>
      <c r="E27" s="121">
        <f>+E19+E24</f>
        <v>26914095</v>
      </c>
      <c r="F27" s="120" t="s">
        <v>338</v>
      </c>
      <c r="G27" s="121">
        <f>SUM(G19:G26)</f>
        <v>1146945</v>
      </c>
      <c r="H27" s="121">
        <f>SUM(H19:H26)</f>
        <v>12873090</v>
      </c>
      <c r="I27" s="121">
        <f>SUM(I19:I26)</f>
        <v>6452040</v>
      </c>
      <c r="J27" s="763"/>
    </row>
    <row r="28" spans="1:10" ht="17.25" customHeight="1">
      <c r="A28" s="119" t="s">
        <v>339</v>
      </c>
      <c r="B28" s="127" t="s">
        <v>340</v>
      </c>
      <c r="C28" s="128">
        <f>+C18+C27</f>
        <v>71943318</v>
      </c>
      <c r="D28" s="128">
        <f>+D18+D27</f>
        <v>93163084</v>
      </c>
      <c r="E28" s="129">
        <f>+E18+E27</f>
        <v>88640882</v>
      </c>
      <c r="F28" s="127" t="s">
        <v>341</v>
      </c>
      <c r="G28" s="128">
        <f>+G18+G27</f>
        <v>71943318</v>
      </c>
      <c r="H28" s="128">
        <f>+H18+H27</f>
        <v>93263084</v>
      </c>
      <c r="I28" s="128">
        <f>+I18+I27</f>
        <v>74217720</v>
      </c>
      <c r="J28" s="763"/>
    </row>
    <row r="29" spans="1:10" ht="17.25" customHeight="1">
      <c r="A29" s="119" t="s">
        <v>342</v>
      </c>
      <c r="B29" s="127" t="s">
        <v>343</v>
      </c>
      <c r="C29" s="128"/>
      <c r="D29" s="128"/>
      <c r="E29" s="129">
        <f>IF(E18-I18&lt;0,I18-E18,"-")</f>
        <v>6038893</v>
      </c>
      <c r="F29" s="127" t="s">
        <v>344</v>
      </c>
      <c r="G29" s="128" t="str">
        <f>IF(C18-G18&gt;0,C18-G18,"-")</f>
        <v>-</v>
      </c>
      <c r="H29" s="128" t="str">
        <f>IF(D18-H18&gt;0,D18-H18,"-")</f>
        <v>-</v>
      </c>
      <c r="I29" s="128"/>
      <c r="J29" s="763"/>
    </row>
    <row r="30" spans="1:10" ht="17.25" customHeight="1">
      <c r="A30" s="119" t="s">
        <v>345</v>
      </c>
      <c r="B30" s="127" t="s">
        <v>346</v>
      </c>
      <c r="C30" s="128" t="str">
        <f>IF(C28-G28&lt;0,G28-C28,"-")</f>
        <v>-</v>
      </c>
      <c r="D30" s="128">
        <f>IF(D28-H28&lt;0,H28-D28,"-")</f>
        <v>100000</v>
      </c>
      <c r="E30" s="129" t="str">
        <f>IF(E28-I28&lt;0,I28-E28,"-")</f>
        <v>-</v>
      </c>
      <c r="F30" s="127" t="s">
        <v>347</v>
      </c>
      <c r="G30" s="128"/>
      <c r="H30" s="128"/>
      <c r="I30" s="128"/>
      <c r="J30" s="763"/>
    </row>
  </sheetData>
  <sheetProtection selectLockedCells="1" selectUnlockedCells="1"/>
  <mergeCells count="5">
    <mergeCell ref="B1:I1"/>
    <mergeCell ref="J1:J30"/>
    <mergeCell ref="A3:A4"/>
    <mergeCell ref="B3:E3"/>
    <mergeCell ref="F3:I3"/>
  </mergeCells>
  <printOptions horizontalCentered="1"/>
  <pageMargins left="0.3298611111111111" right="0.4798611111111111" top="0.9055555555555554" bottom="0.5" header="0.6694444444444444" footer="0.5118055555555555"/>
  <pageSetup horizontalDpi="300" verticalDpi="3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SheetLayoutView="145" zoomScalePageLayoutView="0" workbookViewId="0" topLeftCell="A1">
      <selection activeCell="E2" sqref="E2"/>
    </sheetView>
  </sheetViews>
  <sheetFormatPr defaultColWidth="9.00390625" defaultRowHeight="12.75"/>
  <cols>
    <col min="1" max="1" width="18.625" style="174" customWidth="1"/>
    <col min="2" max="2" width="62.00390625" style="175" customWidth="1"/>
    <col min="3" max="5" width="15.875" style="175" customWidth="1"/>
    <col min="6" max="16384" width="9.375" style="175" customWidth="1"/>
  </cols>
  <sheetData>
    <row r="1" spans="1:5" s="180" customFormat="1" ht="21" customHeight="1">
      <c r="A1" s="176"/>
      <c r="B1" s="177"/>
      <c r="C1" s="178"/>
      <c r="D1" s="178"/>
      <c r="E1" s="179" t="s">
        <v>1101</v>
      </c>
    </row>
    <row r="2" spans="1:5" s="183" customFormat="1" ht="25.5" customHeight="1">
      <c r="A2" s="181" t="s">
        <v>388</v>
      </c>
      <c r="B2" s="770" t="s">
        <v>389</v>
      </c>
      <c r="C2" s="770"/>
      <c r="D2" s="770"/>
      <c r="E2" s="182" t="s">
        <v>439</v>
      </c>
    </row>
    <row r="3" spans="1:5" s="183" customFormat="1" ht="24">
      <c r="A3" s="184" t="s">
        <v>428</v>
      </c>
      <c r="B3" s="771" t="s">
        <v>449</v>
      </c>
      <c r="C3" s="771"/>
      <c r="D3" s="771"/>
      <c r="E3" s="185" t="s">
        <v>427</v>
      </c>
    </row>
    <row r="4" spans="1:5" s="188" customFormat="1" ht="15.75" customHeight="1">
      <c r="A4" s="186"/>
      <c r="B4" s="186"/>
      <c r="C4" s="187"/>
      <c r="D4" s="187"/>
      <c r="E4" s="187"/>
    </row>
    <row r="5" spans="1:5" ht="24">
      <c r="A5" s="189" t="s">
        <v>394</v>
      </c>
      <c r="B5" s="190" t="s">
        <v>395</v>
      </c>
      <c r="C5" s="191" t="s">
        <v>41</v>
      </c>
      <c r="D5" s="191" t="s">
        <v>42</v>
      </c>
      <c r="E5" s="192" t="s">
        <v>43</v>
      </c>
    </row>
    <row r="6" spans="1:5" s="197" customFormat="1" ht="12.75" customHeight="1">
      <c r="A6" s="193" t="s">
        <v>44</v>
      </c>
      <c r="B6" s="194" t="s">
        <v>45</v>
      </c>
      <c r="C6" s="194" t="s">
        <v>46</v>
      </c>
      <c r="D6" s="195" t="s">
        <v>47</v>
      </c>
      <c r="E6" s="196" t="s">
        <v>48</v>
      </c>
    </row>
    <row r="7" spans="1:5" s="197" customFormat="1" ht="15.75" customHeight="1">
      <c r="A7" s="772" t="s">
        <v>291</v>
      </c>
      <c r="B7" s="772"/>
      <c r="C7" s="772"/>
      <c r="D7" s="772"/>
      <c r="E7" s="772"/>
    </row>
    <row r="8" spans="1:5" s="200" customFormat="1" ht="12" customHeight="1">
      <c r="A8" s="193" t="s">
        <v>49</v>
      </c>
      <c r="B8" s="198" t="s">
        <v>396</v>
      </c>
      <c r="C8" s="121">
        <f>SUM(C9:C18)</f>
        <v>0</v>
      </c>
      <c r="D8" s="231">
        <f>SUM(D9:D18)</f>
        <v>0</v>
      </c>
      <c r="E8" s="199">
        <f>SUM(E9:E18)</f>
        <v>0</v>
      </c>
    </row>
    <row r="9" spans="1:5" s="200" customFormat="1" ht="12" customHeight="1">
      <c r="A9" s="201" t="s">
        <v>51</v>
      </c>
      <c r="B9" s="61" t="s">
        <v>108</v>
      </c>
      <c r="C9" s="202"/>
      <c r="D9" s="232"/>
      <c r="E9" s="203"/>
    </row>
    <row r="10" spans="1:5" s="200" customFormat="1" ht="12" customHeight="1">
      <c r="A10" s="204" t="s">
        <v>53</v>
      </c>
      <c r="B10" s="64" t="s">
        <v>110</v>
      </c>
      <c r="C10" s="110"/>
      <c r="D10" s="233"/>
      <c r="E10" s="135"/>
    </row>
    <row r="11" spans="1:5" s="200" customFormat="1" ht="12" customHeight="1">
      <c r="A11" s="204" t="s">
        <v>55</v>
      </c>
      <c r="B11" s="64" t="s">
        <v>112</v>
      </c>
      <c r="C11" s="110"/>
      <c r="D11" s="233"/>
      <c r="E11" s="135"/>
    </row>
    <row r="12" spans="1:5" s="200" customFormat="1" ht="12" customHeight="1">
      <c r="A12" s="204" t="s">
        <v>57</v>
      </c>
      <c r="B12" s="64" t="s">
        <v>114</v>
      </c>
      <c r="C12" s="110"/>
      <c r="D12" s="233"/>
      <c r="E12" s="135"/>
    </row>
    <row r="13" spans="1:5" s="200" customFormat="1" ht="12" customHeight="1">
      <c r="A13" s="204" t="s">
        <v>59</v>
      </c>
      <c r="B13" s="64" t="s">
        <v>116</v>
      </c>
      <c r="C13" s="110"/>
      <c r="D13" s="233"/>
      <c r="E13" s="135"/>
    </row>
    <row r="14" spans="1:5" s="200" customFormat="1" ht="12" customHeight="1">
      <c r="A14" s="204" t="s">
        <v>61</v>
      </c>
      <c r="B14" s="64" t="s">
        <v>397</v>
      </c>
      <c r="C14" s="110"/>
      <c r="D14" s="233"/>
      <c r="E14" s="135"/>
    </row>
    <row r="15" spans="1:5" s="205" customFormat="1" ht="12" customHeight="1">
      <c r="A15" s="204" t="s">
        <v>221</v>
      </c>
      <c r="B15" s="81" t="s">
        <v>398</v>
      </c>
      <c r="C15" s="110"/>
      <c r="D15" s="233"/>
      <c r="E15" s="135"/>
    </row>
    <row r="16" spans="1:5" s="205" customFormat="1" ht="12" customHeight="1">
      <c r="A16" s="204" t="s">
        <v>223</v>
      </c>
      <c r="B16" s="64" t="s">
        <v>122</v>
      </c>
      <c r="C16" s="125"/>
      <c r="D16" s="234"/>
      <c r="E16" s="206"/>
    </row>
    <row r="17" spans="1:5" s="200" customFormat="1" ht="12" customHeight="1">
      <c r="A17" s="204" t="s">
        <v>225</v>
      </c>
      <c r="B17" s="64" t="s">
        <v>124</v>
      </c>
      <c r="C17" s="110"/>
      <c r="D17" s="233"/>
      <c r="E17" s="135"/>
    </row>
    <row r="18" spans="1:5" s="205" customFormat="1" ht="12" customHeight="1">
      <c r="A18" s="204" t="s">
        <v>227</v>
      </c>
      <c r="B18" s="81" t="s">
        <v>126</v>
      </c>
      <c r="C18" s="117"/>
      <c r="D18" s="235"/>
      <c r="E18" s="207"/>
    </row>
    <row r="19" spans="1:5" s="205" customFormat="1" ht="12" customHeight="1">
      <c r="A19" s="193" t="s">
        <v>63</v>
      </c>
      <c r="B19" s="198" t="s">
        <v>399</v>
      </c>
      <c r="C19" s="121">
        <f>SUM(C20:C22)</f>
        <v>0</v>
      </c>
      <c r="D19" s="231">
        <f>SUM(D20:D22)</f>
        <v>0</v>
      </c>
      <c r="E19" s="199">
        <f>SUM(E20:E22)</f>
        <v>0</v>
      </c>
    </row>
    <row r="20" spans="1:5" s="205" customFormat="1" ht="12" customHeight="1">
      <c r="A20" s="204" t="s">
        <v>65</v>
      </c>
      <c r="B20" s="80" t="s">
        <v>66</v>
      </c>
      <c r="C20" s="110"/>
      <c r="D20" s="233"/>
      <c r="E20" s="135"/>
    </row>
    <row r="21" spans="1:5" s="205" customFormat="1" ht="12" customHeight="1">
      <c r="A21" s="204" t="s">
        <v>67</v>
      </c>
      <c r="B21" s="64" t="s">
        <v>400</v>
      </c>
      <c r="C21" s="110"/>
      <c r="D21" s="233"/>
      <c r="E21" s="135"/>
    </row>
    <row r="22" spans="1:5" s="205" customFormat="1" ht="12" customHeight="1">
      <c r="A22" s="204" t="s">
        <v>69</v>
      </c>
      <c r="B22" s="64" t="s">
        <v>401</v>
      </c>
      <c r="C22" s="110"/>
      <c r="D22" s="233"/>
      <c r="E22" s="135"/>
    </row>
    <row r="23" spans="1:5" s="200" customFormat="1" ht="12" customHeight="1">
      <c r="A23" s="204" t="s">
        <v>71</v>
      </c>
      <c r="B23" s="64" t="s">
        <v>429</v>
      </c>
      <c r="C23" s="110"/>
      <c r="D23" s="233"/>
      <c r="E23" s="135"/>
    </row>
    <row r="24" spans="1:5" s="200" customFormat="1" ht="12" customHeight="1">
      <c r="A24" s="193" t="s">
        <v>77</v>
      </c>
      <c r="B24" s="21" t="s">
        <v>303</v>
      </c>
      <c r="C24" s="208"/>
      <c r="D24" s="236"/>
      <c r="E24" s="209"/>
    </row>
    <row r="25" spans="1:5" s="200" customFormat="1" ht="12" customHeight="1">
      <c r="A25" s="193" t="s">
        <v>261</v>
      </c>
      <c r="B25" s="21" t="s">
        <v>403</v>
      </c>
      <c r="C25" s="121">
        <f>+C26+C27</f>
        <v>0</v>
      </c>
      <c r="D25" s="231">
        <f>+D26+D27</f>
        <v>0</v>
      </c>
      <c r="E25" s="199">
        <f>+E26+E27</f>
        <v>0</v>
      </c>
    </row>
    <row r="26" spans="1:5" s="200" customFormat="1" ht="12" customHeight="1">
      <c r="A26" s="210" t="s">
        <v>93</v>
      </c>
      <c r="B26" s="80" t="s">
        <v>400</v>
      </c>
      <c r="C26" s="106"/>
      <c r="D26" s="237"/>
      <c r="E26" s="211"/>
    </row>
    <row r="27" spans="1:5" s="200" customFormat="1" ht="12" customHeight="1">
      <c r="A27" s="210" t="s">
        <v>95</v>
      </c>
      <c r="B27" s="64" t="s">
        <v>404</v>
      </c>
      <c r="C27" s="125"/>
      <c r="D27" s="234"/>
      <c r="E27" s="206"/>
    </row>
    <row r="28" spans="1:5" s="200" customFormat="1" ht="12" customHeight="1">
      <c r="A28" s="204" t="s">
        <v>97</v>
      </c>
      <c r="B28" s="212" t="s">
        <v>430</v>
      </c>
      <c r="C28" s="134"/>
      <c r="D28" s="238"/>
      <c r="E28" s="213"/>
    </row>
    <row r="29" spans="1:5" s="200" customFormat="1" ht="12" customHeight="1">
      <c r="A29" s="193" t="s">
        <v>105</v>
      </c>
      <c r="B29" s="21" t="s">
        <v>406</v>
      </c>
      <c r="C29" s="121">
        <f>+C30+C31+C32</f>
        <v>0</v>
      </c>
      <c r="D29" s="231">
        <f>+D30+D31+D32</f>
        <v>0</v>
      </c>
      <c r="E29" s="199">
        <f>+E30+E31+E32</f>
        <v>0</v>
      </c>
    </row>
    <row r="30" spans="1:5" s="200" customFormat="1" ht="12" customHeight="1">
      <c r="A30" s="210" t="s">
        <v>107</v>
      </c>
      <c r="B30" s="80" t="s">
        <v>130</v>
      </c>
      <c r="C30" s="106"/>
      <c r="D30" s="237"/>
      <c r="E30" s="211"/>
    </row>
    <row r="31" spans="1:5" s="200" customFormat="1" ht="12" customHeight="1">
      <c r="A31" s="210" t="s">
        <v>109</v>
      </c>
      <c r="B31" s="64" t="s">
        <v>132</v>
      </c>
      <c r="C31" s="125"/>
      <c r="D31" s="234"/>
      <c r="E31" s="206"/>
    </row>
    <row r="32" spans="1:5" s="200" customFormat="1" ht="12" customHeight="1">
      <c r="A32" s="204" t="s">
        <v>111</v>
      </c>
      <c r="B32" s="212" t="s">
        <v>134</v>
      </c>
      <c r="C32" s="134"/>
      <c r="D32" s="238"/>
      <c r="E32" s="213"/>
    </row>
    <row r="33" spans="1:5" s="200" customFormat="1" ht="12" customHeight="1">
      <c r="A33" s="193" t="s">
        <v>127</v>
      </c>
      <c r="B33" s="21" t="s">
        <v>304</v>
      </c>
      <c r="C33" s="208"/>
      <c r="D33" s="236"/>
      <c r="E33" s="209"/>
    </row>
    <row r="34" spans="1:5" s="200" customFormat="1" ht="12" customHeight="1">
      <c r="A34" s="193" t="s">
        <v>272</v>
      </c>
      <c r="B34" s="21" t="s">
        <v>407</v>
      </c>
      <c r="C34" s="208"/>
      <c r="D34" s="236"/>
      <c r="E34" s="209"/>
    </row>
    <row r="35" spans="1:5" s="200" customFormat="1" ht="12" customHeight="1">
      <c r="A35" s="193" t="s">
        <v>149</v>
      </c>
      <c r="B35" s="21" t="s">
        <v>431</v>
      </c>
      <c r="C35" s="121">
        <f>+C8+C19+C24+C25+C29+C33+C34</f>
        <v>0</v>
      </c>
      <c r="D35" s="231">
        <f>+D8+D19+D24+D25+D29+D33+D34</f>
        <v>0</v>
      </c>
      <c r="E35" s="199">
        <f>+E8+E19+E24+E25+E29+E33+E34</f>
        <v>0</v>
      </c>
    </row>
    <row r="36" spans="1:5" s="205" customFormat="1" ht="12" customHeight="1">
      <c r="A36" s="214" t="s">
        <v>159</v>
      </c>
      <c r="B36" s="21" t="s">
        <v>409</v>
      </c>
      <c r="C36" s="121">
        <f>+C37+C38+C39</f>
        <v>0</v>
      </c>
      <c r="D36" s="231">
        <f>+D37+D38+D39</f>
        <v>0</v>
      </c>
      <c r="E36" s="199">
        <f>+E37+E38+E39</f>
        <v>0</v>
      </c>
    </row>
    <row r="37" spans="1:5" s="205" customFormat="1" ht="15" customHeight="1">
      <c r="A37" s="210" t="s">
        <v>410</v>
      </c>
      <c r="B37" s="80" t="s">
        <v>360</v>
      </c>
      <c r="C37" s="106"/>
      <c r="D37" s="237"/>
      <c r="E37" s="211"/>
    </row>
    <row r="38" spans="1:5" s="205" customFormat="1" ht="15" customHeight="1">
      <c r="A38" s="210" t="s">
        <v>411</v>
      </c>
      <c r="B38" s="64" t="s">
        <v>412</v>
      </c>
      <c r="C38" s="125"/>
      <c r="D38" s="234"/>
      <c r="E38" s="206"/>
    </row>
    <row r="39" spans="1:5" ht="12.75">
      <c r="A39" s="204" t="s">
        <v>413</v>
      </c>
      <c r="B39" s="212" t="s">
        <v>414</v>
      </c>
      <c r="C39" s="134"/>
      <c r="D39" s="238"/>
      <c r="E39" s="213"/>
    </row>
    <row r="40" spans="1:5" s="197" customFormat="1" ht="16.5" customHeight="1">
      <c r="A40" s="214" t="s">
        <v>284</v>
      </c>
      <c r="B40" s="215" t="s">
        <v>415</v>
      </c>
      <c r="C40" s="121">
        <f>+C35+C36</f>
        <v>0</v>
      </c>
      <c r="D40" s="231">
        <f>+D35+D36</f>
        <v>0</v>
      </c>
      <c r="E40" s="199">
        <f>+E35+E36</f>
        <v>0</v>
      </c>
    </row>
    <row r="41" spans="1:5" s="222" customFormat="1" ht="12" customHeight="1">
      <c r="A41" s="216"/>
      <c r="B41" s="217"/>
      <c r="C41" s="218"/>
      <c r="D41" s="218"/>
      <c r="E41" s="218"/>
    </row>
    <row r="42" spans="1:5" ht="12" customHeight="1">
      <c r="A42" s="219"/>
      <c r="B42" s="220"/>
      <c r="C42" s="221"/>
      <c r="D42" s="221"/>
      <c r="E42" s="221"/>
    </row>
    <row r="43" spans="1:5" ht="12" customHeight="1">
      <c r="A43" s="772" t="s">
        <v>292</v>
      </c>
      <c r="B43" s="772"/>
      <c r="C43" s="772"/>
      <c r="D43" s="772"/>
      <c r="E43" s="772"/>
    </row>
    <row r="44" spans="1:5" ht="12" customHeight="1">
      <c r="A44" s="193" t="s">
        <v>49</v>
      </c>
      <c r="B44" s="21" t="s">
        <v>416</v>
      </c>
      <c r="C44" s="121">
        <f>SUM(C45:C49)</f>
        <v>642175</v>
      </c>
      <c r="D44" s="121">
        <f>SUM(D45:D49)</f>
        <v>642175</v>
      </c>
      <c r="E44" s="199">
        <f>SUM(E45:E49)</f>
        <v>888362</v>
      </c>
    </row>
    <row r="45" spans="1:5" ht="12" customHeight="1">
      <c r="A45" s="204" t="s">
        <v>51</v>
      </c>
      <c r="B45" s="80" t="s">
        <v>214</v>
      </c>
      <c r="C45" s="106">
        <v>82200</v>
      </c>
      <c r="D45" s="106">
        <v>82200</v>
      </c>
      <c r="E45" s="211">
        <v>86350</v>
      </c>
    </row>
    <row r="46" spans="1:5" ht="12" customHeight="1">
      <c r="A46" s="204" t="s">
        <v>53</v>
      </c>
      <c r="B46" s="64" t="s">
        <v>215</v>
      </c>
      <c r="C46" s="110">
        <v>19975</v>
      </c>
      <c r="D46" s="110">
        <v>19975</v>
      </c>
      <c r="E46" s="135">
        <v>20988</v>
      </c>
    </row>
    <row r="47" spans="1:5" ht="12" customHeight="1">
      <c r="A47" s="204" t="s">
        <v>55</v>
      </c>
      <c r="B47" s="64" t="s">
        <v>216</v>
      </c>
      <c r="C47" s="110">
        <v>540000</v>
      </c>
      <c r="D47" s="110">
        <v>540000</v>
      </c>
      <c r="E47" s="135">
        <v>781024</v>
      </c>
    </row>
    <row r="48" spans="1:5" s="222" customFormat="1" ht="12" customHeight="1">
      <c r="A48" s="204" t="s">
        <v>57</v>
      </c>
      <c r="B48" s="64" t="s">
        <v>217</v>
      </c>
      <c r="C48" s="110"/>
      <c r="D48" s="110"/>
      <c r="E48" s="135"/>
    </row>
    <row r="49" spans="1:5" ht="12" customHeight="1">
      <c r="A49" s="204" t="s">
        <v>59</v>
      </c>
      <c r="B49" s="64" t="s">
        <v>219</v>
      </c>
      <c r="C49" s="110"/>
      <c r="D49" s="110"/>
      <c r="E49" s="135"/>
    </row>
    <row r="50" spans="1:5" ht="12" customHeight="1">
      <c r="A50" s="193" t="s">
        <v>63</v>
      </c>
      <c r="B50" s="21" t="s">
        <v>417</v>
      </c>
      <c r="C50" s="121">
        <f>SUM(C51:C53)</f>
        <v>0</v>
      </c>
      <c r="D50" s="121">
        <f>SUM(D51:D53)</f>
        <v>0</v>
      </c>
      <c r="E50" s="199">
        <f>SUM(E51:E53)</f>
        <v>0</v>
      </c>
    </row>
    <row r="51" spans="1:5" ht="12" customHeight="1">
      <c r="A51" s="204" t="s">
        <v>65</v>
      </c>
      <c r="B51" s="80" t="s">
        <v>240</v>
      </c>
      <c r="C51" s="106"/>
      <c r="D51" s="106"/>
      <c r="E51" s="211"/>
    </row>
    <row r="52" spans="1:5" ht="12" customHeight="1">
      <c r="A52" s="204" t="s">
        <v>67</v>
      </c>
      <c r="B52" s="64" t="s">
        <v>242</v>
      </c>
      <c r="C52" s="110"/>
      <c r="D52" s="110"/>
      <c r="E52" s="135"/>
    </row>
    <row r="53" spans="1:5" ht="15" customHeight="1">
      <c r="A53" s="204" t="s">
        <v>69</v>
      </c>
      <c r="B53" s="64" t="s">
        <v>418</v>
      </c>
      <c r="C53" s="110"/>
      <c r="D53" s="110"/>
      <c r="E53" s="135"/>
    </row>
    <row r="54" spans="1:5" ht="12.75">
      <c r="A54" s="204" t="s">
        <v>71</v>
      </c>
      <c r="B54" s="64" t="s">
        <v>432</v>
      </c>
      <c r="C54" s="110"/>
      <c r="D54" s="110"/>
      <c r="E54" s="135"/>
    </row>
    <row r="55" spans="1:5" ht="15" customHeight="1">
      <c r="A55" s="193" t="s">
        <v>77</v>
      </c>
      <c r="B55" s="223" t="s">
        <v>420</v>
      </c>
      <c r="C55" s="121">
        <f>+C44+C50</f>
        <v>642175</v>
      </c>
      <c r="D55" s="121">
        <f>+D44+D50</f>
        <v>642175</v>
      </c>
      <c r="E55" s="199">
        <f>+E44+E50</f>
        <v>888362</v>
      </c>
    </row>
    <row r="56" spans="3:5" ht="12.75">
      <c r="C56" s="224"/>
      <c r="D56" s="224"/>
      <c r="E56" s="224"/>
    </row>
    <row r="57" spans="1:5" ht="12.75">
      <c r="A57" s="225" t="s">
        <v>421</v>
      </c>
      <c r="B57" s="226"/>
      <c r="C57" s="227"/>
      <c r="D57" s="227"/>
      <c r="E57" s="228"/>
    </row>
    <row r="58" spans="1:5" ht="12.75">
      <c r="A58" s="229" t="s">
        <v>422</v>
      </c>
      <c r="B58" s="230"/>
      <c r="C58" s="227"/>
      <c r="D58" s="227"/>
      <c r="E58" s="228"/>
    </row>
  </sheetData>
  <sheetProtection selectLockedCells="1" selectUnlockedCells="1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SheetLayoutView="145" zoomScalePageLayoutView="0" workbookViewId="0" topLeftCell="A1">
      <selection activeCell="E2" sqref="E2"/>
    </sheetView>
  </sheetViews>
  <sheetFormatPr defaultColWidth="9.00390625" defaultRowHeight="12.75"/>
  <cols>
    <col min="1" max="1" width="18.625" style="174" customWidth="1"/>
    <col min="2" max="2" width="62.00390625" style="175" customWidth="1"/>
    <col min="3" max="5" width="15.875" style="175" customWidth="1"/>
    <col min="6" max="16384" width="9.375" style="175" customWidth="1"/>
  </cols>
  <sheetData>
    <row r="1" spans="1:5" s="180" customFormat="1" ht="21" customHeight="1">
      <c r="A1" s="176"/>
      <c r="B1" s="177"/>
      <c r="C1" s="178"/>
      <c r="D1" s="178"/>
      <c r="E1" s="179" t="s">
        <v>1102</v>
      </c>
    </row>
    <row r="2" spans="1:5" s="183" customFormat="1" ht="25.5" customHeight="1">
      <c r="A2" s="181" t="s">
        <v>388</v>
      </c>
      <c r="B2" s="770" t="s">
        <v>389</v>
      </c>
      <c r="C2" s="770"/>
      <c r="D2" s="770"/>
      <c r="E2" s="182" t="s">
        <v>439</v>
      </c>
    </row>
    <row r="3" spans="1:5" s="183" customFormat="1" ht="24">
      <c r="A3" s="184" t="s">
        <v>428</v>
      </c>
      <c r="B3" s="771" t="s">
        <v>450</v>
      </c>
      <c r="C3" s="771"/>
      <c r="D3" s="771"/>
      <c r="E3" s="185" t="s">
        <v>427</v>
      </c>
    </row>
    <row r="4" spans="1:5" s="188" customFormat="1" ht="15.75" customHeight="1">
      <c r="A4" s="186"/>
      <c r="B4" s="186"/>
      <c r="C4" s="187"/>
      <c r="D4" s="187"/>
      <c r="E4" s="187"/>
    </row>
    <row r="5" spans="1:5" ht="24">
      <c r="A5" s="189" t="s">
        <v>394</v>
      </c>
      <c r="B5" s="190" t="s">
        <v>395</v>
      </c>
      <c r="C5" s="191" t="s">
        <v>41</v>
      </c>
      <c r="D5" s="191" t="s">
        <v>42</v>
      </c>
      <c r="E5" s="192" t="s">
        <v>43</v>
      </c>
    </row>
    <row r="6" spans="1:5" s="197" customFormat="1" ht="12.75" customHeight="1">
      <c r="A6" s="193" t="s">
        <v>44</v>
      </c>
      <c r="B6" s="194" t="s">
        <v>45</v>
      </c>
      <c r="C6" s="194" t="s">
        <v>46</v>
      </c>
      <c r="D6" s="195" t="s">
        <v>47</v>
      </c>
      <c r="E6" s="196" t="s">
        <v>48</v>
      </c>
    </row>
    <row r="7" spans="1:5" s="197" customFormat="1" ht="15.75" customHeight="1">
      <c r="A7" s="772" t="s">
        <v>291</v>
      </c>
      <c r="B7" s="772"/>
      <c r="C7" s="772"/>
      <c r="D7" s="772"/>
      <c r="E7" s="772"/>
    </row>
    <row r="8" spans="1:5" s="200" customFormat="1" ht="12" customHeight="1">
      <c r="A8" s="193" t="s">
        <v>49</v>
      </c>
      <c r="B8" s="198" t="s">
        <v>396</v>
      </c>
      <c r="C8" s="121">
        <f>SUM(C9:C18)</f>
        <v>0</v>
      </c>
      <c r="D8" s="231">
        <f>SUM(D9:D18)</f>
        <v>0</v>
      </c>
      <c r="E8" s="199">
        <f>SUM(E9:E18)</f>
        <v>0</v>
      </c>
    </row>
    <row r="9" spans="1:5" s="200" customFormat="1" ht="12" customHeight="1">
      <c r="A9" s="201" t="s">
        <v>51</v>
      </c>
      <c r="B9" s="61" t="s">
        <v>108</v>
      </c>
      <c r="C9" s="202"/>
      <c r="D9" s="232"/>
      <c r="E9" s="203"/>
    </row>
    <row r="10" spans="1:5" s="200" customFormat="1" ht="12" customHeight="1">
      <c r="A10" s="204" t="s">
        <v>53</v>
      </c>
      <c r="B10" s="64" t="s">
        <v>110</v>
      </c>
      <c r="C10" s="110"/>
      <c r="D10" s="233"/>
      <c r="E10" s="135"/>
    </row>
    <row r="11" spans="1:5" s="200" customFormat="1" ht="12" customHeight="1">
      <c r="A11" s="204" t="s">
        <v>55</v>
      </c>
      <c r="B11" s="64" t="s">
        <v>112</v>
      </c>
      <c r="C11" s="110"/>
      <c r="D11" s="233"/>
      <c r="E11" s="135"/>
    </row>
    <row r="12" spans="1:5" s="200" customFormat="1" ht="12" customHeight="1">
      <c r="A12" s="204" t="s">
        <v>57</v>
      </c>
      <c r="B12" s="64" t="s">
        <v>114</v>
      </c>
      <c r="C12" s="110"/>
      <c r="D12" s="233"/>
      <c r="E12" s="135"/>
    </row>
    <row r="13" spans="1:5" s="200" customFormat="1" ht="12" customHeight="1">
      <c r="A13" s="204" t="s">
        <v>59</v>
      </c>
      <c r="B13" s="64" t="s">
        <v>116</v>
      </c>
      <c r="C13" s="110"/>
      <c r="D13" s="233"/>
      <c r="E13" s="135"/>
    </row>
    <row r="14" spans="1:5" s="200" customFormat="1" ht="12" customHeight="1">
      <c r="A14" s="204" t="s">
        <v>61</v>
      </c>
      <c r="B14" s="64" t="s">
        <v>397</v>
      </c>
      <c r="C14" s="110"/>
      <c r="D14" s="233"/>
      <c r="E14" s="135"/>
    </row>
    <row r="15" spans="1:5" s="205" customFormat="1" ht="12" customHeight="1">
      <c r="A15" s="204" t="s">
        <v>221</v>
      </c>
      <c r="B15" s="81" t="s">
        <v>398</v>
      </c>
      <c r="C15" s="110"/>
      <c r="D15" s="233"/>
      <c r="E15" s="135"/>
    </row>
    <row r="16" spans="1:5" s="205" customFormat="1" ht="12" customHeight="1">
      <c r="A16" s="204" t="s">
        <v>223</v>
      </c>
      <c r="B16" s="64" t="s">
        <v>122</v>
      </c>
      <c r="C16" s="125"/>
      <c r="D16" s="234"/>
      <c r="E16" s="206"/>
    </row>
    <row r="17" spans="1:5" s="200" customFormat="1" ht="12" customHeight="1">
      <c r="A17" s="204" t="s">
        <v>225</v>
      </c>
      <c r="B17" s="64" t="s">
        <v>124</v>
      </c>
      <c r="C17" s="110"/>
      <c r="D17" s="233"/>
      <c r="E17" s="135"/>
    </row>
    <row r="18" spans="1:5" s="205" customFormat="1" ht="12" customHeight="1">
      <c r="A18" s="204" t="s">
        <v>227</v>
      </c>
      <c r="B18" s="81" t="s">
        <v>126</v>
      </c>
      <c r="C18" s="117"/>
      <c r="D18" s="235"/>
      <c r="E18" s="207"/>
    </row>
    <row r="19" spans="1:5" s="205" customFormat="1" ht="12" customHeight="1">
      <c r="A19" s="193" t="s">
        <v>63</v>
      </c>
      <c r="B19" s="198" t="s">
        <v>399</v>
      </c>
      <c r="C19" s="121">
        <f>SUM(C20:C22)</f>
        <v>0</v>
      </c>
      <c r="D19" s="231">
        <f>SUM(D20:D22)</f>
        <v>0</v>
      </c>
      <c r="E19" s="199">
        <f>SUM(E20:E22)</f>
        <v>0</v>
      </c>
    </row>
    <row r="20" spans="1:5" s="205" customFormat="1" ht="12" customHeight="1">
      <c r="A20" s="204" t="s">
        <v>65</v>
      </c>
      <c r="B20" s="80" t="s">
        <v>66</v>
      </c>
      <c r="C20" s="110"/>
      <c r="D20" s="233"/>
      <c r="E20" s="135"/>
    </row>
    <row r="21" spans="1:5" s="205" customFormat="1" ht="12" customHeight="1">
      <c r="A21" s="204" t="s">
        <v>67</v>
      </c>
      <c r="B21" s="64" t="s">
        <v>400</v>
      </c>
      <c r="C21" s="110"/>
      <c r="D21" s="233"/>
      <c r="E21" s="135"/>
    </row>
    <row r="22" spans="1:5" s="205" customFormat="1" ht="12" customHeight="1">
      <c r="A22" s="204" t="s">
        <v>69</v>
      </c>
      <c r="B22" s="64" t="s">
        <v>401</v>
      </c>
      <c r="C22" s="110"/>
      <c r="D22" s="233"/>
      <c r="E22" s="135"/>
    </row>
    <row r="23" spans="1:5" s="200" customFormat="1" ht="12" customHeight="1">
      <c r="A23" s="204" t="s">
        <v>71</v>
      </c>
      <c r="B23" s="64" t="s">
        <v>429</v>
      </c>
      <c r="C23" s="110"/>
      <c r="D23" s="233"/>
      <c r="E23" s="135"/>
    </row>
    <row r="24" spans="1:5" s="200" customFormat="1" ht="12" customHeight="1">
      <c r="A24" s="193" t="s">
        <v>77</v>
      </c>
      <c r="B24" s="21" t="s">
        <v>303</v>
      </c>
      <c r="C24" s="208"/>
      <c r="D24" s="236"/>
      <c r="E24" s="209"/>
    </row>
    <row r="25" spans="1:5" s="200" customFormat="1" ht="12" customHeight="1">
      <c r="A25" s="193" t="s">
        <v>261</v>
      </c>
      <c r="B25" s="21" t="s">
        <v>403</v>
      </c>
      <c r="C25" s="121">
        <f>+C26+C27</f>
        <v>0</v>
      </c>
      <c r="D25" s="231">
        <f>+D26+D27</f>
        <v>0</v>
      </c>
      <c r="E25" s="199">
        <f>+E26+E27</f>
        <v>0</v>
      </c>
    </row>
    <row r="26" spans="1:5" s="200" customFormat="1" ht="12" customHeight="1">
      <c r="A26" s="210" t="s">
        <v>93</v>
      </c>
      <c r="B26" s="80" t="s">
        <v>400</v>
      </c>
      <c r="C26" s="106"/>
      <c r="D26" s="237"/>
      <c r="E26" s="211"/>
    </row>
    <row r="27" spans="1:5" s="200" customFormat="1" ht="12" customHeight="1">
      <c r="A27" s="210" t="s">
        <v>95</v>
      </c>
      <c r="B27" s="64" t="s">
        <v>404</v>
      </c>
      <c r="C27" s="125"/>
      <c r="D27" s="234"/>
      <c r="E27" s="206"/>
    </row>
    <row r="28" spans="1:5" s="200" customFormat="1" ht="12" customHeight="1">
      <c r="A28" s="204" t="s">
        <v>97</v>
      </c>
      <c r="B28" s="212" t="s">
        <v>430</v>
      </c>
      <c r="C28" s="134"/>
      <c r="D28" s="238"/>
      <c r="E28" s="213"/>
    </row>
    <row r="29" spans="1:5" s="200" customFormat="1" ht="12" customHeight="1">
      <c r="A29" s="193" t="s">
        <v>105</v>
      </c>
      <c r="B29" s="21" t="s">
        <v>406</v>
      </c>
      <c r="C29" s="121">
        <f>+C30+C31+C32</f>
        <v>0</v>
      </c>
      <c r="D29" s="231">
        <f>+D30+D31+D32</f>
        <v>0</v>
      </c>
      <c r="E29" s="199">
        <f>+E30+E31+E32</f>
        <v>0</v>
      </c>
    </row>
    <row r="30" spans="1:5" s="200" customFormat="1" ht="12" customHeight="1">
      <c r="A30" s="210" t="s">
        <v>107</v>
      </c>
      <c r="B30" s="80" t="s">
        <v>130</v>
      </c>
      <c r="C30" s="106"/>
      <c r="D30" s="237"/>
      <c r="E30" s="211"/>
    </row>
    <row r="31" spans="1:5" s="200" customFormat="1" ht="12" customHeight="1">
      <c r="A31" s="210" t="s">
        <v>109</v>
      </c>
      <c r="B31" s="64" t="s">
        <v>132</v>
      </c>
      <c r="C31" s="125"/>
      <c r="D31" s="234"/>
      <c r="E31" s="206"/>
    </row>
    <row r="32" spans="1:5" s="200" customFormat="1" ht="12" customHeight="1">
      <c r="A32" s="204" t="s">
        <v>111</v>
      </c>
      <c r="B32" s="212" t="s">
        <v>134</v>
      </c>
      <c r="C32" s="134"/>
      <c r="D32" s="238"/>
      <c r="E32" s="213"/>
    </row>
    <row r="33" spans="1:5" s="200" customFormat="1" ht="12" customHeight="1">
      <c r="A33" s="193" t="s">
        <v>127</v>
      </c>
      <c r="B33" s="21" t="s">
        <v>304</v>
      </c>
      <c r="C33" s="208"/>
      <c r="D33" s="236"/>
      <c r="E33" s="209"/>
    </row>
    <row r="34" spans="1:5" s="200" customFormat="1" ht="12" customHeight="1">
      <c r="A34" s="193" t="s">
        <v>272</v>
      </c>
      <c r="B34" s="21" t="s">
        <v>407</v>
      </c>
      <c r="C34" s="208"/>
      <c r="D34" s="236"/>
      <c r="E34" s="209"/>
    </row>
    <row r="35" spans="1:5" s="200" customFormat="1" ht="12" customHeight="1">
      <c r="A35" s="193" t="s">
        <v>149</v>
      </c>
      <c r="B35" s="21" t="s">
        <v>431</v>
      </c>
      <c r="C35" s="121">
        <f>+C8+C19+C24+C25+C29+C33+C34</f>
        <v>0</v>
      </c>
      <c r="D35" s="231">
        <f>+D8+D19+D24+D25+D29+D33+D34</f>
        <v>0</v>
      </c>
      <c r="E35" s="199">
        <f>+E8+E19+E24+E25+E29+E33+E34</f>
        <v>0</v>
      </c>
    </row>
    <row r="36" spans="1:5" s="205" customFormat="1" ht="12" customHeight="1">
      <c r="A36" s="214" t="s">
        <v>159</v>
      </c>
      <c r="B36" s="21" t="s">
        <v>409</v>
      </c>
      <c r="C36" s="121">
        <f>+C37+C38+C39</f>
        <v>0</v>
      </c>
      <c r="D36" s="231">
        <f>+D37+D38+D39</f>
        <v>0</v>
      </c>
      <c r="E36" s="199">
        <f>+E37+E38+E39</f>
        <v>0</v>
      </c>
    </row>
    <row r="37" spans="1:5" s="205" customFormat="1" ht="15" customHeight="1">
      <c r="A37" s="210" t="s">
        <v>410</v>
      </c>
      <c r="B37" s="80" t="s">
        <v>360</v>
      </c>
      <c r="C37" s="106"/>
      <c r="D37" s="237"/>
      <c r="E37" s="211"/>
    </row>
    <row r="38" spans="1:5" s="205" customFormat="1" ht="15" customHeight="1">
      <c r="A38" s="210" t="s">
        <v>411</v>
      </c>
      <c r="B38" s="64" t="s">
        <v>412</v>
      </c>
      <c r="C38" s="125"/>
      <c r="D38" s="234"/>
      <c r="E38" s="206"/>
    </row>
    <row r="39" spans="1:5" ht="12.75">
      <c r="A39" s="204" t="s">
        <v>413</v>
      </c>
      <c r="B39" s="212" t="s">
        <v>414</v>
      </c>
      <c r="C39" s="134"/>
      <c r="D39" s="238"/>
      <c r="E39" s="213"/>
    </row>
    <row r="40" spans="1:5" s="197" customFormat="1" ht="16.5" customHeight="1">
      <c r="A40" s="214" t="s">
        <v>284</v>
      </c>
      <c r="B40" s="215" t="s">
        <v>415</v>
      </c>
      <c r="C40" s="121">
        <f>+C35+C36</f>
        <v>0</v>
      </c>
      <c r="D40" s="231">
        <f>+D35+D36</f>
        <v>0</v>
      </c>
      <c r="E40" s="199">
        <f>+E35+E36</f>
        <v>0</v>
      </c>
    </row>
    <row r="41" spans="1:5" s="222" customFormat="1" ht="12" customHeight="1">
      <c r="A41" s="216"/>
      <c r="B41" s="217"/>
      <c r="C41" s="218"/>
      <c r="D41" s="218"/>
      <c r="E41" s="218"/>
    </row>
    <row r="42" spans="1:5" ht="12" customHeight="1">
      <c r="A42" s="219"/>
      <c r="B42" s="220"/>
      <c r="C42" s="221"/>
      <c r="D42" s="221"/>
      <c r="E42" s="221"/>
    </row>
    <row r="43" spans="1:5" ht="12" customHeight="1">
      <c r="A43" s="772" t="s">
        <v>292</v>
      </c>
      <c r="B43" s="772"/>
      <c r="C43" s="772"/>
      <c r="D43" s="772"/>
      <c r="E43" s="772"/>
    </row>
    <row r="44" spans="1:5" ht="12" customHeight="1">
      <c r="A44" s="193" t="s">
        <v>49</v>
      </c>
      <c r="B44" s="21" t="s">
        <v>416</v>
      </c>
      <c r="C44" s="121">
        <f>SUM(C45:C49)</f>
        <v>500000</v>
      </c>
      <c r="D44" s="121">
        <f>SUM(D45:D49)</f>
        <v>500000</v>
      </c>
      <c r="E44" s="199">
        <f>SUM(E45:E49)</f>
        <v>0</v>
      </c>
    </row>
    <row r="45" spans="1:5" ht="12" customHeight="1">
      <c r="A45" s="204" t="s">
        <v>51</v>
      </c>
      <c r="B45" s="80" t="s">
        <v>214</v>
      </c>
      <c r="C45" s="106"/>
      <c r="D45" s="106"/>
      <c r="E45" s="211"/>
    </row>
    <row r="46" spans="1:5" ht="12" customHeight="1">
      <c r="A46" s="204" t="s">
        <v>53</v>
      </c>
      <c r="B46" s="64" t="s">
        <v>215</v>
      </c>
      <c r="C46" s="110"/>
      <c r="D46" s="110"/>
      <c r="E46" s="135"/>
    </row>
    <row r="47" spans="1:5" ht="12" customHeight="1">
      <c r="A47" s="204" t="s">
        <v>55</v>
      </c>
      <c r="B47" s="64" t="s">
        <v>216</v>
      </c>
      <c r="C47" s="110"/>
      <c r="D47" s="110"/>
      <c r="E47" s="135"/>
    </row>
    <row r="48" spans="1:5" s="222" customFormat="1" ht="12" customHeight="1">
      <c r="A48" s="204" t="s">
        <v>57</v>
      </c>
      <c r="B48" s="64" t="s">
        <v>217</v>
      </c>
      <c r="C48" s="110"/>
      <c r="D48" s="110"/>
      <c r="E48" s="135"/>
    </row>
    <row r="49" spans="1:5" ht="12" customHeight="1">
      <c r="A49" s="204" t="s">
        <v>59</v>
      </c>
      <c r="B49" s="64" t="s">
        <v>219</v>
      </c>
      <c r="C49" s="110">
        <v>500000</v>
      </c>
      <c r="D49" s="110">
        <v>500000</v>
      </c>
      <c r="E49" s="135">
        <v>0</v>
      </c>
    </row>
    <row r="50" spans="1:5" ht="12" customHeight="1">
      <c r="A50" s="193" t="s">
        <v>63</v>
      </c>
      <c r="B50" s="21" t="s">
        <v>417</v>
      </c>
      <c r="C50" s="121">
        <f>SUM(C51:C53)</f>
        <v>0</v>
      </c>
      <c r="D50" s="121">
        <f>SUM(D51:D53)</f>
        <v>0</v>
      </c>
      <c r="E50" s="199">
        <f>SUM(E51:E53)</f>
        <v>0</v>
      </c>
    </row>
    <row r="51" spans="1:5" ht="12" customHeight="1">
      <c r="A51" s="204" t="s">
        <v>65</v>
      </c>
      <c r="B51" s="80" t="s">
        <v>240</v>
      </c>
      <c r="C51" s="106"/>
      <c r="D51" s="106"/>
      <c r="E51" s="211"/>
    </row>
    <row r="52" spans="1:5" ht="12" customHeight="1">
      <c r="A52" s="204" t="s">
        <v>67</v>
      </c>
      <c r="B52" s="64" t="s">
        <v>242</v>
      </c>
      <c r="C52" s="110"/>
      <c r="D52" s="110"/>
      <c r="E52" s="135"/>
    </row>
    <row r="53" spans="1:5" ht="15" customHeight="1">
      <c r="A53" s="204" t="s">
        <v>69</v>
      </c>
      <c r="B53" s="64" t="s">
        <v>418</v>
      </c>
      <c r="C53" s="110"/>
      <c r="D53" s="110"/>
      <c r="E53" s="135"/>
    </row>
    <row r="54" spans="1:5" ht="12.75">
      <c r="A54" s="204" t="s">
        <v>71</v>
      </c>
      <c r="B54" s="64" t="s">
        <v>432</v>
      </c>
      <c r="C54" s="110"/>
      <c r="D54" s="110"/>
      <c r="E54" s="135"/>
    </row>
    <row r="55" spans="1:5" ht="15" customHeight="1">
      <c r="A55" s="193" t="s">
        <v>77</v>
      </c>
      <c r="B55" s="223" t="s">
        <v>420</v>
      </c>
      <c r="C55" s="121">
        <f>+C44+C50</f>
        <v>500000</v>
      </c>
      <c r="D55" s="121">
        <f>+D44+D50</f>
        <v>500000</v>
      </c>
      <c r="E55" s="199">
        <f>+E44+E50</f>
        <v>0</v>
      </c>
    </row>
    <row r="56" spans="3:5" ht="12.75">
      <c r="C56" s="224"/>
      <c r="D56" s="224"/>
      <c r="E56" s="224"/>
    </row>
    <row r="57" spans="1:5" ht="12.75">
      <c r="A57" s="225" t="s">
        <v>421</v>
      </c>
      <c r="B57" s="226"/>
      <c r="C57" s="227"/>
      <c r="D57" s="227"/>
      <c r="E57" s="228"/>
    </row>
    <row r="58" spans="1:5" ht="12.75">
      <c r="A58" s="229" t="s">
        <v>422</v>
      </c>
      <c r="B58" s="230"/>
      <c r="C58" s="227"/>
      <c r="D58" s="227"/>
      <c r="E58" s="228"/>
    </row>
  </sheetData>
  <sheetProtection selectLockedCells="1" selectUnlockedCells="1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SheetLayoutView="145" zoomScalePageLayoutView="0" workbookViewId="0" topLeftCell="A7">
      <selection activeCell="B29" sqref="B29"/>
    </sheetView>
  </sheetViews>
  <sheetFormatPr defaultColWidth="9.00390625" defaultRowHeight="12.75"/>
  <cols>
    <col min="1" max="1" width="18.625" style="174" customWidth="1"/>
    <col min="2" max="2" width="61.875" style="175" customWidth="1"/>
    <col min="3" max="5" width="15.875" style="175" customWidth="1"/>
    <col min="6" max="16384" width="9.375" style="175" customWidth="1"/>
  </cols>
  <sheetData>
    <row r="1" spans="1:5" s="180" customFormat="1" ht="21" customHeight="1">
      <c r="A1" s="176"/>
      <c r="B1" s="177"/>
      <c r="C1" s="178"/>
      <c r="D1" s="178"/>
      <c r="E1" s="179" t="s">
        <v>1103</v>
      </c>
    </row>
    <row r="2" spans="1:5" s="183" customFormat="1" ht="25.5" customHeight="1">
      <c r="A2" s="181" t="s">
        <v>388</v>
      </c>
      <c r="B2" s="770" t="s">
        <v>389</v>
      </c>
      <c r="C2" s="770"/>
      <c r="D2" s="770"/>
      <c r="E2" s="182" t="s">
        <v>439</v>
      </c>
    </row>
    <row r="3" spans="1:5" s="183" customFormat="1" ht="24">
      <c r="A3" s="184" t="s">
        <v>428</v>
      </c>
      <c r="B3" s="771" t="s">
        <v>451</v>
      </c>
      <c r="C3" s="771"/>
      <c r="D3" s="771"/>
      <c r="E3" s="185" t="s">
        <v>427</v>
      </c>
    </row>
    <row r="4" spans="1:5" s="188" customFormat="1" ht="15.75" customHeight="1">
      <c r="A4" s="186"/>
      <c r="B4" s="186"/>
      <c r="C4" s="187"/>
      <c r="D4" s="187"/>
      <c r="E4" s="187"/>
    </row>
    <row r="5" spans="1:5" ht="24">
      <c r="A5" s="189" t="s">
        <v>394</v>
      </c>
      <c r="B5" s="190" t="s">
        <v>395</v>
      </c>
      <c r="C5" s="191" t="s">
        <v>41</v>
      </c>
      <c r="D5" s="191" t="s">
        <v>42</v>
      </c>
      <c r="E5" s="192" t="s">
        <v>43</v>
      </c>
    </row>
    <row r="6" spans="1:5" s="197" customFormat="1" ht="12.75" customHeight="1">
      <c r="A6" s="193" t="s">
        <v>44</v>
      </c>
      <c r="B6" s="194" t="s">
        <v>45</v>
      </c>
      <c r="C6" s="194" t="s">
        <v>46</v>
      </c>
      <c r="D6" s="195" t="s">
        <v>47</v>
      </c>
      <c r="E6" s="196" t="s">
        <v>48</v>
      </c>
    </row>
    <row r="7" spans="1:5" s="197" customFormat="1" ht="15.75" customHeight="1">
      <c r="A7" s="772" t="s">
        <v>291</v>
      </c>
      <c r="B7" s="772"/>
      <c r="C7" s="772"/>
      <c r="D7" s="772"/>
      <c r="E7" s="772"/>
    </row>
    <row r="8" spans="1:5" s="200" customFormat="1" ht="12" customHeight="1">
      <c r="A8" s="193" t="s">
        <v>49</v>
      </c>
      <c r="B8" s="198" t="s">
        <v>396</v>
      </c>
      <c r="C8" s="121">
        <f>SUM(C9:C18)</f>
        <v>0</v>
      </c>
      <c r="D8" s="231">
        <f>SUM(D9:D18)</f>
        <v>0</v>
      </c>
      <c r="E8" s="199">
        <f>SUM(E9:E18)</f>
        <v>0</v>
      </c>
    </row>
    <row r="9" spans="1:5" s="200" customFormat="1" ht="12" customHeight="1">
      <c r="A9" s="201" t="s">
        <v>51</v>
      </c>
      <c r="B9" s="61" t="s">
        <v>108</v>
      </c>
      <c r="C9" s="202"/>
      <c r="D9" s="232"/>
      <c r="E9" s="203"/>
    </row>
    <row r="10" spans="1:5" s="200" customFormat="1" ht="12" customHeight="1">
      <c r="A10" s="204" t="s">
        <v>53</v>
      </c>
      <c r="B10" s="64" t="s">
        <v>110</v>
      </c>
      <c r="C10" s="110"/>
      <c r="D10" s="233"/>
      <c r="E10" s="135"/>
    </row>
    <row r="11" spans="1:5" s="200" customFormat="1" ht="12" customHeight="1">
      <c r="A11" s="204" t="s">
        <v>55</v>
      </c>
      <c r="B11" s="64" t="s">
        <v>112</v>
      </c>
      <c r="C11" s="110"/>
      <c r="D11" s="233"/>
      <c r="E11" s="135"/>
    </row>
    <row r="12" spans="1:5" s="200" customFormat="1" ht="12" customHeight="1">
      <c r="A12" s="204" t="s">
        <v>57</v>
      </c>
      <c r="B12" s="64" t="s">
        <v>114</v>
      </c>
      <c r="C12" s="110"/>
      <c r="D12" s="233"/>
      <c r="E12" s="135"/>
    </row>
    <row r="13" spans="1:5" s="200" customFormat="1" ht="12" customHeight="1">
      <c r="A13" s="204" t="s">
        <v>59</v>
      </c>
      <c r="B13" s="64" t="s">
        <v>116</v>
      </c>
      <c r="C13" s="110"/>
      <c r="D13" s="233"/>
      <c r="E13" s="135"/>
    </row>
    <row r="14" spans="1:5" s="200" customFormat="1" ht="12" customHeight="1">
      <c r="A14" s="204" t="s">
        <v>61</v>
      </c>
      <c r="B14" s="64" t="s">
        <v>397</v>
      </c>
      <c r="C14" s="110"/>
      <c r="D14" s="233"/>
      <c r="E14" s="135"/>
    </row>
    <row r="15" spans="1:5" s="205" customFormat="1" ht="12" customHeight="1">
      <c r="A15" s="204" t="s">
        <v>221</v>
      </c>
      <c r="B15" s="81" t="s">
        <v>398</v>
      </c>
      <c r="C15" s="110"/>
      <c r="D15" s="233"/>
      <c r="E15" s="135"/>
    </row>
    <row r="16" spans="1:5" s="205" customFormat="1" ht="12" customHeight="1">
      <c r="A16" s="204" t="s">
        <v>223</v>
      </c>
      <c r="B16" s="64" t="s">
        <v>122</v>
      </c>
      <c r="C16" s="125"/>
      <c r="D16" s="234"/>
      <c r="E16" s="206"/>
    </row>
    <row r="17" spans="1:5" s="200" customFormat="1" ht="12" customHeight="1">
      <c r="A17" s="204" t="s">
        <v>225</v>
      </c>
      <c r="B17" s="64" t="s">
        <v>124</v>
      </c>
      <c r="C17" s="110"/>
      <c r="D17" s="233"/>
      <c r="E17" s="135"/>
    </row>
    <row r="18" spans="1:5" s="205" customFormat="1" ht="12" customHeight="1">
      <c r="A18" s="204" t="s">
        <v>227</v>
      </c>
      <c r="B18" s="81" t="s">
        <v>126</v>
      </c>
      <c r="C18" s="117"/>
      <c r="D18" s="235"/>
      <c r="E18" s="207"/>
    </row>
    <row r="19" spans="1:5" s="205" customFormat="1" ht="12" customHeight="1">
      <c r="A19" s="193" t="s">
        <v>63</v>
      </c>
      <c r="B19" s="198" t="s">
        <v>399</v>
      </c>
      <c r="C19" s="121">
        <f>SUM(C20:C22)</f>
        <v>0</v>
      </c>
      <c r="D19" s="231">
        <f>SUM(D20:D22)</f>
        <v>0</v>
      </c>
      <c r="E19" s="199">
        <f>SUM(E20:E22)</f>
        <v>0</v>
      </c>
    </row>
    <row r="20" spans="1:5" s="205" customFormat="1" ht="12" customHeight="1">
      <c r="A20" s="204" t="s">
        <v>65</v>
      </c>
      <c r="B20" s="80" t="s">
        <v>66</v>
      </c>
      <c r="C20" s="110"/>
      <c r="D20" s="233"/>
      <c r="E20" s="135"/>
    </row>
    <row r="21" spans="1:5" s="205" customFormat="1" ht="12" customHeight="1">
      <c r="A21" s="204" t="s">
        <v>67</v>
      </c>
      <c r="B21" s="64" t="s">
        <v>400</v>
      </c>
      <c r="C21" s="110"/>
      <c r="D21" s="233"/>
      <c r="E21" s="135"/>
    </row>
    <row r="22" spans="1:5" s="205" customFormat="1" ht="12" customHeight="1">
      <c r="A22" s="204" t="s">
        <v>69</v>
      </c>
      <c r="B22" s="64" t="s">
        <v>401</v>
      </c>
      <c r="C22" s="110"/>
      <c r="D22" s="233"/>
      <c r="E22" s="135"/>
    </row>
    <row r="23" spans="1:5" s="200" customFormat="1" ht="12" customHeight="1">
      <c r="A23" s="204" t="s">
        <v>71</v>
      </c>
      <c r="B23" s="64" t="s">
        <v>429</v>
      </c>
      <c r="C23" s="110"/>
      <c r="D23" s="233"/>
      <c r="E23" s="135"/>
    </row>
    <row r="24" spans="1:5" s="200" customFormat="1" ht="12" customHeight="1">
      <c r="A24" s="193" t="s">
        <v>77</v>
      </c>
      <c r="B24" s="21" t="s">
        <v>303</v>
      </c>
      <c r="C24" s="208"/>
      <c r="D24" s="236"/>
      <c r="E24" s="209"/>
    </row>
    <row r="25" spans="1:5" s="200" customFormat="1" ht="12" customHeight="1">
      <c r="A25" s="193" t="s">
        <v>261</v>
      </c>
      <c r="B25" s="21" t="s">
        <v>403</v>
      </c>
      <c r="C25" s="121">
        <f>+C26+C27</f>
        <v>0</v>
      </c>
      <c r="D25" s="231">
        <f>+D26+D27</f>
        <v>0</v>
      </c>
      <c r="E25" s="199">
        <f>+E26+E27</f>
        <v>0</v>
      </c>
    </row>
    <row r="26" spans="1:5" s="200" customFormat="1" ht="12" customHeight="1">
      <c r="A26" s="210" t="s">
        <v>93</v>
      </c>
      <c r="B26" s="80" t="s">
        <v>400</v>
      </c>
      <c r="C26" s="106"/>
      <c r="D26" s="237"/>
      <c r="E26" s="211"/>
    </row>
    <row r="27" spans="1:5" s="200" customFormat="1" ht="12" customHeight="1">
      <c r="A27" s="210" t="s">
        <v>95</v>
      </c>
      <c r="B27" s="64" t="s">
        <v>404</v>
      </c>
      <c r="C27" s="125"/>
      <c r="D27" s="234"/>
      <c r="E27" s="206"/>
    </row>
    <row r="28" spans="1:5" s="200" customFormat="1" ht="12" customHeight="1">
      <c r="A28" s="204" t="s">
        <v>97</v>
      </c>
      <c r="B28" s="212" t="s">
        <v>430</v>
      </c>
      <c r="C28" s="134"/>
      <c r="D28" s="238"/>
      <c r="E28" s="213"/>
    </row>
    <row r="29" spans="1:5" s="200" customFormat="1" ht="12" customHeight="1">
      <c r="A29" s="193" t="s">
        <v>105</v>
      </c>
      <c r="B29" s="21" t="s">
        <v>406</v>
      </c>
      <c r="C29" s="121">
        <f>+C30+C31+C32</f>
        <v>0</v>
      </c>
      <c r="D29" s="231">
        <f>+D30+D31+D32</f>
        <v>0</v>
      </c>
      <c r="E29" s="199">
        <f>+E30+E31+E32</f>
        <v>0</v>
      </c>
    </row>
    <row r="30" spans="1:5" s="200" customFormat="1" ht="12" customHeight="1">
      <c r="A30" s="210" t="s">
        <v>107</v>
      </c>
      <c r="B30" s="80" t="s">
        <v>130</v>
      </c>
      <c r="C30" s="106"/>
      <c r="D30" s="237"/>
      <c r="E30" s="211"/>
    </row>
    <row r="31" spans="1:5" s="200" customFormat="1" ht="12" customHeight="1">
      <c r="A31" s="210" t="s">
        <v>109</v>
      </c>
      <c r="B31" s="64" t="s">
        <v>132</v>
      </c>
      <c r="C31" s="125"/>
      <c r="D31" s="234"/>
      <c r="E31" s="206"/>
    </row>
    <row r="32" spans="1:5" s="200" customFormat="1" ht="12" customHeight="1">
      <c r="A32" s="204" t="s">
        <v>111</v>
      </c>
      <c r="B32" s="212" t="s">
        <v>134</v>
      </c>
      <c r="C32" s="134"/>
      <c r="D32" s="238"/>
      <c r="E32" s="213"/>
    </row>
    <row r="33" spans="1:5" s="200" customFormat="1" ht="12" customHeight="1">
      <c r="A33" s="193" t="s">
        <v>127</v>
      </c>
      <c r="B33" s="21" t="s">
        <v>304</v>
      </c>
      <c r="C33" s="208"/>
      <c r="D33" s="236"/>
      <c r="E33" s="209"/>
    </row>
    <row r="34" spans="1:5" s="200" customFormat="1" ht="12" customHeight="1">
      <c r="A34" s="193" t="s">
        <v>272</v>
      </c>
      <c r="B34" s="21" t="s">
        <v>407</v>
      </c>
      <c r="C34" s="208"/>
      <c r="D34" s="236"/>
      <c r="E34" s="209"/>
    </row>
    <row r="35" spans="1:5" s="200" customFormat="1" ht="12" customHeight="1">
      <c r="A35" s="193" t="s">
        <v>149</v>
      </c>
      <c r="B35" s="21" t="s">
        <v>431</v>
      </c>
      <c r="C35" s="121">
        <f>+C8+C19+C24+C25+C29+C33+C34</f>
        <v>0</v>
      </c>
      <c r="D35" s="231">
        <f>+D8+D19+D24+D25+D29+D33+D34</f>
        <v>0</v>
      </c>
      <c r="E35" s="199">
        <f>+E8+E19+E24+E25+E29+E33+E34</f>
        <v>0</v>
      </c>
    </row>
    <row r="36" spans="1:5" s="205" customFormat="1" ht="12" customHeight="1">
      <c r="A36" s="214" t="s">
        <v>159</v>
      </c>
      <c r="B36" s="21" t="s">
        <v>409</v>
      </c>
      <c r="C36" s="121">
        <f>+C37+C38+C39</f>
        <v>0</v>
      </c>
      <c r="D36" s="231">
        <f>+D37+D38+D39</f>
        <v>0</v>
      </c>
      <c r="E36" s="199">
        <f>+E37+E38+E39</f>
        <v>0</v>
      </c>
    </row>
    <row r="37" spans="1:5" s="205" customFormat="1" ht="15" customHeight="1">
      <c r="A37" s="210" t="s">
        <v>410</v>
      </c>
      <c r="B37" s="80" t="s">
        <v>360</v>
      </c>
      <c r="C37" s="106"/>
      <c r="D37" s="237"/>
      <c r="E37" s="211"/>
    </row>
    <row r="38" spans="1:5" s="205" customFormat="1" ht="15" customHeight="1">
      <c r="A38" s="210" t="s">
        <v>411</v>
      </c>
      <c r="B38" s="64" t="s">
        <v>412</v>
      </c>
      <c r="C38" s="125"/>
      <c r="D38" s="234"/>
      <c r="E38" s="206"/>
    </row>
    <row r="39" spans="1:5" ht="12.75">
      <c r="A39" s="204" t="s">
        <v>413</v>
      </c>
      <c r="B39" s="212" t="s">
        <v>414</v>
      </c>
      <c r="C39" s="134"/>
      <c r="D39" s="238"/>
      <c r="E39" s="213"/>
    </row>
    <row r="40" spans="1:5" s="197" customFormat="1" ht="16.5" customHeight="1">
      <c r="A40" s="214" t="s">
        <v>284</v>
      </c>
      <c r="B40" s="215" t="s">
        <v>415</v>
      </c>
      <c r="C40" s="121">
        <f>+C35+C36</f>
        <v>0</v>
      </c>
      <c r="D40" s="231">
        <f>+D35+D36</f>
        <v>0</v>
      </c>
      <c r="E40" s="199">
        <f>+E35+E36</f>
        <v>0</v>
      </c>
    </row>
    <row r="41" spans="1:5" s="222" customFormat="1" ht="12" customHeight="1">
      <c r="A41" s="216"/>
      <c r="B41" s="217"/>
      <c r="C41" s="218"/>
      <c r="D41" s="218"/>
      <c r="E41" s="218"/>
    </row>
    <row r="42" spans="1:5" ht="12" customHeight="1">
      <c r="A42" s="219"/>
      <c r="B42" s="220"/>
      <c r="C42" s="221"/>
      <c r="D42" s="221"/>
      <c r="E42" s="221"/>
    </row>
    <row r="43" spans="1:5" ht="12" customHeight="1">
      <c r="A43" s="772" t="s">
        <v>292</v>
      </c>
      <c r="B43" s="772"/>
      <c r="C43" s="772"/>
      <c r="D43" s="772"/>
      <c r="E43" s="772"/>
    </row>
    <row r="44" spans="1:5" ht="12" customHeight="1">
      <c r="A44" s="193" t="s">
        <v>49</v>
      </c>
      <c r="B44" s="21" t="s">
        <v>416</v>
      </c>
      <c r="C44" s="121">
        <f>SUM(C45:C49)</f>
        <v>1605000</v>
      </c>
      <c r="D44" s="121">
        <f>SUM(D45:D49)</f>
        <v>1605000</v>
      </c>
      <c r="E44" s="199">
        <f>SUM(E45:E49)</f>
        <v>776214</v>
      </c>
    </row>
    <row r="45" spans="1:5" ht="12" customHeight="1">
      <c r="A45" s="204" t="s">
        <v>51</v>
      </c>
      <c r="B45" s="80" t="s">
        <v>214</v>
      </c>
      <c r="C45" s="106"/>
      <c r="D45" s="106"/>
      <c r="E45" s="211"/>
    </row>
    <row r="46" spans="1:5" ht="12" customHeight="1">
      <c r="A46" s="204" t="s">
        <v>53</v>
      </c>
      <c r="B46" s="64" t="s">
        <v>215</v>
      </c>
      <c r="C46" s="110"/>
      <c r="D46" s="110"/>
      <c r="E46" s="135"/>
    </row>
    <row r="47" spans="1:5" ht="12" customHeight="1">
      <c r="A47" s="204" t="s">
        <v>55</v>
      </c>
      <c r="B47" s="64" t="s">
        <v>216</v>
      </c>
      <c r="C47" s="110">
        <v>1605000</v>
      </c>
      <c r="D47" s="110">
        <v>1605000</v>
      </c>
      <c r="E47" s="135">
        <v>776214</v>
      </c>
    </row>
    <row r="48" spans="1:5" s="222" customFormat="1" ht="12" customHeight="1">
      <c r="A48" s="204" t="s">
        <v>57</v>
      </c>
      <c r="B48" s="64" t="s">
        <v>217</v>
      </c>
      <c r="C48" s="110"/>
      <c r="D48" s="110"/>
      <c r="E48" s="135"/>
    </row>
    <row r="49" spans="1:5" ht="12" customHeight="1">
      <c r="A49" s="204" t="s">
        <v>59</v>
      </c>
      <c r="B49" s="64" t="s">
        <v>219</v>
      </c>
      <c r="C49" s="110"/>
      <c r="D49" s="110"/>
      <c r="E49" s="135"/>
    </row>
    <row r="50" spans="1:5" ht="12" customHeight="1">
      <c r="A50" s="193" t="s">
        <v>63</v>
      </c>
      <c r="B50" s="21" t="s">
        <v>417</v>
      </c>
      <c r="C50" s="121">
        <f>SUM(C51:C53)</f>
        <v>0</v>
      </c>
      <c r="D50" s="121">
        <f>SUM(D51:D53)</f>
        <v>0</v>
      </c>
      <c r="E50" s="199">
        <f>SUM(E51:E53)</f>
        <v>0</v>
      </c>
    </row>
    <row r="51" spans="1:5" ht="12" customHeight="1">
      <c r="A51" s="204" t="s">
        <v>65</v>
      </c>
      <c r="B51" s="80" t="s">
        <v>240</v>
      </c>
      <c r="C51" s="106"/>
      <c r="D51" s="106"/>
      <c r="E51" s="211"/>
    </row>
    <row r="52" spans="1:5" ht="12" customHeight="1">
      <c r="A52" s="204" t="s">
        <v>67</v>
      </c>
      <c r="B52" s="64" t="s">
        <v>242</v>
      </c>
      <c r="C52" s="110"/>
      <c r="D52" s="110"/>
      <c r="E52" s="135"/>
    </row>
    <row r="53" spans="1:5" ht="15" customHeight="1">
      <c r="A53" s="204" t="s">
        <v>69</v>
      </c>
      <c r="B53" s="64" t="s">
        <v>418</v>
      </c>
      <c r="C53" s="110"/>
      <c r="D53" s="110"/>
      <c r="E53" s="135"/>
    </row>
    <row r="54" spans="1:5" ht="22.5">
      <c r="A54" s="204" t="s">
        <v>71</v>
      </c>
      <c r="B54" s="64" t="s">
        <v>432</v>
      </c>
      <c r="C54" s="110"/>
      <c r="D54" s="110"/>
      <c r="E54" s="135"/>
    </row>
    <row r="55" spans="1:5" ht="15" customHeight="1">
      <c r="A55" s="193" t="s">
        <v>77</v>
      </c>
      <c r="B55" s="223" t="s">
        <v>420</v>
      </c>
      <c r="C55" s="121">
        <f>+C44+C50</f>
        <v>1605000</v>
      </c>
      <c r="D55" s="121">
        <f>+D44+D50</f>
        <v>1605000</v>
      </c>
      <c r="E55" s="199">
        <f>+E44+E50</f>
        <v>776214</v>
      </c>
    </row>
    <row r="56" spans="3:5" ht="12.75">
      <c r="C56" s="224"/>
      <c r="D56" s="224"/>
      <c r="E56" s="224"/>
    </row>
    <row r="57" spans="1:5" ht="12.75">
      <c r="A57" s="225" t="s">
        <v>421</v>
      </c>
      <c r="B57" s="226"/>
      <c r="C57" s="227"/>
      <c r="D57" s="227"/>
      <c r="E57" s="228"/>
    </row>
    <row r="58" spans="1:5" ht="12.75">
      <c r="A58" s="229" t="s">
        <v>422</v>
      </c>
      <c r="B58" s="230"/>
      <c r="C58" s="227"/>
      <c r="D58" s="227"/>
      <c r="E58" s="228"/>
    </row>
  </sheetData>
  <sheetProtection selectLockedCells="1" selectUnlockedCells="1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zoomScaleSheetLayoutView="100" zoomScalePageLayoutView="0" workbookViewId="0" topLeftCell="A1">
      <selection activeCell="E2" sqref="E2"/>
    </sheetView>
  </sheetViews>
  <sheetFormatPr defaultColWidth="9.00390625" defaultRowHeight="12.75"/>
  <cols>
    <col min="1" max="1" width="14.875" style="239" customWidth="1"/>
    <col min="2" max="2" width="65.375" style="240" customWidth="1"/>
    <col min="3" max="5" width="17.00390625" style="241" customWidth="1"/>
    <col min="6" max="16384" width="9.375" style="175" customWidth="1"/>
  </cols>
  <sheetData>
    <row r="1" spans="1:5" s="180" customFormat="1" ht="16.5" customHeight="1">
      <c r="A1" s="176"/>
      <c r="B1" s="177"/>
      <c r="C1" s="178"/>
      <c r="D1" s="242"/>
      <c r="E1" s="178" t="s">
        <v>1104</v>
      </c>
    </row>
    <row r="2" spans="1:5" s="183" customFormat="1" ht="15.75" customHeight="1">
      <c r="A2" s="181" t="s">
        <v>293</v>
      </c>
      <c r="B2" s="770" t="s">
        <v>389</v>
      </c>
      <c r="C2" s="770"/>
      <c r="D2" s="770"/>
      <c r="E2" s="243" t="s">
        <v>393</v>
      </c>
    </row>
    <row r="3" spans="1:5" s="183" customFormat="1" ht="24">
      <c r="A3" s="184" t="s">
        <v>452</v>
      </c>
      <c r="B3" s="771" t="s">
        <v>1066</v>
      </c>
      <c r="C3" s="771"/>
      <c r="D3" s="771"/>
      <c r="E3" s="244" t="s">
        <v>393</v>
      </c>
    </row>
    <row r="4" spans="1:5" s="188" customFormat="1" ht="15.75" customHeight="1">
      <c r="A4" s="186"/>
      <c r="B4" s="186"/>
      <c r="C4" s="187"/>
      <c r="D4" s="187"/>
      <c r="E4" s="187"/>
    </row>
    <row r="5" spans="1:5" ht="24">
      <c r="A5" s="189" t="s">
        <v>394</v>
      </c>
      <c r="B5" s="190" t="s">
        <v>395</v>
      </c>
      <c r="C5" s="191" t="s">
        <v>41</v>
      </c>
      <c r="D5" s="191" t="s">
        <v>42</v>
      </c>
      <c r="E5" s="192" t="s">
        <v>43</v>
      </c>
    </row>
    <row r="6" spans="1:5" s="197" customFormat="1" ht="12.75" customHeight="1">
      <c r="A6" s="193" t="s">
        <v>44</v>
      </c>
      <c r="B6" s="194" t="s">
        <v>45</v>
      </c>
      <c r="C6" s="194" t="s">
        <v>46</v>
      </c>
      <c r="D6" s="195" t="s">
        <v>47</v>
      </c>
      <c r="E6" s="196" t="s">
        <v>48</v>
      </c>
    </row>
    <row r="7" spans="1:5" s="197" customFormat="1" ht="15.75" customHeight="1">
      <c r="A7" s="772" t="s">
        <v>291</v>
      </c>
      <c r="B7" s="772"/>
      <c r="C7" s="772"/>
      <c r="D7" s="772"/>
      <c r="E7" s="772"/>
    </row>
    <row r="8" spans="1:5" s="197" customFormat="1" ht="12" customHeight="1">
      <c r="A8" s="16" t="s">
        <v>49</v>
      </c>
      <c r="B8" s="21" t="s">
        <v>50</v>
      </c>
      <c r="C8" s="245">
        <f>SUM(C9:C14)</f>
        <v>29662312</v>
      </c>
      <c r="D8" s="245">
        <f>SUM(D9:D14)</f>
        <v>31515542</v>
      </c>
      <c r="E8" s="23">
        <f>SUM(E9:E14)</f>
        <v>31484762</v>
      </c>
    </row>
    <row r="9" spans="1:5" s="200" customFormat="1" ht="12" customHeight="1">
      <c r="A9" s="246" t="s">
        <v>51</v>
      </c>
      <c r="B9" s="26" t="s">
        <v>52</v>
      </c>
      <c r="C9" s="247">
        <v>14119576</v>
      </c>
      <c r="D9" s="247">
        <v>14119576</v>
      </c>
      <c r="E9" s="28">
        <v>14119576</v>
      </c>
    </row>
    <row r="10" spans="1:5" s="205" customFormat="1" ht="12" customHeight="1">
      <c r="A10" s="248" t="s">
        <v>53</v>
      </c>
      <c r="B10" s="30" t="s">
        <v>1043</v>
      </c>
      <c r="C10" s="249"/>
      <c r="D10" s="249">
        <v>744774</v>
      </c>
      <c r="E10" s="32">
        <v>744774</v>
      </c>
    </row>
    <row r="11" spans="1:5" s="205" customFormat="1" ht="12" customHeight="1">
      <c r="A11" s="248" t="s">
        <v>55</v>
      </c>
      <c r="B11" s="30" t="s">
        <v>56</v>
      </c>
      <c r="C11" s="249">
        <v>14342736</v>
      </c>
      <c r="D11" s="249">
        <v>14508852</v>
      </c>
      <c r="E11" s="32">
        <v>14478072</v>
      </c>
    </row>
    <row r="12" spans="1:5" s="205" customFormat="1" ht="12" customHeight="1">
      <c r="A12" s="248" t="s">
        <v>57</v>
      </c>
      <c r="B12" s="30" t="s">
        <v>58</v>
      </c>
      <c r="C12" s="249">
        <v>1200000</v>
      </c>
      <c r="D12" s="249">
        <v>1200000</v>
      </c>
      <c r="E12" s="32">
        <v>1200000</v>
      </c>
    </row>
    <row r="13" spans="1:5" s="205" customFormat="1" ht="12" customHeight="1">
      <c r="A13" s="248" t="s">
        <v>59</v>
      </c>
      <c r="B13" s="30" t="s">
        <v>60</v>
      </c>
      <c r="C13" s="249"/>
      <c r="D13" s="249"/>
      <c r="E13" s="32"/>
    </row>
    <row r="14" spans="1:5" s="200" customFormat="1" ht="12" customHeight="1">
      <c r="A14" s="250" t="s">
        <v>61</v>
      </c>
      <c r="B14" s="38" t="s">
        <v>62</v>
      </c>
      <c r="C14" s="251">
        <v>0</v>
      </c>
      <c r="D14" s="251">
        <v>942340</v>
      </c>
      <c r="E14" s="36">
        <v>942340</v>
      </c>
    </row>
    <row r="15" spans="1:5" s="200" customFormat="1" ht="12" customHeight="1">
      <c r="A15" s="16" t="s">
        <v>63</v>
      </c>
      <c r="B15" s="37" t="s">
        <v>64</v>
      </c>
      <c r="C15" s="245">
        <f>SUM(C16:C20)</f>
        <v>0</v>
      </c>
      <c r="D15" s="245">
        <f>SUM(D16:D20)</f>
        <v>0</v>
      </c>
      <c r="E15" s="23">
        <f>SUM(E16:E20)</f>
        <v>0</v>
      </c>
    </row>
    <row r="16" spans="1:5" s="200" customFormat="1" ht="12" customHeight="1">
      <c r="A16" s="246" t="s">
        <v>65</v>
      </c>
      <c r="B16" s="26" t="s">
        <v>66</v>
      </c>
      <c r="C16" s="247"/>
      <c r="D16" s="247"/>
      <c r="E16" s="28"/>
    </row>
    <row r="17" spans="1:5" s="200" customFormat="1" ht="12" customHeight="1">
      <c r="A17" s="248" t="s">
        <v>67</v>
      </c>
      <c r="B17" s="30" t="s">
        <v>68</v>
      </c>
      <c r="C17" s="249"/>
      <c r="D17" s="249"/>
      <c r="E17" s="32"/>
    </row>
    <row r="18" spans="1:5" s="200" customFormat="1" ht="12" customHeight="1">
      <c r="A18" s="248" t="s">
        <v>69</v>
      </c>
      <c r="B18" s="30" t="s">
        <v>70</v>
      </c>
      <c r="C18" s="249"/>
      <c r="D18" s="249"/>
      <c r="E18" s="32"/>
    </row>
    <row r="19" spans="1:5" s="200" customFormat="1" ht="12" customHeight="1">
      <c r="A19" s="248" t="s">
        <v>71</v>
      </c>
      <c r="B19" s="30" t="s">
        <v>72</v>
      </c>
      <c r="C19" s="249"/>
      <c r="D19" s="249"/>
      <c r="E19" s="32"/>
    </row>
    <row r="20" spans="1:5" s="200" customFormat="1" ht="12" customHeight="1">
      <c r="A20" s="248" t="s">
        <v>73</v>
      </c>
      <c r="B20" s="30" t="s">
        <v>74</v>
      </c>
      <c r="C20" s="249"/>
      <c r="D20" s="249"/>
      <c r="E20" s="32"/>
    </row>
    <row r="21" spans="1:5" s="205" customFormat="1" ht="12" customHeight="1">
      <c r="A21" s="250" t="s">
        <v>75</v>
      </c>
      <c r="B21" s="38" t="s">
        <v>76</v>
      </c>
      <c r="C21" s="251"/>
      <c r="D21" s="251"/>
      <c r="E21" s="36"/>
    </row>
    <row r="22" spans="1:5" s="205" customFormat="1" ht="12" customHeight="1">
      <c r="A22" s="16" t="s">
        <v>77</v>
      </c>
      <c r="B22" s="21" t="s">
        <v>78</v>
      </c>
      <c r="C22" s="245">
        <f>SUM(C23:C27)</f>
        <v>0</v>
      </c>
      <c r="D22" s="245">
        <f>SUM(D23:D27)</f>
        <v>0</v>
      </c>
      <c r="E22" s="23">
        <f>SUM(E23:E27)</f>
        <v>0</v>
      </c>
    </row>
    <row r="23" spans="1:5" s="205" customFormat="1" ht="12" customHeight="1">
      <c r="A23" s="246" t="s">
        <v>79</v>
      </c>
      <c r="B23" s="26" t="s">
        <v>80</v>
      </c>
      <c r="C23" s="247"/>
      <c r="D23" s="247"/>
      <c r="E23" s="28"/>
    </row>
    <row r="24" spans="1:5" s="200" customFormat="1" ht="12" customHeight="1">
      <c r="A24" s="248" t="s">
        <v>81</v>
      </c>
      <c r="B24" s="30" t="s">
        <v>82</v>
      </c>
      <c r="C24" s="249"/>
      <c r="D24" s="249"/>
      <c r="E24" s="32"/>
    </row>
    <row r="25" spans="1:5" s="205" customFormat="1" ht="12" customHeight="1">
      <c r="A25" s="248" t="s">
        <v>83</v>
      </c>
      <c r="B25" s="30" t="s">
        <v>84</v>
      </c>
      <c r="C25" s="249"/>
      <c r="D25" s="249"/>
      <c r="E25" s="32"/>
    </row>
    <row r="26" spans="1:5" s="205" customFormat="1" ht="12" customHeight="1">
      <c r="A26" s="248" t="s">
        <v>85</v>
      </c>
      <c r="B26" s="30" t="s">
        <v>86</v>
      </c>
      <c r="C26" s="249"/>
      <c r="D26" s="249"/>
      <c r="E26" s="32"/>
    </row>
    <row r="27" spans="1:5" s="205" customFormat="1" ht="12" customHeight="1">
      <c r="A27" s="248" t="s">
        <v>87</v>
      </c>
      <c r="B27" s="30" t="s">
        <v>88</v>
      </c>
      <c r="C27" s="249"/>
      <c r="D27" s="249"/>
      <c r="E27" s="32"/>
    </row>
    <row r="28" spans="1:5" s="205" customFormat="1" ht="12" customHeight="1">
      <c r="A28" s="250" t="s">
        <v>89</v>
      </c>
      <c r="B28" s="34" t="s">
        <v>90</v>
      </c>
      <c r="C28" s="251"/>
      <c r="D28" s="251"/>
      <c r="E28" s="36"/>
    </row>
    <row r="29" spans="1:5" s="205" customFormat="1" ht="12" customHeight="1">
      <c r="A29" s="16" t="s">
        <v>91</v>
      </c>
      <c r="B29" s="21" t="s">
        <v>92</v>
      </c>
      <c r="C29" s="245">
        <f>SUM(C30:C35)</f>
        <v>0</v>
      </c>
      <c r="D29" s="245">
        <f>SUM(D30:D35)</f>
        <v>0</v>
      </c>
      <c r="E29" s="23">
        <f>SUM(E30:E35)</f>
        <v>0</v>
      </c>
    </row>
    <row r="30" spans="1:5" s="205" customFormat="1" ht="12" customHeight="1">
      <c r="A30" s="246" t="s">
        <v>93</v>
      </c>
      <c r="B30" s="26" t="s">
        <v>94</v>
      </c>
      <c r="C30" s="247"/>
      <c r="D30" s="247">
        <f>+D31+D32</f>
        <v>0</v>
      </c>
      <c r="E30" s="28">
        <f>+E31+E32</f>
        <v>0</v>
      </c>
    </row>
    <row r="31" spans="1:5" s="205" customFormat="1" ht="12" customHeight="1">
      <c r="A31" s="248" t="s">
        <v>95</v>
      </c>
      <c r="B31" s="30" t="s">
        <v>96</v>
      </c>
      <c r="C31" s="249"/>
      <c r="D31" s="249"/>
      <c r="E31" s="32"/>
    </row>
    <row r="32" spans="1:5" s="205" customFormat="1" ht="12" customHeight="1">
      <c r="A32" s="248" t="s">
        <v>97</v>
      </c>
      <c r="B32" s="30" t="s">
        <v>98</v>
      </c>
      <c r="C32" s="249"/>
      <c r="D32" s="249"/>
      <c r="E32" s="32"/>
    </row>
    <row r="33" spans="1:5" s="205" customFormat="1" ht="12" customHeight="1">
      <c r="A33" s="248" t="s">
        <v>99</v>
      </c>
      <c r="B33" s="30" t="s">
        <v>453</v>
      </c>
      <c r="C33" s="249"/>
      <c r="D33" s="249"/>
      <c r="E33" s="32"/>
    </row>
    <row r="34" spans="1:5" s="205" customFormat="1" ht="12" customHeight="1">
      <c r="A34" s="248" t="s">
        <v>101</v>
      </c>
      <c r="B34" s="30" t="s">
        <v>102</v>
      </c>
      <c r="C34" s="249"/>
      <c r="D34" s="249"/>
      <c r="E34" s="32"/>
    </row>
    <row r="35" spans="1:5" s="205" customFormat="1" ht="12" customHeight="1">
      <c r="A35" s="250" t="s">
        <v>103</v>
      </c>
      <c r="B35" s="38" t="s">
        <v>104</v>
      </c>
      <c r="C35" s="251"/>
      <c r="D35" s="251"/>
      <c r="E35" s="36"/>
    </row>
    <row r="36" spans="1:5" s="205" customFormat="1" ht="12" customHeight="1">
      <c r="A36" s="16" t="s">
        <v>105</v>
      </c>
      <c r="B36" s="21" t="s">
        <v>106</v>
      </c>
      <c r="C36" s="245">
        <f>SUM(C37:C46)</f>
        <v>0</v>
      </c>
      <c r="D36" s="245">
        <f>SUM(D37:D46)</f>
        <v>0</v>
      </c>
      <c r="E36" s="23">
        <f>SUM(E37:E46)</f>
        <v>0</v>
      </c>
    </row>
    <row r="37" spans="1:5" s="205" customFormat="1" ht="12" customHeight="1">
      <c r="A37" s="246" t="s">
        <v>107</v>
      </c>
      <c r="B37" s="26" t="s">
        <v>108</v>
      </c>
      <c r="C37" s="247"/>
      <c r="D37" s="247"/>
      <c r="E37" s="28"/>
    </row>
    <row r="38" spans="1:5" s="205" customFormat="1" ht="12" customHeight="1">
      <c r="A38" s="248" t="s">
        <v>109</v>
      </c>
      <c r="B38" s="30" t="s">
        <v>110</v>
      </c>
      <c r="C38" s="249"/>
      <c r="D38" s="249"/>
      <c r="E38" s="32"/>
    </row>
    <row r="39" spans="1:5" s="205" customFormat="1" ht="12" customHeight="1">
      <c r="A39" s="248" t="s">
        <v>111</v>
      </c>
      <c r="B39" s="30" t="s">
        <v>112</v>
      </c>
      <c r="C39" s="249"/>
      <c r="D39" s="249"/>
      <c r="E39" s="32"/>
    </row>
    <row r="40" spans="1:5" s="205" customFormat="1" ht="12" customHeight="1">
      <c r="A40" s="248" t="s">
        <v>113</v>
      </c>
      <c r="B40" s="30" t="s">
        <v>114</v>
      </c>
      <c r="C40" s="249"/>
      <c r="D40" s="249"/>
      <c r="E40" s="32"/>
    </row>
    <row r="41" spans="1:5" s="205" customFormat="1" ht="12" customHeight="1">
      <c r="A41" s="248" t="s">
        <v>115</v>
      </c>
      <c r="B41" s="30" t="s">
        <v>116</v>
      </c>
      <c r="C41" s="249"/>
      <c r="D41" s="249"/>
      <c r="E41" s="32"/>
    </row>
    <row r="42" spans="1:5" s="205" customFormat="1" ht="12" customHeight="1">
      <c r="A42" s="248" t="s">
        <v>117</v>
      </c>
      <c r="B42" s="30" t="s">
        <v>118</v>
      </c>
      <c r="C42" s="249"/>
      <c r="D42" s="249"/>
      <c r="E42" s="32"/>
    </row>
    <row r="43" spans="1:5" s="205" customFormat="1" ht="12" customHeight="1">
      <c r="A43" s="248" t="s">
        <v>119</v>
      </c>
      <c r="B43" s="30" t="s">
        <v>120</v>
      </c>
      <c r="C43" s="249"/>
      <c r="D43" s="249"/>
      <c r="E43" s="32"/>
    </row>
    <row r="44" spans="1:5" s="205" customFormat="1" ht="12" customHeight="1">
      <c r="A44" s="248" t="s">
        <v>121</v>
      </c>
      <c r="B44" s="30" t="s">
        <v>122</v>
      </c>
      <c r="C44" s="249"/>
      <c r="D44" s="249"/>
      <c r="E44" s="32"/>
    </row>
    <row r="45" spans="1:5" s="205" customFormat="1" ht="12" customHeight="1">
      <c r="A45" s="248" t="s">
        <v>123</v>
      </c>
      <c r="B45" s="30" t="s">
        <v>124</v>
      </c>
      <c r="C45" s="249"/>
      <c r="D45" s="249"/>
      <c r="E45" s="32"/>
    </row>
    <row r="46" spans="1:5" s="200" customFormat="1" ht="12" customHeight="1">
      <c r="A46" s="250" t="s">
        <v>125</v>
      </c>
      <c r="B46" s="34" t="s">
        <v>126</v>
      </c>
      <c r="C46" s="251"/>
      <c r="D46" s="251"/>
      <c r="E46" s="36"/>
    </row>
    <row r="47" spans="1:5" s="205" customFormat="1" ht="12" customHeight="1">
      <c r="A47" s="16" t="s">
        <v>127</v>
      </c>
      <c r="B47" s="21" t="s">
        <v>128</v>
      </c>
      <c r="C47" s="245">
        <f>SUM(C48:C52)</f>
        <v>0</v>
      </c>
      <c r="D47" s="245">
        <f>SUM(D48:D52)</f>
        <v>0</v>
      </c>
      <c r="E47" s="23">
        <f>SUM(E48:E52)</f>
        <v>0</v>
      </c>
    </row>
    <row r="48" spans="1:5" s="205" customFormat="1" ht="12" customHeight="1">
      <c r="A48" s="246" t="s">
        <v>129</v>
      </c>
      <c r="B48" s="26" t="s">
        <v>130</v>
      </c>
      <c r="C48" s="247"/>
      <c r="D48" s="247"/>
      <c r="E48" s="28"/>
    </row>
    <row r="49" spans="1:5" s="205" customFormat="1" ht="12" customHeight="1">
      <c r="A49" s="248" t="s">
        <v>131</v>
      </c>
      <c r="B49" s="30" t="s">
        <v>132</v>
      </c>
      <c r="C49" s="249"/>
      <c r="D49" s="249"/>
      <c r="E49" s="32"/>
    </row>
    <row r="50" spans="1:5" s="205" customFormat="1" ht="12" customHeight="1">
      <c r="A50" s="248" t="s">
        <v>133</v>
      </c>
      <c r="B50" s="30" t="s">
        <v>134</v>
      </c>
      <c r="C50" s="249"/>
      <c r="D50" s="249"/>
      <c r="E50" s="32"/>
    </row>
    <row r="51" spans="1:5" s="205" customFormat="1" ht="12" customHeight="1">
      <c r="A51" s="248" t="s">
        <v>135</v>
      </c>
      <c r="B51" s="30" t="s">
        <v>136</v>
      </c>
      <c r="C51" s="249"/>
      <c r="D51" s="249"/>
      <c r="E51" s="32"/>
    </row>
    <row r="52" spans="1:5" s="205" customFormat="1" ht="12" customHeight="1">
      <c r="A52" s="250" t="s">
        <v>137</v>
      </c>
      <c r="B52" s="34" t="s">
        <v>138</v>
      </c>
      <c r="C52" s="251"/>
      <c r="D52" s="251"/>
      <c r="E52" s="36"/>
    </row>
    <row r="53" spans="1:5" s="205" customFormat="1" ht="12" customHeight="1">
      <c r="A53" s="16" t="s">
        <v>139</v>
      </c>
      <c r="B53" s="21" t="s">
        <v>140</v>
      </c>
      <c r="C53" s="245">
        <f>SUM(C54:C56)</f>
        <v>0</v>
      </c>
      <c r="D53" s="245">
        <f>SUM(D54:D56)</f>
        <v>0</v>
      </c>
      <c r="E53" s="23">
        <f>SUM(E54:E56)</f>
        <v>0</v>
      </c>
    </row>
    <row r="54" spans="1:5" s="200" customFormat="1" ht="12" customHeight="1">
      <c r="A54" s="246" t="s">
        <v>141</v>
      </c>
      <c r="B54" s="26" t="s">
        <v>142</v>
      </c>
      <c r="C54" s="247"/>
      <c r="D54" s="247"/>
      <c r="E54" s="28"/>
    </row>
    <row r="55" spans="1:5" s="200" customFormat="1" ht="12" customHeight="1">
      <c r="A55" s="248" t="s">
        <v>143</v>
      </c>
      <c r="B55" s="30" t="s">
        <v>144</v>
      </c>
      <c r="C55" s="249"/>
      <c r="D55" s="249"/>
      <c r="E55" s="32"/>
    </row>
    <row r="56" spans="1:5" s="200" customFormat="1" ht="12" customHeight="1">
      <c r="A56" s="248" t="s">
        <v>145</v>
      </c>
      <c r="B56" s="30" t="s">
        <v>146</v>
      </c>
      <c r="C56" s="249"/>
      <c r="D56" s="249"/>
      <c r="E56" s="32"/>
    </row>
    <row r="57" spans="1:5" s="200" customFormat="1" ht="12" customHeight="1">
      <c r="A57" s="250" t="s">
        <v>147</v>
      </c>
      <c r="B57" s="34" t="s">
        <v>148</v>
      </c>
      <c r="C57" s="251"/>
      <c r="D57" s="251"/>
      <c r="E57" s="36"/>
    </row>
    <row r="58" spans="1:5" s="205" customFormat="1" ht="12" customHeight="1">
      <c r="A58" s="16" t="s">
        <v>149</v>
      </c>
      <c r="B58" s="37" t="s">
        <v>150</v>
      </c>
      <c r="C58" s="245">
        <f>SUM(C59:C61)</f>
        <v>0</v>
      </c>
      <c r="D58" s="245">
        <f>SUM(D59:D61)</f>
        <v>0</v>
      </c>
      <c r="E58" s="23">
        <f>SUM(E59:E61)</f>
        <v>0</v>
      </c>
    </row>
    <row r="59" spans="1:5" s="205" customFormat="1" ht="12" customHeight="1">
      <c r="A59" s="246" t="s">
        <v>151</v>
      </c>
      <c r="B59" s="26" t="s">
        <v>152</v>
      </c>
      <c r="C59" s="249"/>
      <c r="D59" s="249"/>
      <c r="E59" s="32"/>
    </row>
    <row r="60" spans="1:5" s="205" customFormat="1" ht="12" customHeight="1">
      <c r="A60" s="248" t="s">
        <v>153</v>
      </c>
      <c r="B60" s="30" t="s">
        <v>454</v>
      </c>
      <c r="C60" s="249"/>
      <c r="D60" s="249"/>
      <c r="E60" s="32"/>
    </row>
    <row r="61" spans="1:5" s="205" customFormat="1" ht="12" customHeight="1">
      <c r="A61" s="248" t="s">
        <v>155</v>
      </c>
      <c r="B61" s="30" t="s">
        <v>156</v>
      </c>
      <c r="C61" s="249"/>
      <c r="D61" s="249"/>
      <c r="E61" s="32"/>
    </row>
    <row r="62" spans="1:5" s="205" customFormat="1" ht="12" customHeight="1">
      <c r="A62" s="250" t="s">
        <v>157</v>
      </c>
      <c r="B62" s="34" t="s">
        <v>158</v>
      </c>
      <c r="C62" s="249"/>
      <c r="D62" s="249"/>
      <c r="E62" s="32"/>
    </row>
    <row r="63" spans="1:5" s="205" customFormat="1" ht="12" customHeight="1">
      <c r="A63" s="16" t="s">
        <v>159</v>
      </c>
      <c r="B63" s="21" t="s">
        <v>160</v>
      </c>
      <c r="C63" s="245">
        <f>+C8+C15+C22+C29+C36+C47+C53+C58</f>
        <v>29662312</v>
      </c>
      <c r="D63" s="245">
        <f>+D8+D15+D22+D29+D36+D47+D53+D58</f>
        <v>31515542</v>
      </c>
      <c r="E63" s="23">
        <f>+E8+E15+E22+E29+E36+E47+E53+E58</f>
        <v>31484762</v>
      </c>
    </row>
    <row r="64" spans="1:5" s="205" customFormat="1" ht="12" customHeight="1">
      <c r="A64" s="252" t="s">
        <v>455</v>
      </c>
      <c r="B64" s="37" t="s">
        <v>162</v>
      </c>
      <c r="C64" s="245">
        <f>SUM(C65:C67)</f>
        <v>0</v>
      </c>
      <c r="D64" s="245">
        <f>SUM(D65:D67)</f>
        <v>0</v>
      </c>
      <c r="E64" s="23">
        <f>SUM(E65:E67)</f>
        <v>0</v>
      </c>
    </row>
    <row r="65" spans="1:5" s="205" customFormat="1" ht="12" customHeight="1">
      <c r="A65" s="246" t="s">
        <v>163</v>
      </c>
      <c r="B65" s="26" t="s">
        <v>164</v>
      </c>
      <c r="C65" s="249"/>
      <c r="D65" s="249"/>
      <c r="E65" s="32"/>
    </row>
    <row r="66" spans="1:5" s="205" customFormat="1" ht="12" customHeight="1">
      <c r="A66" s="248" t="s">
        <v>165</v>
      </c>
      <c r="B66" s="30" t="s">
        <v>166</v>
      </c>
      <c r="C66" s="249"/>
      <c r="D66" s="249"/>
      <c r="E66" s="32"/>
    </row>
    <row r="67" spans="1:5" s="205" customFormat="1" ht="12" customHeight="1">
      <c r="A67" s="250" t="s">
        <v>167</v>
      </c>
      <c r="B67" s="253" t="s">
        <v>456</v>
      </c>
      <c r="C67" s="249"/>
      <c r="D67" s="249"/>
      <c r="E67" s="32"/>
    </row>
    <row r="68" spans="1:5" s="205" customFormat="1" ht="12" customHeight="1">
      <c r="A68" s="252" t="s">
        <v>169</v>
      </c>
      <c r="B68" s="37" t="s">
        <v>170</v>
      </c>
      <c r="C68" s="245">
        <f>SUM(C69:C72)</f>
        <v>0</v>
      </c>
      <c r="D68" s="245">
        <f>SUM(D69:D72)</f>
        <v>0</v>
      </c>
      <c r="E68" s="23">
        <f>SUM(E69:E72)</f>
        <v>0</v>
      </c>
    </row>
    <row r="69" spans="1:5" s="205" customFormat="1" ht="12" customHeight="1">
      <c r="A69" s="246" t="s">
        <v>171</v>
      </c>
      <c r="B69" s="26" t="s">
        <v>172</v>
      </c>
      <c r="C69" s="249"/>
      <c r="D69" s="249"/>
      <c r="E69" s="32"/>
    </row>
    <row r="70" spans="1:5" s="205" customFormat="1" ht="12" customHeight="1">
      <c r="A70" s="248" t="s">
        <v>173</v>
      </c>
      <c r="B70" s="30" t="s">
        <v>174</v>
      </c>
      <c r="C70" s="249"/>
      <c r="D70" s="249"/>
      <c r="E70" s="32"/>
    </row>
    <row r="71" spans="1:5" s="205" customFormat="1" ht="12" customHeight="1">
      <c r="A71" s="248" t="s">
        <v>175</v>
      </c>
      <c r="B71" s="30" t="s">
        <v>176</v>
      </c>
      <c r="C71" s="249"/>
      <c r="D71" s="249"/>
      <c r="E71" s="32"/>
    </row>
    <row r="72" spans="1:5" s="205" customFormat="1" ht="12" customHeight="1">
      <c r="A72" s="250" t="s">
        <v>177</v>
      </c>
      <c r="B72" s="34" t="s">
        <v>178</v>
      </c>
      <c r="C72" s="249"/>
      <c r="D72" s="249"/>
      <c r="E72" s="32"/>
    </row>
    <row r="73" spans="1:5" s="205" customFormat="1" ht="12" customHeight="1">
      <c r="A73" s="252" t="s">
        <v>179</v>
      </c>
      <c r="B73" s="37" t="s">
        <v>180</v>
      </c>
      <c r="C73" s="245">
        <f>SUM(C74:C75)</f>
        <v>0</v>
      </c>
      <c r="D73" s="245">
        <f>SUM(D74:D75)</f>
        <v>0</v>
      </c>
      <c r="E73" s="23">
        <f>SUM(E74:E75)</f>
        <v>0</v>
      </c>
    </row>
    <row r="74" spans="1:5" s="205" customFormat="1" ht="12" customHeight="1">
      <c r="A74" s="246" t="s">
        <v>181</v>
      </c>
      <c r="B74" s="26" t="s">
        <v>182</v>
      </c>
      <c r="C74" s="249"/>
      <c r="D74" s="249"/>
      <c r="E74" s="32"/>
    </row>
    <row r="75" spans="1:5" s="205" customFormat="1" ht="12" customHeight="1">
      <c r="A75" s="250" t="s">
        <v>183</v>
      </c>
      <c r="B75" s="34" t="s">
        <v>184</v>
      </c>
      <c r="C75" s="249"/>
      <c r="D75" s="249"/>
      <c r="E75" s="32"/>
    </row>
    <row r="76" spans="1:5" s="205" customFormat="1" ht="12" customHeight="1">
      <c r="A76" s="252" t="s">
        <v>185</v>
      </c>
      <c r="B76" s="37" t="s">
        <v>186</v>
      </c>
      <c r="C76" s="245">
        <f>SUM(C77:C79)</f>
        <v>0</v>
      </c>
      <c r="D76" s="245">
        <f>SUM(D77:D79)</f>
        <v>6421050</v>
      </c>
      <c r="E76" s="23">
        <f>SUM(E77:E79)</f>
        <v>6421050</v>
      </c>
    </row>
    <row r="77" spans="1:5" s="205" customFormat="1" ht="12" customHeight="1">
      <c r="A77" s="246" t="s">
        <v>187</v>
      </c>
      <c r="B77" s="26" t="s">
        <v>188</v>
      </c>
      <c r="C77" s="249"/>
      <c r="D77" s="249">
        <v>6421050</v>
      </c>
      <c r="E77" s="32">
        <v>6421050</v>
      </c>
    </row>
    <row r="78" spans="1:5" s="205" customFormat="1" ht="12" customHeight="1">
      <c r="A78" s="248" t="s">
        <v>189</v>
      </c>
      <c r="B78" s="30" t="s">
        <v>190</v>
      </c>
      <c r="C78" s="249"/>
      <c r="D78" s="249"/>
      <c r="E78" s="32"/>
    </row>
    <row r="79" spans="1:5" s="205" customFormat="1" ht="12" customHeight="1">
      <c r="A79" s="250" t="s">
        <v>191</v>
      </c>
      <c r="B79" s="34" t="s">
        <v>192</v>
      </c>
      <c r="C79" s="249"/>
      <c r="D79" s="249"/>
      <c r="E79" s="32"/>
    </row>
    <row r="80" spans="1:5" s="205" customFormat="1" ht="12" customHeight="1">
      <c r="A80" s="252" t="s">
        <v>193</v>
      </c>
      <c r="B80" s="37" t="s">
        <v>194</v>
      </c>
      <c r="C80" s="245">
        <f>SUM(C81:C84)</f>
        <v>0</v>
      </c>
      <c r="D80" s="245">
        <f>SUM(D81:D84)</f>
        <v>0</v>
      </c>
      <c r="E80" s="23">
        <f>SUM(E81:E84)</f>
        <v>0</v>
      </c>
    </row>
    <row r="81" spans="1:5" s="205" customFormat="1" ht="12" customHeight="1">
      <c r="A81" s="254" t="s">
        <v>195</v>
      </c>
      <c r="B81" s="26" t="s">
        <v>196</v>
      </c>
      <c r="C81" s="249"/>
      <c r="D81" s="249"/>
      <c r="E81" s="32"/>
    </row>
    <row r="82" spans="1:5" s="205" customFormat="1" ht="12" customHeight="1">
      <c r="A82" s="255" t="s">
        <v>197</v>
      </c>
      <c r="B82" s="30" t="s">
        <v>198</v>
      </c>
      <c r="C82" s="249"/>
      <c r="D82" s="249"/>
      <c r="E82" s="32"/>
    </row>
    <row r="83" spans="1:5" s="205" customFormat="1" ht="12" customHeight="1">
      <c r="A83" s="255" t="s">
        <v>199</v>
      </c>
      <c r="B83" s="30" t="s">
        <v>200</v>
      </c>
      <c r="C83" s="249"/>
      <c r="D83" s="249"/>
      <c r="E83" s="32"/>
    </row>
    <row r="84" spans="1:5" s="205" customFormat="1" ht="12" customHeight="1">
      <c r="A84" s="256" t="s">
        <v>201</v>
      </c>
      <c r="B84" s="34" t="s">
        <v>202</v>
      </c>
      <c r="C84" s="249"/>
      <c r="D84" s="249"/>
      <c r="E84" s="32"/>
    </row>
    <row r="85" spans="1:5" s="205" customFormat="1" ht="12" customHeight="1">
      <c r="A85" s="252" t="s">
        <v>203</v>
      </c>
      <c r="B85" s="37" t="s">
        <v>204</v>
      </c>
      <c r="C85" s="257"/>
      <c r="D85" s="257"/>
      <c r="E85" s="46"/>
    </row>
    <row r="86" spans="1:5" s="205" customFormat="1" ht="12" customHeight="1">
      <c r="A86" s="252" t="s">
        <v>205</v>
      </c>
      <c r="B86" s="258" t="s">
        <v>206</v>
      </c>
      <c r="C86" s="245">
        <f>+C64+C68+C73+C76+C80+C85</f>
        <v>0</v>
      </c>
      <c r="D86" s="245">
        <f>+D64+D68+D73+D76+D80+D85</f>
        <v>6421050</v>
      </c>
      <c r="E86" s="23">
        <f>+E64+E68+E73+E76+E80+E85</f>
        <v>6421050</v>
      </c>
    </row>
    <row r="87" spans="1:5" s="205" customFormat="1" ht="12" customHeight="1">
      <c r="A87" s="259" t="s">
        <v>207</v>
      </c>
      <c r="B87" s="260" t="s">
        <v>457</v>
      </c>
      <c r="C87" s="245">
        <f>+C63+C86</f>
        <v>29662312</v>
      </c>
      <c r="D87" s="245">
        <f>+D63+D86</f>
        <v>37936592</v>
      </c>
      <c r="E87" s="23">
        <f>+E63+E86</f>
        <v>37905812</v>
      </c>
    </row>
    <row r="88" spans="1:5" s="205" customFormat="1" ht="15" customHeight="1">
      <c r="A88" s="216"/>
      <c r="B88" s="217"/>
      <c r="C88" s="218"/>
      <c r="D88" s="218"/>
      <c r="E88" s="218"/>
    </row>
    <row r="89" spans="1:5" ht="12.75">
      <c r="A89" s="219"/>
      <c r="B89" s="220"/>
      <c r="C89" s="221"/>
      <c r="D89" s="221"/>
      <c r="E89" s="221"/>
    </row>
    <row r="90" spans="1:5" s="197" customFormat="1" ht="16.5" customHeight="1">
      <c r="A90" s="772" t="s">
        <v>292</v>
      </c>
      <c r="B90" s="772"/>
      <c r="C90" s="772"/>
      <c r="D90" s="772"/>
      <c r="E90" s="772"/>
    </row>
    <row r="91" spans="1:5" s="222" customFormat="1" ht="12" customHeight="1">
      <c r="A91" s="261" t="s">
        <v>49</v>
      </c>
      <c r="B91" s="57" t="s">
        <v>213</v>
      </c>
      <c r="C91" s="58">
        <f>SUM(C92:C96)</f>
        <v>0</v>
      </c>
      <c r="D91" s="58">
        <f>SUM(D92:D96)</f>
        <v>0</v>
      </c>
      <c r="E91" s="58">
        <f>SUM(E92:E96)</f>
        <v>0</v>
      </c>
    </row>
    <row r="92" spans="1:5" ht="12" customHeight="1">
      <c r="A92" s="262" t="s">
        <v>51</v>
      </c>
      <c r="B92" s="61" t="s">
        <v>214</v>
      </c>
      <c r="C92" s="62"/>
      <c r="D92" s="62"/>
      <c r="E92" s="62"/>
    </row>
    <row r="93" spans="1:5" ht="12" customHeight="1">
      <c r="A93" s="248" t="s">
        <v>53</v>
      </c>
      <c r="B93" s="64" t="s">
        <v>215</v>
      </c>
      <c r="C93" s="31"/>
      <c r="D93" s="31"/>
      <c r="E93" s="31"/>
    </row>
    <row r="94" spans="1:5" ht="12" customHeight="1">
      <c r="A94" s="248" t="s">
        <v>55</v>
      </c>
      <c r="B94" s="64" t="s">
        <v>216</v>
      </c>
      <c r="C94" s="35"/>
      <c r="D94" s="35"/>
      <c r="E94" s="35"/>
    </row>
    <row r="95" spans="1:5" ht="12" customHeight="1">
      <c r="A95" s="248" t="s">
        <v>57</v>
      </c>
      <c r="B95" s="65" t="s">
        <v>217</v>
      </c>
      <c r="C95" s="35"/>
      <c r="D95" s="35"/>
      <c r="E95" s="35"/>
    </row>
    <row r="96" spans="1:5" ht="12" customHeight="1">
      <c r="A96" s="248" t="s">
        <v>218</v>
      </c>
      <c r="B96" s="66" t="s">
        <v>219</v>
      </c>
      <c r="C96" s="35"/>
      <c r="D96" s="35"/>
      <c r="E96" s="35"/>
    </row>
    <row r="97" spans="1:5" ht="12" customHeight="1">
      <c r="A97" s="248" t="s">
        <v>61</v>
      </c>
      <c r="B97" s="64" t="s">
        <v>220</v>
      </c>
      <c r="C97" s="35"/>
      <c r="D97" s="35"/>
      <c r="E97" s="35">
        <v>2667</v>
      </c>
    </row>
    <row r="98" spans="1:5" ht="12" customHeight="1">
      <c r="A98" s="248" t="s">
        <v>221</v>
      </c>
      <c r="B98" s="67" t="s">
        <v>222</v>
      </c>
      <c r="C98" s="35"/>
      <c r="D98" s="35"/>
      <c r="E98" s="35"/>
    </row>
    <row r="99" spans="1:5" ht="12" customHeight="1">
      <c r="A99" s="248" t="s">
        <v>223</v>
      </c>
      <c r="B99" s="68" t="s">
        <v>224</v>
      </c>
      <c r="C99" s="35"/>
      <c r="D99" s="35"/>
      <c r="E99" s="35"/>
    </row>
    <row r="100" spans="1:5" ht="12" customHeight="1">
      <c r="A100" s="248" t="s">
        <v>225</v>
      </c>
      <c r="B100" s="68" t="s">
        <v>226</v>
      </c>
      <c r="C100" s="35"/>
      <c r="D100" s="35"/>
      <c r="E100" s="35"/>
    </row>
    <row r="101" spans="1:5" ht="12" customHeight="1">
      <c r="A101" s="248" t="s">
        <v>227</v>
      </c>
      <c r="B101" s="67" t="s">
        <v>228</v>
      </c>
      <c r="C101" s="35"/>
      <c r="D101" s="35"/>
      <c r="E101" s="35"/>
    </row>
    <row r="102" spans="1:5" ht="12" customHeight="1">
      <c r="A102" s="248" t="s">
        <v>229</v>
      </c>
      <c r="B102" s="67" t="s">
        <v>230</v>
      </c>
      <c r="C102" s="35"/>
      <c r="D102" s="35"/>
      <c r="E102" s="35"/>
    </row>
    <row r="103" spans="1:5" ht="12" customHeight="1">
      <c r="A103" s="248" t="s">
        <v>231</v>
      </c>
      <c r="B103" s="68" t="s">
        <v>232</v>
      </c>
      <c r="C103" s="35"/>
      <c r="D103" s="35"/>
      <c r="E103" s="35"/>
    </row>
    <row r="104" spans="1:5" ht="12" customHeight="1">
      <c r="A104" s="263" t="s">
        <v>233</v>
      </c>
      <c r="B104" s="70" t="s">
        <v>234</v>
      </c>
      <c r="C104" s="35"/>
      <c r="D104" s="35"/>
      <c r="E104" s="35"/>
    </row>
    <row r="105" spans="1:5" ht="12" customHeight="1">
      <c r="A105" s="248" t="s">
        <v>235</v>
      </c>
      <c r="B105" s="70" t="s">
        <v>236</v>
      </c>
      <c r="C105" s="35"/>
      <c r="D105" s="35"/>
      <c r="E105" s="35"/>
    </row>
    <row r="106" spans="1:5" s="222" customFormat="1" ht="12" customHeight="1">
      <c r="A106" s="264" t="s">
        <v>237</v>
      </c>
      <c r="B106" s="72" t="s">
        <v>238</v>
      </c>
      <c r="C106" s="73"/>
      <c r="D106" s="73"/>
      <c r="E106" s="73"/>
    </row>
    <row r="107" spans="1:5" ht="12" customHeight="1">
      <c r="A107" s="16" t="s">
        <v>63</v>
      </c>
      <c r="B107" s="75" t="s">
        <v>239</v>
      </c>
      <c r="C107" s="22">
        <f>+C108+C110+C112</f>
        <v>0</v>
      </c>
      <c r="D107" s="22">
        <f>+D108+D110+D112</f>
        <v>0</v>
      </c>
      <c r="E107" s="22">
        <f>+E108+E110+E112</f>
        <v>0</v>
      </c>
    </row>
    <row r="108" spans="1:5" ht="12" customHeight="1">
      <c r="A108" s="246" t="s">
        <v>65</v>
      </c>
      <c r="B108" s="64" t="s">
        <v>240</v>
      </c>
      <c r="C108" s="27"/>
      <c r="D108" s="27"/>
      <c r="E108" s="27"/>
    </row>
    <row r="109" spans="1:5" ht="12" customHeight="1">
      <c r="A109" s="246" t="s">
        <v>67</v>
      </c>
      <c r="B109" s="76" t="s">
        <v>241</v>
      </c>
      <c r="C109" s="27"/>
      <c r="D109" s="27"/>
      <c r="E109" s="27"/>
    </row>
    <row r="110" spans="1:5" ht="12" customHeight="1">
      <c r="A110" s="246" t="s">
        <v>69</v>
      </c>
      <c r="B110" s="76" t="s">
        <v>242</v>
      </c>
      <c r="C110" s="31"/>
      <c r="D110" s="31"/>
      <c r="E110" s="31"/>
    </row>
    <row r="111" spans="1:5" ht="12" customHeight="1">
      <c r="A111" s="246" t="s">
        <v>71</v>
      </c>
      <c r="B111" s="76" t="s">
        <v>243</v>
      </c>
      <c r="C111" s="32"/>
      <c r="D111" s="32"/>
      <c r="E111" s="32"/>
    </row>
    <row r="112" spans="1:5" ht="12" customHeight="1">
      <c r="A112" s="246" t="s">
        <v>73</v>
      </c>
      <c r="B112" s="38" t="s">
        <v>244</v>
      </c>
      <c r="C112" s="32"/>
      <c r="D112" s="32"/>
      <c r="E112" s="32"/>
    </row>
    <row r="113" spans="1:5" ht="12" customHeight="1">
      <c r="A113" s="246" t="s">
        <v>75</v>
      </c>
      <c r="B113" s="77" t="s">
        <v>245</v>
      </c>
      <c r="C113" s="32"/>
      <c r="D113" s="32"/>
      <c r="E113" s="32"/>
    </row>
    <row r="114" spans="1:5" ht="12" customHeight="1">
      <c r="A114" s="246" t="s">
        <v>246</v>
      </c>
      <c r="B114" s="78" t="s">
        <v>247</v>
      </c>
      <c r="C114" s="32"/>
      <c r="D114" s="32"/>
      <c r="E114" s="32"/>
    </row>
    <row r="115" spans="1:5" ht="12" customHeight="1">
      <c r="A115" s="246" t="s">
        <v>248</v>
      </c>
      <c r="B115" s="68" t="s">
        <v>226</v>
      </c>
      <c r="C115" s="32"/>
      <c r="D115" s="32"/>
      <c r="E115" s="32"/>
    </row>
    <row r="116" spans="1:5" ht="12" customHeight="1">
      <c r="A116" s="246" t="s">
        <v>249</v>
      </c>
      <c r="B116" s="68" t="s">
        <v>250</v>
      </c>
      <c r="C116" s="32"/>
      <c r="D116" s="32"/>
      <c r="E116" s="32"/>
    </row>
    <row r="117" spans="1:5" ht="12" customHeight="1">
      <c r="A117" s="246" t="s">
        <v>251</v>
      </c>
      <c r="B117" s="68" t="s">
        <v>252</v>
      </c>
      <c r="C117" s="32"/>
      <c r="D117" s="32"/>
      <c r="E117" s="32"/>
    </row>
    <row r="118" spans="1:5" ht="12" customHeight="1">
      <c r="A118" s="246" t="s">
        <v>253</v>
      </c>
      <c r="B118" s="68" t="s">
        <v>232</v>
      </c>
      <c r="C118" s="32"/>
      <c r="D118" s="32"/>
      <c r="E118" s="32"/>
    </row>
    <row r="119" spans="1:5" ht="12" customHeight="1">
      <c r="A119" s="246" t="s">
        <v>254</v>
      </c>
      <c r="B119" s="68" t="s">
        <v>255</v>
      </c>
      <c r="C119" s="32"/>
      <c r="D119" s="32"/>
      <c r="E119" s="32"/>
    </row>
    <row r="120" spans="1:5" ht="12" customHeight="1">
      <c r="A120" s="263" t="s">
        <v>256</v>
      </c>
      <c r="B120" s="68" t="s">
        <v>257</v>
      </c>
      <c r="C120" s="36"/>
      <c r="D120" s="36"/>
      <c r="E120" s="36"/>
    </row>
    <row r="121" spans="1:5" ht="12" customHeight="1">
      <c r="A121" s="16" t="s">
        <v>77</v>
      </c>
      <c r="B121" s="21" t="s">
        <v>258</v>
      </c>
      <c r="C121" s="22">
        <f>+C122+C123</f>
        <v>0</v>
      </c>
      <c r="D121" s="22">
        <f>+D122+D123</f>
        <v>0</v>
      </c>
      <c r="E121" s="22">
        <f>+E122+E123</f>
        <v>0</v>
      </c>
    </row>
    <row r="122" spans="1:5" ht="12" customHeight="1">
      <c r="A122" s="246" t="s">
        <v>79</v>
      </c>
      <c r="B122" s="80" t="s">
        <v>259</v>
      </c>
      <c r="C122" s="27"/>
      <c r="D122" s="27"/>
      <c r="E122" s="27"/>
    </row>
    <row r="123" spans="1:5" ht="12" customHeight="1">
      <c r="A123" s="250" t="s">
        <v>81</v>
      </c>
      <c r="B123" s="76" t="s">
        <v>260</v>
      </c>
      <c r="C123" s="35"/>
      <c r="D123" s="35"/>
      <c r="E123" s="35"/>
    </row>
    <row r="124" spans="1:5" ht="12" customHeight="1">
      <c r="A124" s="16" t="s">
        <v>261</v>
      </c>
      <c r="B124" s="21" t="s">
        <v>262</v>
      </c>
      <c r="C124" s="22">
        <f>+C91+C107+C121</f>
        <v>0</v>
      </c>
      <c r="D124" s="22">
        <f>+D91+D107+D121</f>
        <v>0</v>
      </c>
      <c r="E124" s="22">
        <f>+E91+E107+E121</f>
        <v>0</v>
      </c>
    </row>
    <row r="125" spans="1:5" ht="12" customHeight="1">
      <c r="A125" s="16" t="s">
        <v>105</v>
      </c>
      <c r="B125" s="21" t="s">
        <v>458</v>
      </c>
      <c r="C125" s="22">
        <f>+C126+C127+C128</f>
        <v>0</v>
      </c>
      <c r="D125" s="22">
        <f>+D126+D127+D128</f>
        <v>0</v>
      </c>
      <c r="E125" s="22">
        <f>+E126+E127+E128</f>
        <v>0</v>
      </c>
    </row>
    <row r="126" spans="1:5" ht="12" customHeight="1">
      <c r="A126" s="246" t="s">
        <v>107</v>
      </c>
      <c r="B126" s="80" t="s">
        <v>264</v>
      </c>
      <c r="C126" s="32"/>
      <c r="D126" s="32"/>
      <c r="E126" s="32"/>
    </row>
    <row r="127" spans="1:5" ht="12" customHeight="1">
      <c r="A127" s="246" t="s">
        <v>109</v>
      </c>
      <c r="B127" s="80" t="s">
        <v>265</v>
      </c>
      <c r="C127" s="32"/>
      <c r="D127" s="32"/>
      <c r="E127" s="32"/>
    </row>
    <row r="128" spans="1:5" ht="12" customHeight="1">
      <c r="A128" s="263" t="s">
        <v>111</v>
      </c>
      <c r="B128" s="81" t="s">
        <v>266</v>
      </c>
      <c r="C128" s="32"/>
      <c r="D128" s="32"/>
      <c r="E128" s="32"/>
    </row>
    <row r="129" spans="1:5" ht="12" customHeight="1">
      <c r="A129" s="16" t="s">
        <v>127</v>
      </c>
      <c r="B129" s="21" t="s">
        <v>267</v>
      </c>
      <c r="C129" s="22">
        <f>+C130+C131+C132+C133</f>
        <v>0</v>
      </c>
      <c r="D129" s="22">
        <f>+D130+D131+D132+D133</f>
        <v>0</v>
      </c>
      <c r="E129" s="22">
        <f>+E130+E131+E132+E133</f>
        <v>0</v>
      </c>
    </row>
    <row r="130" spans="1:5" ht="12" customHeight="1">
      <c r="A130" s="246" t="s">
        <v>129</v>
      </c>
      <c r="B130" s="80" t="s">
        <v>268</v>
      </c>
      <c r="C130" s="32"/>
      <c r="D130" s="32"/>
      <c r="E130" s="32"/>
    </row>
    <row r="131" spans="1:5" ht="12" customHeight="1">
      <c r="A131" s="246" t="s">
        <v>131</v>
      </c>
      <c r="B131" s="80" t="s">
        <v>269</v>
      </c>
      <c r="C131" s="32"/>
      <c r="D131" s="32"/>
      <c r="E131" s="32"/>
    </row>
    <row r="132" spans="1:5" ht="12" customHeight="1">
      <c r="A132" s="246" t="s">
        <v>133</v>
      </c>
      <c r="B132" s="80" t="s">
        <v>270</v>
      </c>
      <c r="C132" s="32"/>
      <c r="D132" s="32"/>
      <c r="E132" s="32"/>
    </row>
    <row r="133" spans="1:5" s="222" customFormat="1" ht="12" customHeight="1">
      <c r="A133" s="263" t="s">
        <v>135</v>
      </c>
      <c r="B133" s="81" t="s">
        <v>271</v>
      </c>
      <c r="C133" s="32"/>
      <c r="D133" s="32"/>
      <c r="E133" s="32"/>
    </row>
    <row r="134" spans="1:11" ht="12.75">
      <c r="A134" s="16" t="s">
        <v>272</v>
      </c>
      <c r="B134" s="21" t="s">
        <v>459</v>
      </c>
      <c r="C134" s="22">
        <f>+C135+C136+C137+C139+C138</f>
        <v>1146945</v>
      </c>
      <c r="D134" s="22">
        <f>+D135+D136+D137+D139+D138</f>
        <v>12873090</v>
      </c>
      <c r="E134" s="22">
        <f>+E135+E136+E137+E139+E138</f>
        <v>6452040</v>
      </c>
      <c r="K134" s="265"/>
    </row>
    <row r="135" spans="1:5" ht="12.75">
      <c r="A135" s="246" t="s">
        <v>141</v>
      </c>
      <c r="B135" s="80" t="s">
        <v>274</v>
      </c>
      <c r="C135" s="32"/>
      <c r="D135" s="32"/>
      <c r="E135" s="32"/>
    </row>
    <row r="136" spans="1:5" ht="12" customHeight="1">
      <c r="A136" s="246" t="s">
        <v>143</v>
      </c>
      <c r="B136" s="80" t="s">
        <v>275</v>
      </c>
      <c r="C136" s="32">
        <v>1146945</v>
      </c>
      <c r="D136" s="32">
        <v>12873090</v>
      </c>
      <c r="E136" s="32">
        <v>6452040</v>
      </c>
    </row>
    <row r="137" spans="1:5" s="222" customFormat="1" ht="12" customHeight="1">
      <c r="A137" s="246" t="s">
        <v>145</v>
      </c>
      <c r="B137" s="80" t="s">
        <v>460</v>
      </c>
      <c r="C137" s="32"/>
      <c r="D137" s="32"/>
      <c r="E137" s="32"/>
    </row>
    <row r="138" spans="1:5" s="222" customFormat="1" ht="12" customHeight="1">
      <c r="A138" s="246" t="s">
        <v>147</v>
      </c>
      <c r="B138" s="80" t="s">
        <v>276</v>
      </c>
      <c r="C138" s="32"/>
      <c r="D138" s="32"/>
      <c r="E138" s="32"/>
    </row>
    <row r="139" spans="1:5" s="222" customFormat="1" ht="12" customHeight="1">
      <c r="A139" s="263" t="s">
        <v>461</v>
      </c>
      <c r="B139" s="81" t="s">
        <v>277</v>
      </c>
      <c r="C139" s="32"/>
      <c r="D139" s="32"/>
      <c r="E139" s="32"/>
    </row>
    <row r="140" spans="1:5" s="222" customFormat="1" ht="12" customHeight="1">
      <c r="A140" s="16" t="s">
        <v>149</v>
      </c>
      <c r="B140" s="21" t="s">
        <v>462</v>
      </c>
      <c r="C140" s="82">
        <f>+C141+C142+C143+C144</f>
        <v>0</v>
      </c>
      <c r="D140" s="82">
        <f>+D141+D142+D143+D144</f>
        <v>0</v>
      </c>
      <c r="E140" s="82">
        <f>+E141+E142+E143+E144</f>
        <v>0</v>
      </c>
    </row>
    <row r="141" spans="1:5" s="222" customFormat="1" ht="12" customHeight="1">
      <c r="A141" s="246" t="s">
        <v>151</v>
      </c>
      <c r="B141" s="80" t="s">
        <v>279</v>
      </c>
      <c r="C141" s="32"/>
      <c r="D141" s="32"/>
      <c r="E141" s="32"/>
    </row>
    <row r="142" spans="1:5" s="222" customFormat="1" ht="12" customHeight="1">
      <c r="A142" s="246" t="s">
        <v>153</v>
      </c>
      <c r="B142" s="80" t="s">
        <v>280</v>
      </c>
      <c r="C142" s="32"/>
      <c r="D142" s="32"/>
      <c r="E142" s="32"/>
    </row>
    <row r="143" spans="1:5" s="222" customFormat="1" ht="12" customHeight="1">
      <c r="A143" s="246" t="s">
        <v>155</v>
      </c>
      <c r="B143" s="80" t="s">
        <v>281</v>
      </c>
      <c r="C143" s="32"/>
      <c r="D143" s="32"/>
      <c r="E143" s="32"/>
    </row>
    <row r="144" spans="1:5" ht="12.75" customHeight="1">
      <c r="A144" s="246" t="s">
        <v>157</v>
      </c>
      <c r="B144" s="80" t="s">
        <v>282</v>
      </c>
      <c r="C144" s="32"/>
      <c r="D144" s="32"/>
      <c r="E144" s="32"/>
    </row>
    <row r="145" spans="1:5" ht="12" customHeight="1">
      <c r="A145" s="16" t="s">
        <v>159</v>
      </c>
      <c r="B145" s="21" t="s">
        <v>283</v>
      </c>
      <c r="C145" s="86">
        <f>+C125+C129+C134+C140</f>
        <v>1146945</v>
      </c>
      <c r="D145" s="86">
        <f>+D125+D129+D134+D140</f>
        <v>12873090</v>
      </c>
      <c r="E145" s="86">
        <f>+E125+E129+E134+E140</f>
        <v>6452040</v>
      </c>
    </row>
    <row r="146" spans="1:5" ht="15" customHeight="1">
      <c r="A146" s="266" t="s">
        <v>284</v>
      </c>
      <c r="B146" s="89" t="s">
        <v>285</v>
      </c>
      <c r="C146" s="86">
        <f>+C124+C145</f>
        <v>1146945</v>
      </c>
      <c r="D146" s="86">
        <f>+D124+D145</f>
        <v>12873090</v>
      </c>
      <c r="E146" s="86">
        <f>SUM(E97,E136)</f>
        <v>6454707</v>
      </c>
    </row>
    <row r="148" spans="1:5" ht="15" customHeight="1">
      <c r="A148" s="267" t="s">
        <v>421</v>
      </c>
      <c r="B148" s="268"/>
      <c r="C148" s="227"/>
      <c r="D148" s="269"/>
      <c r="E148" s="270"/>
    </row>
    <row r="149" spans="1:5" ht="14.25" customHeight="1">
      <c r="A149" s="267" t="s">
        <v>422</v>
      </c>
      <c r="B149" s="268"/>
      <c r="C149" s="227"/>
      <c r="D149" s="269"/>
      <c r="E149" s="270"/>
    </row>
  </sheetData>
  <sheetProtection selectLockedCells="1" selectUnlockedCells="1"/>
  <mergeCells count="4">
    <mergeCell ref="B2:D2"/>
    <mergeCell ref="B3:D3"/>
    <mergeCell ref="A7:E7"/>
    <mergeCell ref="A90:E90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0" r:id="rId1"/>
  <rowBreaks count="1" manualBreakCount="1">
    <brk id="88" max="255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50"/>
  </sheetPr>
  <dimension ref="A1:E57"/>
  <sheetViews>
    <sheetView zoomScalePageLayoutView="0" workbookViewId="0" topLeftCell="A34">
      <selection activeCell="F43" sqref="F43"/>
    </sheetView>
  </sheetViews>
  <sheetFormatPr defaultColWidth="9.00390625" defaultRowHeight="12.75"/>
  <cols>
    <col min="1" max="1" width="17.625" style="0" customWidth="1"/>
    <col min="2" max="2" width="56.125" style="0" customWidth="1"/>
    <col min="3" max="3" width="13.375" style="0" customWidth="1"/>
    <col min="4" max="4" width="12.375" style="0" customWidth="1"/>
    <col min="5" max="5" width="11.50390625" style="0" customWidth="1"/>
  </cols>
  <sheetData>
    <row r="1" spans="1:5" s="180" customFormat="1" ht="21" customHeight="1" thickBot="1">
      <c r="A1" s="176"/>
      <c r="B1" s="177"/>
      <c r="C1" s="178"/>
      <c r="D1" s="178"/>
      <c r="E1" s="179" t="s">
        <v>1105</v>
      </c>
    </row>
    <row r="2" spans="1:5" s="183" customFormat="1" ht="24" customHeight="1">
      <c r="A2" s="181" t="s">
        <v>388</v>
      </c>
      <c r="B2" s="770" t="s">
        <v>389</v>
      </c>
      <c r="C2" s="770"/>
      <c r="D2" s="770"/>
      <c r="E2" s="182" t="s">
        <v>439</v>
      </c>
    </row>
    <row r="3" spans="1:5" s="183" customFormat="1" ht="26.25" customHeight="1" thickBot="1">
      <c r="A3" s="184" t="s">
        <v>428</v>
      </c>
      <c r="B3" s="771" t="s">
        <v>1071</v>
      </c>
      <c r="C3" s="771"/>
      <c r="D3" s="771"/>
      <c r="E3" s="185" t="s">
        <v>427</v>
      </c>
    </row>
    <row r="4" spans="1:5" s="188" customFormat="1" ht="15.75" customHeight="1" thickBot="1">
      <c r="A4" s="186"/>
      <c r="B4" s="186"/>
      <c r="C4" s="187"/>
      <c r="D4" s="187"/>
      <c r="E4" s="187"/>
    </row>
    <row r="5" spans="1:5" s="175" customFormat="1" ht="24" customHeight="1" thickBot="1">
      <c r="A5" s="189" t="s">
        <v>394</v>
      </c>
      <c r="B5" s="190" t="s">
        <v>395</v>
      </c>
      <c r="C5" s="191" t="s">
        <v>41</v>
      </c>
      <c r="D5" s="191" t="s">
        <v>42</v>
      </c>
      <c r="E5" s="192" t="s">
        <v>43</v>
      </c>
    </row>
    <row r="6" spans="1:5" s="197" customFormat="1" ht="12.75" customHeight="1" thickBot="1">
      <c r="A6" s="193" t="s">
        <v>44</v>
      </c>
      <c r="B6" s="194" t="s">
        <v>45</v>
      </c>
      <c r="C6" s="194" t="s">
        <v>46</v>
      </c>
      <c r="D6" s="195" t="s">
        <v>47</v>
      </c>
      <c r="E6" s="196" t="s">
        <v>48</v>
      </c>
    </row>
    <row r="7" spans="1:5" s="197" customFormat="1" ht="15.75" customHeight="1" thickBot="1">
      <c r="A7" s="772" t="s">
        <v>291</v>
      </c>
      <c r="B7" s="772"/>
      <c r="C7" s="772"/>
      <c r="D7" s="772"/>
      <c r="E7" s="772"/>
    </row>
    <row r="8" spans="1:5" s="200" customFormat="1" ht="12" customHeight="1" thickBot="1">
      <c r="A8" s="193" t="s">
        <v>49</v>
      </c>
      <c r="B8" s="198" t="s">
        <v>396</v>
      </c>
      <c r="C8" s="121">
        <f>SUM(C9:C18)</f>
        <v>0</v>
      </c>
      <c r="D8" s="231">
        <f>SUM(D9:D18)</f>
        <v>0</v>
      </c>
      <c r="E8" s="199">
        <f>SUM(E9:E18)</f>
        <v>0</v>
      </c>
    </row>
    <row r="9" spans="1:5" s="200" customFormat="1" ht="12" customHeight="1">
      <c r="A9" s="201" t="s">
        <v>51</v>
      </c>
      <c r="B9" s="61" t="s">
        <v>108</v>
      </c>
      <c r="C9" s="202"/>
      <c r="D9" s="232"/>
      <c r="E9" s="203"/>
    </row>
    <row r="10" spans="1:5" s="200" customFormat="1" ht="12" customHeight="1">
      <c r="A10" s="204" t="s">
        <v>53</v>
      </c>
      <c r="B10" s="64" t="s">
        <v>110</v>
      </c>
      <c r="C10" s="110"/>
      <c r="D10" s="233"/>
      <c r="E10" s="135"/>
    </row>
    <row r="11" spans="1:5" s="200" customFormat="1" ht="12" customHeight="1">
      <c r="A11" s="204" t="s">
        <v>55</v>
      </c>
      <c r="B11" s="64" t="s">
        <v>112</v>
      </c>
      <c r="C11" s="110"/>
      <c r="D11" s="233"/>
      <c r="E11" s="135"/>
    </row>
    <row r="12" spans="1:5" s="200" customFormat="1" ht="12" customHeight="1">
      <c r="A12" s="204" t="s">
        <v>57</v>
      </c>
      <c r="B12" s="64" t="s">
        <v>114</v>
      </c>
      <c r="C12" s="110"/>
      <c r="D12" s="233"/>
      <c r="E12" s="135"/>
    </row>
    <row r="13" spans="1:5" s="200" customFormat="1" ht="12" customHeight="1">
      <c r="A13" s="204" t="s">
        <v>59</v>
      </c>
      <c r="B13" s="64" t="s">
        <v>116</v>
      </c>
      <c r="C13" s="110"/>
      <c r="D13" s="233"/>
      <c r="E13" s="135"/>
    </row>
    <row r="14" spans="1:5" s="200" customFormat="1" ht="12" customHeight="1">
      <c r="A14" s="204" t="s">
        <v>61</v>
      </c>
      <c r="B14" s="64" t="s">
        <v>397</v>
      </c>
      <c r="C14" s="110"/>
      <c r="D14" s="233"/>
      <c r="E14" s="135"/>
    </row>
    <row r="15" spans="1:5" s="205" customFormat="1" ht="12" customHeight="1">
      <c r="A15" s="204" t="s">
        <v>221</v>
      </c>
      <c r="B15" s="81" t="s">
        <v>398</v>
      </c>
      <c r="C15" s="110"/>
      <c r="D15" s="233"/>
      <c r="E15" s="135"/>
    </row>
    <row r="16" spans="1:5" s="205" customFormat="1" ht="12" customHeight="1">
      <c r="A16" s="204" t="s">
        <v>223</v>
      </c>
      <c r="B16" s="64" t="s">
        <v>122</v>
      </c>
      <c r="C16" s="125"/>
      <c r="D16" s="234"/>
      <c r="E16" s="206"/>
    </row>
    <row r="17" spans="1:5" s="200" customFormat="1" ht="12" customHeight="1">
      <c r="A17" s="204" t="s">
        <v>225</v>
      </c>
      <c r="B17" s="64" t="s">
        <v>124</v>
      </c>
      <c r="C17" s="110"/>
      <c r="D17" s="233"/>
      <c r="E17" s="135"/>
    </row>
    <row r="18" spans="1:5" s="205" customFormat="1" ht="12" customHeight="1" thickBot="1">
      <c r="A18" s="204" t="s">
        <v>227</v>
      </c>
      <c r="B18" s="81" t="s">
        <v>126</v>
      </c>
      <c r="C18" s="117"/>
      <c r="D18" s="235"/>
      <c r="E18" s="207"/>
    </row>
    <row r="19" spans="1:5" s="205" customFormat="1" ht="22.5" customHeight="1" thickBot="1">
      <c r="A19" s="193" t="s">
        <v>63</v>
      </c>
      <c r="B19" s="198" t="s">
        <v>399</v>
      </c>
      <c r="C19" s="121">
        <f>SUM(C20:C22)</f>
        <v>0</v>
      </c>
      <c r="D19" s="231">
        <f>SUM(D20:D22)</f>
        <v>0</v>
      </c>
      <c r="E19" s="199">
        <f>SUM(E20:E22)</f>
        <v>0</v>
      </c>
    </row>
    <row r="20" spans="1:5" s="205" customFormat="1" ht="12" customHeight="1">
      <c r="A20" s="204" t="s">
        <v>65</v>
      </c>
      <c r="B20" s="80" t="s">
        <v>66</v>
      </c>
      <c r="C20" s="110"/>
      <c r="D20" s="233"/>
      <c r="E20" s="135"/>
    </row>
    <row r="21" spans="1:5" s="205" customFormat="1" ht="12" customHeight="1">
      <c r="A21" s="204" t="s">
        <v>67</v>
      </c>
      <c r="B21" s="64" t="s">
        <v>400</v>
      </c>
      <c r="C21" s="110"/>
      <c r="D21" s="233"/>
      <c r="E21" s="135"/>
    </row>
    <row r="22" spans="1:5" s="205" customFormat="1" ht="12" customHeight="1">
      <c r="A22" s="204" t="s">
        <v>69</v>
      </c>
      <c r="B22" s="64" t="s">
        <v>401</v>
      </c>
      <c r="C22" s="110"/>
      <c r="D22" s="233"/>
      <c r="E22" s="135"/>
    </row>
    <row r="23" spans="1:5" s="200" customFormat="1" ht="12" customHeight="1" thickBot="1">
      <c r="A23" s="204" t="s">
        <v>71</v>
      </c>
      <c r="B23" s="64" t="s">
        <v>429</v>
      </c>
      <c r="C23" s="110"/>
      <c r="D23" s="233"/>
      <c r="E23" s="135"/>
    </row>
    <row r="24" spans="1:5" s="200" customFormat="1" ht="12" customHeight="1" thickBot="1">
      <c r="A24" s="193" t="s">
        <v>77</v>
      </c>
      <c r="B24" s="21" t="s">
        <v>303</v>
      </c>
      <c r="C24" s="208"/>
      <c r="D24" s="236"/>
      <c r="E24" s="209"/>
    </row>
    <row r="25" spans="1:5" s="200" customFormat="1" ht="23.25" customHeight="1" thickBot="1">
      <c r="A25" s="193" t="s">
        <v>261</v>
      </c>
      <c r="B25" s="21" t="s">
        <v>403</v>
      </c>
      <c r="C25" s="121">
        <f>+C26+C27</f>
        <v>0</v>
      </c>
      <c r="D25" s="231">
        <f>+D26+D27</f>
        <v>0</v>
      </c>
      <c r="E25" s="199">
        <f>+E26+E27</f>
        <v>0</v>
      </c>
    </row>
    <row r="26" spans="1:5" s="200" customFormat="1" ht="12" customHeight="1">
      <c r="A26" s="210" t="s">
        <v>93</v>
      </c>
      <c r="B26" s="80" t="s">
        <v>400</v>
      </c>
      <c r="C26" s="106"/>
      <c r="D26" s="237"/>
      <c r="E26" s="211"/>
    </row>
    <row r="27" spans="1:5" s="200" customFormat="1" ht="20.25" customHeight="1">
      <c r="A27" s="210" t="s">
        <v>95</v>
      </c>
      <c r="B27" s="64" t="s">
        <v>404</v>
      </c>
      <c r="C27" s="125"/>
      <c r="D27" s="234"/>
      <c r="E27" s="206"/>
    </row>
    <row r="28" spans="1:5" s="200" customFormat="1" ht="12" customHeight="1" thickBot="1">
      <c r="A28" s="204" t="s">
        <v>97</v>
      </c>
      <c r="B28" s="212" t="s">
        <v>430</v>
      </c>
      <c r="C28" s="134"/>
      <c r="D28" s="238"/>
      <c r="E28" s="213"/>
    </row>
    <row r="29" spans="1:5" s="200" customFormat="1" ht="12" customHeight="1" thickBot="1">
      <c r="A29" s="193" t="s">
        <v>105</v>
      </c>
      <c r="B29" s="21" t="s">
        <v>406</v>
      </c>
      <c r="C29" s="121">
        <f>+C30+C31+C32</f>
        <v>0</v>
      </c>
      <c r="D29" s="231">
        <f>+D30+D31+D32</f>
        <v>0</v>
      </c>
      <c r="E29" s="199">
        <f>+E30+E31+E32</f>
        <v>0</v>
      </c>
    </row>
    <row r="30" spans="1:5" s="200" customFormat="1" ht="12" customHeight="1">
      <c r="A30" s="210" t="s">
        <v>107</v>
      </c>
      <c r="B30" s="80" t="s">
        <v>130</v>
      </c>
      <c r="C30" s="106"/>
      <c r="D30" s="237"/>
      <c r="E30" s="211"/>
    </row>
    <row r="31" spans="1:5" s="200" customFormat="1" ht="12" customHeight="1">
      <c r="A31" s="210" t="s">
        <v>109</v>
      </c>
      <c r="B31" s="64" t="s">
        <v>132</v>
      </c>
      <c r="C31" s="125"/>
      <c r="D31" s="234"/>
      <c r="E31" s="206"/>
    </row>
    <row r="32" spans="1:5" s="200" customFormat="1" ht="12" customHeight="1" thickBot="1">
      <c r="A32" s="204" t="s">
        <v>111</v>
      </c>
      <c r="B32" s="212" t="s">
        <v>134</v>
      </c>
      <c r="C32" s="134"/>
      <c r="D32" s="238"/>
      <c r="E32" s="213"/>
    </row>
    <row r="33" spans="1:5" s="200" customFormat="1" ht="12" customHeight="1" thickBot="1">
      <c r="A33" s="193" t="s">
        <v>127</v>
      </c>
      <c r="B33" s="21" t="s">
        <v>304</v>
      </c>
      <c r="C33" s="208"/>
      <c r="D33" s="236"/>
      <c r="E33" s="209"/>
    </row>
    <row r="34" spans="1:5" s="200" customFormat="1" ht="12" customHeight="1" thickBot="1">
      <c r="A34" s="193" t="s">
        <v>272</v>
      </c>
      <c r="B34" s="21" t="s">
        <v>407</v>
      </c>
      <c r="C34" s="208"/>
      <c r="D34" s="236"/>
      <c r="E34" s="209"/>
    </row>
    <row r="35" spans="1:5" s="200" customFormat="1" ht="12" customHeight="1" thickBot="1">
      <c r="A35" s="193" t="s">
        <v>149</v>
      </c>
      <c r="B35" s="21" t="s">
        <v>431</v>
      </c>
      <c r="C35" s="121">
        <f>+C8+C19+C24+C25+C29+C33+C34</f>
        <v>0</v>
      </c>
      <c r="D35" s="231">
        <f>+D8+D19+D24+D25+D29+D33+D34</f>
        <v>0</v>
      </c>
      <c r="E35" s="199">
        <f>+E8+E19+E24+E25+E29+E33+E34</f>
        <v>0</v>
      </c>
    </row>
    <row r="36" spans="1:5" s="205" customFormat="1" ht="12" customHeight="1" thickBot="1">
      <c r="A36" s="214" t="s">
        <v>159</v>
      </c>
      <c r="B36" s="21" t="s">
        <v>409</v>
      </c>
      <c r="C36" s="121">
        <f>+C37+C38+C39</f>
        <v>20483045</v>
      </c>
      <c r="D36" s="231">
        <f>+D37+D38+D39</f>
        <v>25798140</v>
      </c>
      <c r="E36" s="199">
        <f>+E37+E38+E39</f>
        <v>20493045</v>
      </c>
    </row>
    <row r="37" spans="1:5" s="205" customFormat="1" ht="15" customHeight="1">
      <c r="A37" s="210" t="s">
        <v>410</v>
      </c>
      <c r="B37" s="80" t="s">
        <v>360</v>
      </c>
      <c r="C37" s="106">
        <v>20483045</v>
      </c>
      <c r="D37" s="237">
        <v>25798140</v>
      </c>
      <c r="E37" s="211">
        <v>20493045</v>
      </c>
    </row>
    <row r="38" spans="1:5" s="205" customFormat="1" ht="15" customHeight="1">
      <c r="A38" s="210" t="s">
        <v>411</v>
      </c>
      <c r="B38" s="64" t="s">
        <v>412</v>
      </c>
      <c r="C38" s="125"/>
      <c r="D38" s="234"/>
      <c r="E38" s="206"/>
    </row>
    <row r="39" spans="1:5" s="175" customFormat="1" ht="14.25" customHeight="1" thickBot="1">
      <c r="A39" s="204" t="s">
        <v>413</v>
      </c>
      <c r="B39" s="212" t="s">
        <v>414</v>
      </c>
      <c r="C39" s="134"/>
      <c r="D39" s="238"/>
      <c r="E39" s="213"/>
    </row>
    <row r="40" spans="1:5" s="197" customFormat="1" ht="16.5" customHeight="1" thickBot="1">
      <c r="A40" s="214" t="s">
        <v>284</v>
      </c>
      <c r="B40" s="215" t="s">
        <v>415</v>
      </c>
      <c r="C40" s="121">
        <f>+C35+C36</f>
        <v>20483045</v>
      </c>
      <c r="D40" s="231">
        <f>+D35+D36</f>
        <v>25798140</v>
      </c>
      <c r="E40" s="199">
        <f>+E35+E36</f>
        <v>20493045</v>
      </c>
    </row>
    <row r="41" spans="1:5" s="222" customFormat="1" ht="12" customHeight="1" thickBot="1">
      <c r="A41" s="216"/>
      <c r="B41" s="217"/>
      <c r="C41" s="218"/>
      <c r="D41" s="218"/>
      <c r="E41" s="218"/>
    </row>
    <row r="42" spans="1:5" s="175" customFormat="1" ht="12" customHeight="1" thickBot="1">
      <c r="A42" s="772" t="s">
        <v>292</v>
      </c>
      <c r="B42" s="772"/>
      <c r="C42" s="772"/>
      <c r="D42" s="772"/>
      <c r="E42" s="772"/>
    </row>
    <row r="43" spans="1:5" s="175" customFormat="1" ht="12" customHeight="1" thickBot="1">
      <c r="A43" s="193" t="s">
        <v>49</v>
      </c>
      <c r="B43" s="21" t="s">
        <v>416</v>
      </c>
      <c r="C43" s="121">
        <f>SUM(C44:C48)</f>
        <v>0</v>
      </c>
      <c r="D43" s="121">
        <f>SUM(D44:D48)</f>
        <v>0</v>
      </c>
      <c r="E43" s="199">
        <f>SUM(E44:E48)</f>
        <v>0</v>
      </c>
    </row>
    <row r="44" spans="1:5" s="175" customFormat="1" ht="12" customHeight="1">
      <c r="A44" s="204" t="s">
        <v>51</v>
      </c>
      <c r="B44" s="80" t="s">
        <v>214</v>
      </c>
      <c r="C44" s="106"/>
      <c r="D44" s="106"/>
      <c r="E44" s="211"/>
    </row>
    <row r="45" spans="1:5" s="175" customFormat="1" ht="12" customHeight="1">
      <c r="A45" s="204" t="s">
        <v>53</v>
      </c>
      <c r="B45" s="64" t="s">
        <v>215</v>
      </c>
      <c r="C45" s="110"/>
      <c r="D45" s="110"/>
      <c r="E45" s="135"/>
    </row>
    <row r="46" spans="1:5" s="175" customFormat="1" ht="12" customHeight="1">
      <c r="A46" s="204" t="s">
        <v>55</v>
      </c>
      <c r="B46" s="64" t="s">
        <v>216</v>
      </c>
      <c r="C46" s="110"/>
      <c r="D46" s="110"/>
      <c r="E46" s="135"/>
    </row>
    <row r="47" spans="1:5" s="222" customFormat="1" ht="12" customHeight="1">
      <c r="A47" s="204" t="s">
        <v>57</v>
      </c>
      <c r="B47" s="64" t="s">
        <v>217</v>
      </c>
      <c r="C47" s="110"/>
      <c r="D47" s="110"/>
      <c r="E47" s="135"/>
    </row>
    <row r="48" spans="1:5" s="175" customFormat="1" ht="12" customHeight="1" thickBot="1">
      <c r="A48" s="204" t="s">
        <v>59</v>
      </c>
      <c r="B48" s="64" t="s">
        <v>219</v>
      </c>
      <c r="C48" s="110"/>
      <c r="D48" s="110"/>
      <c r="E48" s="135"/>
    </row>
    <row r="49" spans="1:5" s="175" customFormat="1" ht="16.5" customHeight="1" thickBot="1">
      <c r="A49" s="193" t="s">
        <v>63</v>
      </c>
      <c r="B49" s="21" t="s">
        <v>417</v>
      </c>
      <c r="C49" s="121">
        <f>SUM(C50:C52)</f>
        <v>0</v>
      </c>
      <c r="D49" s="121">
        <f>SUM(D50:D52)</f>
        <v>0</v>
      </c>
      <c r="E49" s="199">
        <f>SUM(E50:E52)</f>
        <v>0</v>
      </c>
    </row>
    <row r="50" spans="1:5" s="175" customFormat="1" ht="12" customHeight="1">
      <c r="A50" s="204" t="s">
        <v>65</v>
      </c>
      <c r="B50" s="80" t="s">
        <v>240</v>
      </c>
      <c r="C50" s="106"/>
      <c r="D50" s="106"/>
      <c r="E50" s="211"/>
    </row>
    <row r="51" spans="1:5" s="175" customFormat="1" ht="12" customHeight="1">
      <c r="A51" s="204" t="s">
        <v>67</v>
      </c>
      <c r="B51" s="64" t="s">
        <v>242</v>
      </c>
      <c r="C51" s="110"/>
      <c r="D51" s="110"/>
      <c r="E51" s="135"/>
    </row>
    <row r="52" spans="1:5" s="175" customFormat="1" ht="15" customHeight="1">
      <c r="A52" s="204" t="s">
        <v>69</v>
      </c>
      <c r="B52" s="64" t="s">
        <v>418</v>
      </c>
      <c r="C52" s="110"/>
      <c r="D52" s="110"/>
      <c r="E52" s="135"/>
    </row>
    <row r="53" spans="1:5" s="175" customFormat="1" ht="21.75" customHeight="1" thickBot="1">
      <c r="A53" s="204" t="s">
        <v>71</v>
      </c>
      <c r="B53" s="64" t="s">
        <v>432</v>
      </c>
      <c r="C53" s="110"/>
      <c r="D53" s="110"/>
      <c r="E53" s="135"/>
    </row>
    <row r="54" spans="1:5" s="175" customFormat="1" ht="15" customHeight="1" thickBot="1">
      <c r="A54" s="193" t="s">
        <v>77</v>
      </c>
      <c r="B54" s="223" t="s">
        <v>420</v>
      </c>
      <c r="C54" s="121">
        <f>+C43+C49</f>
        <v>0</v>
      </c>
      <c r="D54" s="121">
        <f>+D43+D49</f>
        <v>0</v>
      </c>
      <c r="E54" s="199">
        <f>+E43+E49</f>
        <v>0</v>
      </c>
    </row>
    <row r="55" spans="1:5" s="175" customFormat="1" ht="13.5" thickBot="1">
      <c r="A55" s="174"/>
      <c r="C55" s="224"/>
      <c r="D55" s="224"/>
      <c r="E55" s="224"/>
    </row>
    <row r="56" spans="1:5" s="175" customFormat="1" ht="13.5" thickBot="1">
      <c r="A56" s="225" t="s">
        <v>421</v>
      </c>
      <c r="B56" s="226"/>
      <c r="C56" s="227"/>
      <c r="D56" s="227"/>
      <c r="E56" s="228"/>
    </row>
    <row r="57" spans="1:5" s="175" customFormat="1" ht="13.5" thickBot="1">
      <c r="A57" s="229" t="s">
        <v>422</v>
      </c>
      <c r="B57" s="230"/>
      <c r="C57" s="227"/>
      <c r="D57" s="227"/>
      <c r="E57" s="228"/>
    </row>
  </sheetData>
  <sheetProtection/>
  <mergeCells count="4">
    <mergeCell ref="B2:D2"/>
    <mergeCell ref="B3:D3"/>
    <mergeCell ref="A7:E7"/>
    <mergeCell ref="A42:E42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50"/>
  </sheetPr>
  <dimension ref="A1:E36"/>
  <sheetViews>
    <sheetView view="pageLayout" workbookViewId="0" topLeftCell="A1">
      <selection activeCell="C17" sqref="C17"/>
    </sheetView>
  </sheetViews>
  <sheetFormatPr defaultColWidth="9.00390625" defaultRowHeight="12.75"/>
  <cols>
    <col min="1" max="1" width="6.625" style="271" customWidth="1"/>
    <col min="2" max="2" width="42.50390625" style="271" customWidth="1"/>
    <col min="3" max="3" width="20.875" style="271" customWidth="1"/>
    <col min="4" max="5" width="12.875" style="271" customWidth="1"/>
    <col min="6" max="16384" width="9.375" style="271" customWidth="1"/>
  </cols>
  <sheetData>
    <row r="1" spans="3:5" ht="13.5">
      <c r="C1" s="272"/>
      <c r="D1" s="272"/>
      <c r="E1" s="272"/>
    </row>
    <row r="2" spans="1:5" ht="42.75" customHeight="1">
      <c r="A2" s="273" t="s">
        <v>39</v>
      </c>
      <c r="B2" s="274" t="s">
        <v>463</v>
      </c>
      <c r="C2" s="274" t="s">
        <v>464</v>
      </c>
      <c r="D2" s="275" t="s">
        <v>465</v>
      </c>
      <c r="E2" s="276" t="s">
        <v>466</v>
      </c>
    </row>
    <row r="3" spans="1:5" ht="15.75" customHeight="1">
      <c r="A3" s="277" t="s">
        <v>49</v>
      </c>
      <c r="B3" s="278" t="s">
        <v>1059</v>
      </c>
      <c r="C3" s="278" t="s">
        <v>467</v>
      </c>
      <c r="D3" s="279">
        <v>18000</v>
      </c>
      <c r="E3" s="280">
        <v>18000</v>
      </c>
    </row>
    <row r="4" spans="1:5" ht="22.5" customHeight="1">
      <c r="A4" s="281" t="s">
        <v>63</v>
      </c>
      <c r="B4" s="282" t="s">
        <v>468</v>
      </c>
      <c r="C4" s="278" t="s">
        <v>467</v>
      </c>
      <c r="D4" s="283">
        <v>294336</v>
      </c>
      <c r="E4" s="284">
        <v>294336</v>
      </c>
    </row>
    <row r="5" spans="1:5" ht="15.75" customHeight="1">
      <c r="A5" s="281" t="s">
        <v>77</v>
      </c>
      <c r="B5" s="285" t="s">
        <v>469</v>
      </c>
      <c r="C5" s="285" t="s">
        <v>467</v>
      </c>
      <c r="D5" s="283"/>
      <c r="E5" s="284">
        <v>49097</v>
      </c>
    </row>
    <row r="6" spans="1:5" ht="15.75" customHeight="1">
      <c r="A6" s="281" t="s">
        <v>261</v>
      </c>
      <c r="B6" s="285" t="s">
        <v>470</v>
      </c>
      <c r="C6" s="285" t="s">
        <v>467</v>
      </c>
      <c r="D6" s="283">
        <v>5000</v>
      </c>
      <c r="E6" s="284">
        <v>5000</v>
      </c>
    </row>
    <row r="7" spans="1:5" ht="15.75" customHeight="1">
      <c r="A7" s="281" t="s">
        <v>105</v>
      </c>
      <c r="B7" s="285" t="s">
        <v>471</v>
      </c>
      <c r="C7" s="285" t="s">
        <v>467</v>
      </c>
      <c r="D7" s="283">
        <v>10000</v>
      </c>
      <c r="E7" s="284">
        <v>10000</v>
      </c>
    </row>
    <row r="8" spans="1:5" ht="15.75" customHeight="1">
      <c r="A8" s="281" t="s">
        <v>127</v>
      </c>
      <c r="B8" s="285" t="s">
        <v>472</v>
      </c>
      <c r="C8" s="285" t="s">
        <v>467</v>
      </c>
      <c r="D8" s="283">
        <v>50000</v>
      </c>
      <c r="E8" s="284">
        <v>50000</v>
      </c>
    </row>
    <row r="9" spans="1:5" ht="15.75" customHeight="1">
      <c r="A9" s="281" t="s">
        <v>272</v>
      </c>
      <c r="B9" s="285" t="s">
        <v>473</v>
      </c>
      <c r="C9" s="285" t="s">
        <v>467</v>
      </c>
      <c r="D9" s="283">
        <v>500000</v>
      </c>
      <c r="E9" s="284">
        <v>500000</v>
      </c>
    </row>
    <row r="10" spans="1:5" ht="15.75" customHeight="1">
      <c r="A10" s="281" t="s">
        <v>149</v>
      </c>
      <c r="B10" s="285" t="s">
        <v>1060</v>
      </c>
      <c r="C10" s="285" t="s">
        <v>467</v>
      </c>
      <c r="D10" s="283"/>
      <c r="E10" s="284">
        <v>10000</v>
      </c>
    </row>
    <row r="11" spans="1:5" ht="15.75" customHeight="1">
      <c r="A11" s="281" t="s">
        <v>159</v>
      </c>
      <c r="B11" s="285" t="s">
        <v>474</v>
      </c>
      <c r="C11" s="285" t="s">
        <v>475</v>
      </c>
      <c r="D11" s="283">
        <v>200000</v>
      </c>
      <c r="E11" s="284">
        <v>200000</v>
      </c>
    </row>
    <row r="12" spans="1:5" ht="15.75" customHeight="1">
      <c r="A12" s="281" t="s">
        <v>284</v>
      </c>
      <c r="B12" s="285" t="s">
        <v>476</v>
      </c>
      <c r="C12" s="285" t="s">
        <v>477</v>
      </c>
      <c r="D12" s="283">
        <v>50000</v>
      </c>
      <c r="E12" s="284">
        <v>50000</v>
      </c>
    </row>
    <row r="13" spans="1:5" ht="15.75" customHeight="1">
      <c r="A13" s="281" t="s">
        <v>307</v>
      </c>
      <c r="B13" s="285" t="s">
        <v>478</v>
      </c>
      <c r="C13" s="285" t="s">
        <v>467</v>
      </c>
      <c r="D13" s="283">
        <v>133000</v>
      </c>
      <c r="E13" s="284">
        <v>133000</v>
      </c>
    </row>
    <row r="14" spans="1:5" ht="15.75" customHeight="1">
      <c r="A14" s="281" t="s">
        <v>308</v>
      </c>
      <c r="B14" s="285" t="s">
        <v>1061</v>
      </c>
      <c r="C14" s="285" t="s">
        <v>467</v>
      </c>
      <c r="D14" s="283"/>
      <c r="E14" s="284">
        <v>7300</v>
      </c>
    </row>
    <row r="15" spans="1:5" ht="15.75" customHeight="1">
      <c r="A15" s="281" t="s">
        <v>309</v>
      </c>
      <c r="B15" s="285" t="s">
        <v>1062</v>
      </c>
      <c r="C15" s="285" t="s">
        <v>1064</v>
      </c>
      <c r="D15" s="283">
        <v>10000</v>
      </c>
      <c r="E15" s="284">
        <v>10000</v>
      </c>
    </row>
    <row r="16" spans="1:5" ht="15.75" customHeight="1">
      <c r="A16" s="281" t="s">
        <v>312</v>
      </c>
      <c r="B16" s="285" t="s">
        <v>1063</v>
      </c>
      <c r="C16" s="285" t="s">
        <v>467</v>
      </c>
      <c r="D16" s="283">
        <v>20000</v>
      </c>
      <c r="E16" s="284">
        <v>20000</v>
      </c>
    </row>
    <row r="17" spans="1:5" ht="15.75" customHeight="1">
      <c r="A17" s="281" t="s">
        <v>315</v>
      </c>
      <c r="B17" s="285"/>
      <c r="C17" s="285"/>
      <c r="D17" s="283"/>
      <c r="E17" s="284"/>
    </row>
    <row r="18" spans="1:5" ht="15.75" customHeight="1">
      <c r="A18" s="281" t="s">
        <v>318</v>
      </c>
      <c r="B18" s="285"/>
      <c r="C18" s="285"/>
      <c r="D18" s="283"/>
      <c r="E18" s="284"/>
    </row>
    <row r="19" spans="1:5" ht="15.75" customHeight="1">
      <c r="A19" s="281" t="s">
        <v>321</v>
      </c>
      <c r="B19" s="285"/>
      <c r="C19" s="285"/>
      <c r="D19" s="283"/>
      <c r="E19" s="284"/>
    </row>
    <row r="20" spans="1:5" ht="15.75" customHeight="1">
      <c r="A20" s="281" t="s">
        <v>324</v>
      </c>
      <c r="B20" s="285"/>
      <c r="C20" s="285"/>
      <c r="D20" s="283"/>
      <c r="E20" s="284"/>
    </row>
    <row r="21" spans="1:5" ht="15.75" customHeight="1">
      <c r="A21" s="281" t="s">
        <v>327</v>
      </c>
      <c r="B21" s="285"/>
      <c r="C21" s="285"/>
      <c r="D21" s="283"/>
      <c r="E21" s="284"/>
    </row>
    <row r="22" spans="1:5" ht="15.75" customHeight="1">
      <c r="A22" s="281" t="s">
        <v>330</v>
      </c>
      <c r="B22" s="285"/>
      <c r="C22" s="285"/>
      <c r="D22" s="283"/>
      <c r="E22" s="284"/>
    </row>
    <row r="23" spans="1:5" ht="15.75" customHeight="1">
      <c r="A23" s="281" t="s">
        <v>333</v>
      </c>
      <c r="B23" s="285"/>
      <c r="C23" s="285"/>
      <c r="D23" s="283"/>
      <c r="E23" s="284"/>
    </row>
    <row r="24" spans="1:5" ht="15.75" customHeight="1">
      <c r="A24" s="281" t="s">
        <v>336</v>
      </c>
      <c r="B24" s="285"/>
      <c r="C24" s="285"/>
      <c r="D24" s="283"/>
      <c r="E24" s="284"/>
    </row>
    <row r="25" spans="1:5" ht="15.75" customHeight="1">
      <c r="A25" s="281" t="s">
        <v>339</v>
      </c>
      <c r="B25" s="285"/>
      <c r="C25" s="285"/>
      <c r="D25" s="283"/>
      <c r="E25" s="284"/>
    </row>
    <row r="26" spans="1:5" ht="15.75" customHeight="1">
      <c r="A26" s="281" t="s">
        <v>342</v>
      </c>
      <c r="B26" s="285"/>
      <c r="C26" s="285"/>
      <c r="D26" s="283"/>
      <c r="E26" s="284"/>
    </row>
    <row r="27" spans="1:5" ht="15.75" customHeight="1">
      <c r="A27" s="281" t="s">
        <v>345</v>
      </c>
      <c r="B27" s="285"/>
      <c r="C27" s="285"/>
      <c r="D27" s="283"/>
      <c r="E27" s="284"/>
    </row>
    <row r="28" spans="1:5" ht="15.75" customHeight="1">
      <c r="A28" s="281" t="s">
        <v>376</v>
      </c>
      <c r="B28" s="285"/>
      <c r="C28" s="285"/>
      <c r="D28" s="283"/>
      <c r="E28" s="284"/>
    </row>
    <row r="29" spans="1:5" ht="15.75" customHeight="1">
      <c r="A29" s="281" t="s">
        <v>379</v>
      </c>
      <c r="B29" s="285"/>
      <c r="C29" s="285"/>
      <c r="D29" s="283"/>
      <c r="E29" s="284"/>
    </row>
    <row r="30" spans="1:5" ht="15.75" customHeight="1">
      <c r="A30" s="281" t="s">
        <v>380</v>
      </c>
      <c r="B30" s="285"/>
      <c r="C30" s="285"/>
      <c r="D30" s="283"/>
      <c r="E30" s="284"/>
    </row>
    <row r="31" spans="1:5" ht="15.75" customHeight="1">
      <c r="A31" s="281" t="s">
        <v>479</v>
      </c>
      <c r="B31" s="285"/>
      <c r="C31" s="285"/>
      <c r="D31" s="283"/>
      <c r="E31" s="284"/>
    </row>
    <row r="32" spans="1:5" ht="15.75" customHeight="1">
      <c r="A32" s="281" t="s">
        <v>480</v>
      </c>
      <c r="B32" s="285"/>
      <c r="C32" s="285"/>
      <c r="D32" s="283"/>
      <c r="E32" s="284"/>
    </row>
    <row r="33" spans="1:5" ht="15.75" customHeight="1">
      <c r="A33" s="281" t="s">
        <v>481</v>
      </c>
      <c r="B33" s="285"/>
      <c r="C33" s="285"/>
      <c r="D33" s="283"/>
      <c r="E33" s="284"/>
    </row>
    <row r="34" spans="1:5" ht="15.75" customHeight="1">
      <c r="A34" s="281" t="s">
        <v>482</v>
      </c>
      <c r="B34" s="285"/>
      <c r="C34" s="285"/>
      <c r="D34" s="283"/>
      <c r="E34" s="284"/>
    </row>
    <row r="35" spans="1:5" ht="15.75" customHeight="1">
      <c r="A35" s="286" t="s">
        <v>483</v>
      </c>
      <c r="B35" s="287"/>
      <c r="C35" s="287"/>
      <c r="D35" s="288"/>
      <c r="E35" s="289"/>
    </row>
    <row r="36" spans="1:5" ht="15.75" customHeight="1">
      <c r="A36" s="773" t="s">
        <v>484</v>
      </c>
      <c r="B36" s="773"/>
      <c r="C36" s="290"/>
      <c r="D36" s="291">
        <f>SUM(D3:D35)</f>
        <v>1290336</v>
      </c>
      <c r="E36" s="292">
        <f>SUM(E3:E35)</f>
        <v>1356733</v>
      </c>
    </row>
  </sheetData>
  <sheetProtection selectLockedCells="1" selectUnlockedCells="1"/>
  <mergeCells count="1">
    <mergeCell ref="A36:B36"/>
  </mergeCells>
  <printOptions horizontalCentered="1"/>
  <pageMargins left="0.7875" right="0.7875" top="1.547222222222222" bottom="0.9840277777777777" header="0.7875" footer="0.5118055555555555"/>
  <pageSetup horizontalDpi="300" verticalDpi="300" orientation="portrait" paperSize="9" scale="95" r:id="rId1"/>
  <headerFooter alignWithMargins="0">
    <oddHeader>&amp;C&amp;"Times New Roman CE,Félkövér"&amp;12
K I M U T A T Á S
a 2016. évi céljelleggel juttatott támogatások felhasználásáról&amp;R&amp;"Times New Roman CE,Félkövér dőlt"&amp;11 5. melléklet a 6/2017. (V.29.) önkormányzati rendelethez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50"/>
  </sheetPr>
  <dimension ref="A1:D30"/>
  <sheetViews>
    <sheetView view="pageLayout" workbookViewId="0" topLeftCell="A22">
      <selection activeCell="D20" sqref="D20"/>
    </sheetView>
  </sheetViews>
  <sheetFormatPr defaultColWidth="9.00390625" defaultRowHeight="12.75"/>
  <cols>
    <col min="1" max="1" width="5.875" style="293" customWidth="1"/>
    <col min="2" max="2" width="55.875" style="294" customWidth="1"/>
    <col min="3" max="4" width="14.875" style="294" customWidth="1"/>
    <col min="5" max="16384" width="9.375" style="294" customWidth="1"/>
  </cols>
  <sheetData>
    <row r="1" spans="1:4" s="296" customFormat="1" ht="15">
      <c r="A1" s="295"/>
      <c r="D1" s="297"/>
    </row>
    <row r="2" spans="1:4" s="301" customFormat="1" ht="48" customHeight="1">
      <c r="A2" s="298" t="s">
        <v>485</v>
      </c>
      <c r="B2" s="299" t="s">
        <v>40</v>
      </c>
      <c r="C2" s="299" t="s">
        <v>486</v>
      </c>
      <c r="D2" s="300" t="s">
        <v>487</v>
      </c>
    </row>
    <row r="3" spans="1:4" s="301" customFormat="1" ht="13.5" customHeight="1">
      <c r="A3" s="302" t="s">
        <v>44</v>
      </c>
      <c r="B3" s="303" t="s">
        <v>45</v>
      </c>
      <c r="C3" s="303" t="s">
        <v>46</v>
      </c>
      <c r="D3" s="304" t="s">
        <v>47</v>
      </c>
    </row>
    <row r="4" spans="1:4" ht="18" customHeight="1">
      <c r="A4" s="305" t="s">
        <v>49</v>
      </c>
      <c r="B4" s="306" t="s">
        <v>488</v>
      </c>
      <c r="C4" s="307"/>
      <c r="D4" s="308"/>
    </row>
    <row r="5" spans="1:4" ht="18" customHeight="1">
      <c r="A5" s="309" t="s">
        <v>63</v>
      </c>
      <c r="B5" s="310" t="s">
        <v>489</v>
      </c>
      <c r="C5" s="311"/>
      <c r="D5" s="312"/>
    </row>
    <row r="6" spans="1:4" ht="18" customHeight="1">
      <c r="A6" s="309" t="s">
        <v>77</v>
      </c>
      <c r="B6" s="310" t="s">
        <v>490</v>
      </c>
      <c r="C6" s="311"/>
      <c r="D6" s="312"/>
    </row>
    <row r="7" spans="1:4" ht="18" customHeight="1">
      <c r="A7" s="309" t="s">
        <v>261</v>
      </c>
      <c r="B7" s="310" t="s">
        <v>491</v>
      </c>
      <c r="C7" s="311"/>
      <c r="D7" s="312"/>
    </row>
    <row r="8" spans="1:4" ht="18" customHeight="1">
      <c r="A8" s="313" t="s">
        <v>105</v>
      </c>
      <c r="B8" s="310" t="s">
        <v>492</v>
      </c>
      <c r="C8" s="311"/>
      <c r="D8" s="312"/>
    </row>
    <row r="9" spans="1:4" ht="18" customHeight="1">
      <c r="A9" s="309" t="s">
        <v>127</v>
      </c>
      <c r="B9" s="310" t="s">
        <v>493</v>
      </c>
      <c r="C9" s="311"/>
      <c r="D9" s="312"/>
    </row>
    <row r="10" spans="1:4" ht="18" customHeight="1">
      <c r="A10" s="313" t="s">
        <v>272</v>
      </c>
      <c r="B10" s="314" t="s">
        <v>494</v>
      </c>
      <c r="C10" s="311"/>
      <c r="D10" s="312"/>
    </row>
    <row r="11" spans="1:4" ht="18" customHeight="1">
      <c r="A11" s="313" t="s">
        <v>149</v>
      </c>
      <c r="B11" s="314" t="s">
        <v>495</v>
      </c>
      <c r="C11" s="311"/>
      <c r="D11" s="312"/>
    </row>
    <row r="12" spans="1:4" ht="18" customHeight="1">
      <c r="A12" s="309" t="s">
        <v>159</v>
      </c>
      <c r="B12" s="314" t="s">
        <v>496</v>
      </c>
      <c r="C12" s="311"/>
      <c r="D12" s="312"/>
    </row>
    <row r="13" spans="1:4" ht="18" customHeight="1">
      <c r="A13" s="313" t="s">
        <v>284</v>
      </c>
      <c r="B13" s="314" t="s">
        <v>497</v>
      </c>
      <c r="C13" s="311"/>
      <c r="D13" s="312"/>
    </row>
    <row r="14" spans="1:4" ht="22.5">
      <c r="A14" s="309" t="s">
        <v>307</v>
      </c>
      <c r="B14" s="314" t="s">
        <v>498</v>
      </c>
      <c r="C14" s="311"/>
      <c r="D14" s="312"/>
    </row>
    <row r="15" spans="1:4" ht="18" customHeight="1">
      <c r="A15" s="313" t="s">
        <v>308</v>
      </c>
      <c r="B15" s="310" t="s">
        <v>499</v>
      </c>
      <c r="C15" s="311">
        <v>131234</v>
      </c>
      <c r="D15" s="312">
        <v>131264</v>
      </c>
    </row>
    <row r="16" spans="1:4" ht="18" customHeight="1">
      <c r="A16" s="309" t="s">
        <v>309</v>
      </c>
      <c r="B16" s="310" t="s">
        <v>500</v>
      </c>
      <c r="C16" s="311"/>
      <c r="D16" s="312"/>
    </row>
    <row r="17" spans="1:4" ht="18" customHeight="1">
      <c r="A17" s="313" t="s">
        <v>312</v>
      </c>
      <c r="B17" s="310" t="s">
        <v>501</v>
      </c>
      <c r="C17" s="311"/>
      <c r="D17" s="312"/>
    </row>
    <row r="18" spans="1:4" ht="18" customHeight="1">
      <c r="A18" s="309" t="s">
        <v>315</v>
      </c>
      <c r="B18" s="310" t="s">
        <v>502</v>
      </c>
      <c r="C18" s="311"/>
      <c r="D18" s="312"/>
    </row>
    <row r="19" spans="1:4" ht="18" customHeight="1">
      <c r="A19" s="313" t="s">
        <v>318</v>
      </c>
      <c r="B19" s="310" t="s">
        <v>503</v>
      </c>
      <c r="C19" s="311"/>
      <c r="D19" s="312"/>
    </row>
    <row r="20" spans="1:4" ht="18" customHeight="1">
      <c r="A20" s="309" t="s">
        <v>321</v>
      </c>
      <c r="B20" s="315" t="s">
        <v>504</v>
      </c>
      <c r="C20" s="311">
        <v>50000</v>
      </c>
      <c r="D20" s="312">
        <v>0</v>
      </c>
    </row>
    <row r="21" spans="1:4" ht="18" customHeight="1">
      <c r="A21" s="313" t="s">
        <v>324</v>
      </c>
      <c r="B21" s="315"/>
      <c r="C21" s="311"/>
      <c r="D21" s="312"/>
    </row>
    <row r="22" spans="1:4" ht="18" customHeight="1">
      <c r="A22" s="309" t="s">
        <v>327</v>
      </c>
      <c r="B22" s="315"/>
      <c r="C22" s="311"/>
      <c r="D22" s="312"/>
    </row>
    <row r="23" spans="1:4" ht="18" customHeight="1">
      <c r="A23" s="313" t="s">
        <v>330</v>
      </c>
      <c r="B23" s="315"/>
      <c r="C23" s="311"/>
      <c r="D23" s="312"/>
    </row>
    <row r="24" spans="1:4" ht="18" customHeight="1">
      <c r="A24" s="309" t="s">
        <v>333</v>
      </c>
      <c r="B24" s="315"/>
      <c r="C24" s="311"/>
      <c r="D24" s="312"/>
    </row>
    <row r="25" spans="1:4" ht="18" customHeight="1">
      <c r="A25" s="313" t="s">
        <v>336</v>
      </c>
      <c r="B25" s="315"/>
      <c r="C25" s="311"/>
      <c r="D25" s="312"/>
    </row>
    <row r="26" spans="1:4" ht="18" customHeight="1">
      <c r="A26" s="309" t="s">
        <v>339</v>
      </c>
      <c r="B26" s="315"/>
      <c r="C26" s="311"/>
      <c r="D26" s="312"/>
    </row>
    <row r="27" spans="1:4" ht="18" customHeight="1">
      <c r="A27" s="313" t="s">
        <v>342</v>
      </c>
      <c r="B27" s="315"/>
      <c r="C27" s="311"/>
      <c r="D27" s="312"/>
    </row>
    <row r="28" spans="1:4" ht="18" customHeight="1">
      <c r="A28" s="316" t="s">
        <v>345</v>
      </c>
      <c r="B28" s="317"/>
      <c r="C28" s="318"/>
      <c r="D28" s="319"/>
    </row>
    <row r="29" spans="1:4" ht="18" customHeight="1">
      <c r="A29" s="320" t="s">
        <v>376</v>
      </c>
      <c r="B29" s="321" t="s">
        <v>484</v>
      </c>
      <c r="C29" s="322">
        <f>+C4+C5+C6+C7+C8+C15+C16+C17+C18+C19+C20+C21+C22+C23+C24+C25+C26+C27+C28</f>
        <v>181234</v>
      </c>
      <c r="D29" s="323">
        <f>+D4+D5+D6+D7+D8+D15+D16+D17+D18+D19+D20+D21+D22+D23+D24+D25+D26+D27+D28</f>
        <v>131264</v>
      </c>
    </row>
    <row r="30" spans="1:4" ht="25.5" customHeight="1">
      <c r="A30" s="324"/>
      <c r="B30" s="774" t="s">
        <v>505</v>
      </c>
      <c r="C30" s="774"/>
      <c r="D30" s="774"/>
    </row>
  </sheetData>
  <sheetProtection/>
  <mergeCells count="1">
    <mergeCell ref="B30:D30"/>
  </mergeCells>
  <printOptions horizontalCentered="1"/>
  <pageMargins left="0.7875" right="0.7875" top="1.7020833333333334" bottom="0.9840277777777777" header="0.7875" footer="0.5118055555555555"/>
  <pageSetup horizontalDpi="300" verticalDpi="300" orientation="portrait" paperSize="9" scale="95" r:id="rId1"/>
  <headerFooter alignWithMargins="0">
    <oddHeader>&amp;C&amp;"Times New Roman CE,Félkövér"&amp;12
Az önkormányzat által adott közvetett támogatások
(kedvezmények)&amp;R&amp;"Times New Roman CE,Félkövér dőlt"&amp;11 6. melléklet a 6/2017. (V.29.) önkormányzati rendelethez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50"/>
  </sheetPr>
  <dimension ref="A1:H30"/>
  <sheetViews>
    <sheetView workbookViewId="0" topLeftCell="A1">
      <selection activeCell="U2" sqref="U2"/>
    </sheetView>
  </sheetViews>
  <sheetFormatPr defaultColWidth="9.00390625" defaultRowHeight="12.75"/>
  <cols>
    <col min="1" max="1" width="6.375" style="325" customWidth="1"/>
    <col min="2" max="2" width="41.625" style="325" customWidth="1"/>
    <col min="3" max="3" width="17.875" style="325" customWidth="1"/>
    <col min="4" max="4" width="13.00390625" style="325" customWidth="1"/>
    <col min="5" max="6" width="17.875" style="325" customWidth="1"/>
    <col min="7" max="7" width="12.00390625" style="325" customWidth="1"/>
    <col min="8" max="8" width="17.875" style="325" customWidth="1"/>
    <col min="9" max="16384" width="9.375" style="325" customWidth="1"/>
  </cols>
  <sheetData>
    <row r="1" spans="1:8" ht="30" customHeight="1">
      <c r="A1" s="775" t="s">
        <v>506</v>
      </c>
      <c r="B1" s="775"/>
      <c r="C1" s="775"/>
      <c r="D1" s="775"/>
      <c r="E1" s="775"/>
      <c r="F1" s="775"/>
      <c r="G1" s="775"/>
      <c r="H1" s="775"/>
    </row>
    <row r="2" spans="1:8" ht="15.75">
      <c r="A2" s="776" t="s">
        <v>1065</v>
      </c>
      <c r="B2" s="776"/>
      <c r="C2" s="776"/>
      <c r="D2" s="776"/>
      <c r="E2" s="776"/>
      <c r="F2" s="776"/>
      <c r="G2" s="776"/>
      <c r="H2" s="326"/>
    </row>
    <row r="3" spans="1:8" ht="46.5" customHeight="1">
      <c r="A3" s="777" t="s">
        <v>507</v>
      </c>
      <c r="B3" s="777"/>
      <c r="C3" s="327" t="s">
        <v>508</v>
      </c>
      <c r="D3" s="328" t="s">
        <v>509</v>
      </c>
      <c r="E3" s="329" t="s">
        <v>510</v>
      </c>
      <c r="F3" s="328" t="s">
        <v>511</v>
      </c>
      <c r="G3" s="328" t="s">
        <v>509</v>
      </c>
      <c r="H3" s="330" t="s">
        <v>512</v>
      </c>
    </row>
    <row r="4" spans="1:8" s="337" customFormat="1" ht="12.75">
      <c r="A4" s="331" t="s">
        <v>49</v>
      </c>
      <c r="B4" s="332" t="s">
        <v>513</v>
      </c>
      <c r="C4" s="333">
        <v>190807251</v>
      </c>
      <c r="D4" s="334">
        <f>SUM(D5:D8)</f>
        <v>0</v>
      </c>
      <c r="E4" s="334">
        <v>190807251</v>
      </c>
      <c r="F4" s="335">
        <v>182951755</v>
      </c>
      <c r="G4" s="334">
        <f>SUM(G5:G8)</f>
        <v>0</v>
      </c>
      <c r="H4" s="336">
        <v>182951755</v>
      </c>
    </row>
    <row r="5" spans="1:8" ht="12.75">
      <c r="A5" s="338" t="s">
        <v>63</v>
      </c>
      <c r="B5" s="339" t="s">
        <v>514</v>
      </c>
      <c r="C5" s="340"/>
      <c r="D5" s="341"/>
      <c r="E5" s="342">
        <f>D5+C5</f>
        <v>0</v>
      </c>
      <c r="F5" s="343"/>
      <c r="G5" s="343"/>
      <c r="H5" s="344">
        <f>G5+F5</f>
        <v>0</v>
      </c>
    </row>
    <row r="6" spans="1:8" ht="12.75">
      <c r="A6" s="345" t="s">
        <v>77</v>
      </c>
      <c r="B6" s="346" t="s">
        <v>515</v>
      </c>
      <c r="C6" s="347">
        <v>190807251</v>
      </c>
      <c r="D6" s="348"/>
      <c r="E6" s="349">
        <f>D6+C6</f>
        <v>190807251</v>
      </c>
      <c r="F6" s="350">
        <v>182951755</v>
      </c>
      <c r="G6" s="350"/>
      <c r="H6" s="351">
        <f>G6+F6</f>
        <v>182951755</v>
      </c>
    </row>
    <row r="7" spans="1:8" ht="12.75">
      <c r="A7" s="345" t="s">
        <v>261</v>
      </c>
      <c r="B7" s="346" t="s">
        <v>516</v>
      </c>
      <c r="C7" s="352"/>
      <c r="D7" s="353"/>
      <c r="E7" s="349">
        <f>D7+C7</f>
        <v>0</v>
      </c>
      <c r="F7" s="354"/>
      <c r="G7" s="354"/>
      <c r="H7" s="351">
        <f>G7+F7</f>
        <v>0</v>
      </c>
    </row>
    <row r="8" spans="1:8" ht="12.75">
      <c r="A8" s="355" t="s">
        <v>105</v>
      </c>
      <c r="B8" s="356" t="s">
        <v>517</v>
      </c>
      <c r="C8" s="357"/>
      <c r="D8" s="358"/>
      <c r="E8" s="359">
        <f>D8+C8</f>
        <v>0</v>
      </c>
      <c r="F8" s="360"/>
      <c r="G8" s="360"/>
      <c r="H8" s="361">
        <f>G8+F8</f>
        <v>0</v>
      </c>
    </row>
    <row r="9" spans="1:8" s="337" customFormat="1" ht="12.75">
      <c r="A9" s="362" t="s">
        <v>127</v>
      </c>
      <c r="B9" s="363" t="s">
        <v>518</v>
      </c>
      <c r="C9" s="364"/>
      <c r="D9" s="365">
        <f>SUM(D10:D11)</f>
        <v>0</v>
      </c>
      <c r="E9" s="365">
        <f>SUM(E10:E11)</f>
        <v>0</v>
      </c>
      <c r="F9" s="365">
        <f>SUM(F10:F11)</f>
        <v>0</v>
      </c>
      <c r="G9" s="365">
        <f>SUM(G10:G11)</f>
        <v>0</v>
      </c>
      <c r="H9" s="366">
        <f>SUM(H10:H11)</f>
        <v>0</v>
      </c>
    </row>
    <row r="10" spans="1:8" ht="12.75">
      <c r="A10" s="338" t="s">
        <v>272</v>
      </c>
      <c r="B10" s="339" t="s">
        <v>519</v>
      </c>
      <c r="C10" s="367"/>
      <c r="D10" s="368"/>
      <c r="E10" s="342">
        <f>D10+C10</f>
        <v>0</v>
      </c>
      <c r="F10" s="369">
        <v>0</v>
      </c>
      <c r="G10" s="368"/>
      <c r="H10" s="344">
        <f aca="true" t="shared" si="0" ref="H10:H15">G10+F10</f>
        <v>0</v>
      </c>
    </row>
    <row r="11" spans="1:8" ht="12.75">
      <c r="A11" s="345" t="s">
        <v>149</v>
      </c>
      <c r="B11" s="346" t="s">
        <v>520</v>
      </c>
      <c r="C11" s="352"/>
      <c r="D11" s="353"/>
      <c r="E11" s="349">
        <f>D11+C11</f>
        <v>0</v>
      </c>
      <c r="F11" s="354"/>
      <c r="G11" s="353"/>
      <c r="H11" s="351">
        <f t="shared" si="0"/>
        <v>0</v>
      </c>
    </row>
    <row r="12" spans="1:8" ht="12.75">
      <c r="A12" s="370" t="s">
        <v>159</v>
      </c>
      <c r="B12" s="371" t="s">
        <v>521</v>
      </c>
      <c r="C12" s="372">
        <v>19242323</v>
      </c>
      <c r="D12" s="373"/>
      <c r="E12" s="374">
        <f>D12+C12</f>
        <v>19242323</v>
      </c>
      <c r="F12" s="375">
        <v>16420218</v>
      </c>
      <c r="G12" s="373"/>
      <c r="H12" s="376">
        <f t="shared" si="0"/>
        <v>16420218</v>
      </c>
    </row>
    <row r="13" spans="1:8" ht="12.75">
      <c r="A13" s="377" t="s">
        <v>284</v>
      </c>
      <c r="B13" s="371" t="s">
        <v>522</v>
      </c>
      <c r="C13" s="372">
        <v>931702</v>
      </c>
      <c r="D13" s="373"/>
      <c r="E13" s="374">
        <f>D13+C13</f>
        <v>931702</v>
      </c>
      <c r="F13" s="375">
        <v>816262</v>
      </c>
      <c r="G13" s="373"/>
      <c r="H13" s="376">
        <f t="shared" si="0"/>
        <v>816262</v>
      </c>
    </row>
    <row r="14" spans="1:8" ht="21.75">
      <c r="A14" s="377" t="s">
        <v>307</v>
      </c>
      <c r="B14" s="378" t="s">
        <v>523</v>
      </c>
      <c r="C14" s="379">
        <v>1462347</v>
      </c>
      <c r="D14" s="380"/>
      <c r="E14" s="381">
        <v>1462347</v>
      </c>
      <c r="F14" s="382"/>
      <c r="G14" s="380"/>
      <c r="H14" s="383">
        <f t="shared" si="0"/>
        <v>0</v>
      </c>
    </row>
    <row r="15" spans="1:8" ht="12.75">
      <c r="A15" s="377" t="s">
        <v>308</v>
      </c>
      <c r="B15" s="371" t="s">
        <v>524</v>
      </c>
      <c r="C15" s="379"/>
      <c r="D15" s="380"/>
      <c r="E15" s="381"/>
      <c r="F15" s="382"/>
      <c r="G15" s="380"/>
      <c r="H15" s="383">
        <f t="shared" si="0"/>
        <v>0</v>
      </c>
    </row>
    <row r="16" spans="1:8" ht="12.75">
      <c r="A16" s="384" t="s">
        <v>309</v>
      </c>
      <c r="B16" s="385" t="s">
        <v>525</v>
      </c>
      <c r="C16" s="386">
        <f aca="true" t="shared" si="1" ref="C16:H16">SUM(C4,C9,C12:C15)</f>
        <v>212443623</v>
      </c>
      <c r="D16" s="387">
        <f t="shared" si="1"/>
        <v>0</v>
      </c>
      <c r="E16" s="387">
        <f t="shared" si="1"/>
        <v>212443623</v>
      </c>
      <c r="F16" s="387">
        <f t="shared" si="1"/>
        <v>200188235</v>
      </c>
      <c r="G16" s="387">
        <f t="shared" si="1"/>
        <v>0</v>
      </c>
      <c r="H16" s="388">
        <f t="shared" si="1"/>
        <v>200188235</v>
      </c>
    </row>
    <row r="17" spans="1:8" ht="46.5" customHeight="1">
      <c r="A17" s="778" t="s">
        <v>526</v>
      </c>
      <c r="B17" s="778"/>
      <c r="C17" s="389" t="s">
        <v>508</v>
      </c>
      <c r="D17" s="390" t="s">
        <v>509</v>
      </c>
      <c r="E17" s="391" t="s">
        <v>510</v>
      </c>
      <c r="F17" s="390" t="s">
        <v>511</v>
      </c>
      <c r="G17" s="390" t="s">
        <v>509</v>
      </c>
      <c r="H17" s="392" t="s">
        <v>512</v>
      </c>
    </row>
    <row r="18" spans="1:8" ht="12.75">
      <c r="A18" s="393" t="s">
        <v>309</v>
      </c>
      <c r="B18" s="332" t="s">
        <v>527</v>
      </c>
      <c r="C18" s="394">
        <v>207479824</v>
      </c>
      <c r="D18" s="334">
        <f>SUM(D19:D22)</f>
        <v>0</v>
      </c>
      <c r="E18" s="334">
        <v>207479824</v>
      </c>
      <c r="F18" s="334">
        <v>192709920</v>
      </c>
      <c r="G18" s="334"/>
      <c r="H18" s="336">
        <v>192709920</v>
      </c>
    </row>
    <row r="19" spans="1:8" ht="12.75">
      <c r="A19" s="395" t="s">
        <v>312</v>
      </c>
      <c r="B19" s="339" t="s">
        <v>528</v>
      </c>
      <c r="C19" s="367">
        <v>251332297</v>
      </c>
      <c r="D19" s="368"/>
      <c r="E19" s="342">
        <f>D19+C19</f>
        <v>251332297</v>
      </c>
      <c r="F19" s="368">
        <v>251332297</v>
      </c>
      <c r="G19" s="368"/>
      <c r="H19" s="396">
        <v>251332297</v>
      </c>
    </row>
    <row r="20" spans="1:8" ht="12.75">
      <c r="A20" s="397" t="s">
        <v>315</v>
      </c>
      <c r="B20" s="346" t="s">
        <v>529</v>
      </c>
      <c r="C20" s="357">
        <v>33366257</v>
      </c>
      <c r="D20" s="358"/>
      <c r="E20" s="359">
        <f>D20+C20</f>
        <v>33366257</v>
      </c>
      <c r="F20" s="358">
        <v>33366257</v>
      </c>
      <c r="G20" s="358"/>
      <c r="H20" s="398">
        <v>33366257</v>
      </c>
    </row>
    <row r="21" spans="1:8" ht="12.75">
      <c r="A21" s="397" t="s">
        <v>318</v>
      </c>
      <c r="B21" s="399" t="s">
        <v>530</v>
      </c>
      <c r="C21" s="357">
        <v>-80856110</v>
      </c>
      <c r="D21" s="358"/>
      <c r="E21" s="359">
        <f>D21+C21</f>
        <v>-80856110</v>
      </c>
      <c r="F21" s="358">
        <v>-77218730</v>
      </c>
      <c r="G21" s="358"/>
      <c r="H21" s="398">
        <v>-77218730</v>
      </c>
    </row>
    <row r="22" spans="1:8" ht="12.75">
      <c r="A22" s="397" t="s">
        <v>321</v>
      </c>
      <c r="B22" s="399" t="s">
        <v>531</v>
      </c>
      <c r="C22" s="357">
        <v>3637380</v>
      </c>
      <c r="D22" s="358"/>
      <c r="E22" s="359">
        <f>D22+C22</f>
        <v>3637380</v>
      </c>
      <c r="F22" s="358">
        <v>-14769904</v>
      </c>
      <c r="G22" s="358"/>
      <c r="H22" s="398">
        <v>-14769904</v>
      </c>
    </row>
    <row r="23" spans="1:8" ht="12.75">
      <c r="A23" s="400" t="s">
        <v>324</v>
      </c>
      <c r="B23" s="401" t="s">
        <v>532</v>
      </c>
      <c r="C23" s="402">
        <v>2402615</v>
      </c>
      <c r="D23" s="365">
        <f>SUM(D24:D26)</f>
        <v>0</v>
      </c>
      <c r="E23" s="365">
        <f>SUM(E24:E26)</f>
        <v>2402615</v>
      </c>
      <c r="F23" s="365">
        <v>5018908</v>
      </c>
      <c r="G23" s="365"/>
      <c r="H23" s="366">
        <v>5018908</v>
      </c>
    </row>
    <row r="24" spans="1:8" ht="12.75">
      <c r="A24" s="397" t="s">
        <v>327</v>
      </c>
      <c r="B24" s="339" t="s">
        <v>533</v>
      </c>
      <c r="C24" s="367">
        <v>1049045</v>
      </c>
      <c r="D24" s="368"/>
      <c r="E24" s="349">
        <f>D24+C24</f>
        <v>1049045</v>
      </c>
      <c r="F24" s="368">
        <v>2000897</v>
      </c>
      <c r="G24" s="368"/>
      <c r="H24" s="396">
        <v>2000897</v>
      </c>
    </row>
    <row r="25" spans="1:8" ht="12.75">
      <c r="A25" s="397"/>
      <c r="B25" s="346" t="s">
        <v>534</v>
      </c>
      <c r="C25" s="403">
        <v>1146945</v>
      </c>
      <c r="D25" s="404"/>
      <c r="E25" s="342">
        <f>D25+C25</f>
        <v>1146945</v>
      </c>
      <c r="F25" s="404">
        <v>1115955</v>
      </c>
      <c r="G25" s="404"/>
      <c r="H25" s="405">
        <v>1115955</v>
      </c>
    </row>
    <row r="26" spans="1:8" ht="12.75">
      <c r="A26" s="406" t="s">
        <v>330</v>
      </c>
      <c r="B26" s="399" t="s">
        <v>535</v>
      </c>
      <c r="C26" s="357">
        <v>206625</v>
      </c>
      <c r="D26" s="358"/>
      <c r="E26" s="359">
        <f>D26+C26</f>
        <v>206625</v>
      </c>
      <c r="F26" s="358">
        <v>1902056</v>
      </c>
      <c r="G26" s="358"/>
      <c r="H26" s="398">
        <v>1902056</v>
      </c>
    </row>
    <row r="27" spans="1:8" ht="21">
      <c r="A27" s="400" t="s">
        <v>333</v>
      </c>
      <c r="B27" s="407" t="s">
        <v>536</v>
      </c>
      <c r="C27" s="402"/>
      <c r="D27" s="365">
        <f>SUM(D28:D29)</f>
        <v>0</v>
      </c>
      <c r="E27" s="365"/>
      <c r="F27" s="365"/>
      <c r="G27" s="365"/>
      <c r="H27" s="366"/>
    </row>
    <row r="28" spans="1:8" ht="21.75">
      <c r="A28" s="400" t="s">
        <v>336</v>
      </c>
      <c r="B28" s="408" t="s">
        <v>537</v>
      </c>
      <c r="C28" s="409"/>
      <c r="D28" s="410"/>
      <c r="E28" s="411">
        <f>D28+C28</f>
        <v>0</v>
      </c>
      <c r="F28" s="410"/>
      <c r="G28" s="410"/>
      <c r="H28" s="412"/>
    </row>
    <row r="29" spans="1:8" ht="12.75">
      <c r="A29" s="413" t="s">
        <v>339</v>
      </c>
      <c r="B29" s="414" t="s">
        <v>538</v>
      </c>
      <c r="C29" s="379">
        <v>2561184</v>
      </c>
      <c r="D29" s="380"/>
      <c r="E29" s="381">
        <f>D29+C29</f>
        <v>2561184</v>
      </c>
      <c r="F29" s="380">
        <v>2459407</v>
      </c>
      <c r="G29" s="380"/>
      <c r="H29" s="415">
        <v>2459407</v>
      </c>
    </row>
    <row r="30" spans="1:8" ht="12.75">
      <c r="A30" s="416" t="s">
        <v>345</v>
      </c>
      <c r="B30" s="417" t="s">
        <v>539</v>
      </c>
      <c r="C30" s="418">
        <f>C18+C23+C27+C29</f>
        <v>212443623</v>
      </c>
      <c r="D30" s="418">
        <f>D18+D23+D27+D29</f>
        <v>0</v>
      </c>
      <c r="E30" s="418">
        <f>E18+E23+E27+E29</f>
        <v>212443623</v>
      </c>
      <c r="F30" s="419">
        <f>SUM(F18,F23,F27,F28,F29)</f>
        <v>200188235</v>
      </c>
      <c r="G30" s="419"/>
      <c r="H30" s="420">
        <f>SUM(H18,H23,H27,H28,H29)</f>
        <v>200188235</v>
      </c>
    </row>
  </sheetData>
  <sheetProtection selectLockedCells="1" selectUnlockedCells="1"/>
  <mergeCells count="4">
    <mergeCell ref="A1:H1"/>
    <mergeCell ref="A2:G2"/>
    <mergeCell ref="A3:B3"/>
    <mergeCell ref="A17:B17"/>
  </mergeCells>
  <printOptions/>
  <pageMargins left="0.7083333333333334" right="0.7083333333333334" top="0.5513888888888889" bottom="0.5513888888888889" header="0.31527777777777777" footer="0.5118055555555555"/>
  <pageSetup horizontalDpi="300" verticalDpi="300" orientation="landscape" paperSize="9" r:id="rId1"/>
  <headerFooter alignWithMargins="0">
    <oddHeader>&amp;R&amp;"Times New Roman CE,Félkövér"7.a. melléklet a 6/2017. (V.29. ) önkormányzati rendelethez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50"/>
  </sheetPr>
  <dimension ref="A1:E48"/>
  <sheetViews>
    <sheetView workbookViewId="0" topLeftCell="A15">
      <selection activeCell="D40" sqref="D40"/>
    </sheetView>
  </sheetViews>
  <sheetFormatPr defaultColWidth="9.00390625" defaultRowHeight="12.75"/>
  <cols>
    <col min="1" max="1" width="4.875" style="325" customWidth="1"/>
    <col min="2" max="2" width="47.125" style="325" customWidth="1"/>
    <col min="3" max="4" width="14.375" style="325" customWidth="1"/>
    <col min="5" max="5" width="14.50390625" style="325" customWidth="1"/>
    <col min="6" max="16384" width="9.375" style="325" customWidth="1"/>
  </cols>
  <sheetData>
    <row r="1" spans="1:5" ht="15.75">
      <c r="A1" s="779" t="s">
        <v>540</v>
      </c>
      <c r="B1" s="779"/>
      <c r="C1" s="779"/>
      <c r="D1" s="779"/>
      <c r="E1" s="779"/>
    </row>
    <row r="2" spans="1:5" ht="15.75">
      <c r="A2" s="780" t="s">
        <v>541</v>
      </c>
      <c r="B2" s="780"/>
      <c r="C2" s="780"/>
      <c r="D2" s="780"/>
      <c r="E2" s="780"/>
    </row>
    <row r="3" spans="1:5" ht="15.75">
      <c r="A3" s="781" t="s">
        <v>1106</v>
      </c>
      <c r="B3" s="781"/>
      <c r="C3" s="781"/>
      <c r="D3" s="781"/>
      <c r="E3" s="781"/>
    </row>
    <row r="4" spans="1:5" ht="13.5">
      <c r="A4" s="782"/>
      <c r="B4" s="782"/>
      <c r="C4" s="782"/>
      <c r="D4" s="782"/>
      <c r="E4" s="782"/>
    </row>
    <row r="5" spans="1:5" ht="12.75" customHeight="1">
      <c r="A5" s="783" t="s">
        <v>39</v>
      </c>
      <c r="B5" s="784" t="s">
        <v>293</v>
      </c>
      <c r="C5" s="421" t="s">
        <v>542</v>
      </c>
      <c r="D5" s="421" t="s">
        <v>543</v>
      </c>
      <c r="E5" s="785" t="s">
        <v>43</v>
      </c>
    </row>
    <row r="6" spans="1:5" ht="12.75">
      <c r="A6" s="783"/>
      <c r="B6" s="784"/>
      <c r="C6" s="786" t="s">
        <v>544</v>
      </c>
      <c r="D6" s="786"/>
      <c r="E6" s="785"/>
    </row>
    <row r="7" spans="1:5" ht="13.5" customHeight="1">
      <c r="A7" s="422" t="s">
        <v>44</v>
      </c>
      <c r="B7" s="423" t="s">
        <v>45</v>
      </c>
      <c r="C7" s="423" t="s">
        <v>46</v>
      </c>
      <c r="D7" s="423" t="s">
        <v>47</v>
      </c>
      <c r="E7" s="424" t="s">
        <v>48</v>
      </c>
    </row>
    <row r="8" spans="1:5" ht="12.75" customHeight="1">
      <c r="A8" s="425">
        <v>1</v>
      </c>
      <c r="B8" s="426" t="s">
        <v>299</v>
      </c>
      <c r="C8" s="427">
        <v>19344855</v>
      </c>
      <c r="D8" s="427">
        <v>29971282</v>
      </c>
      <c r="E8" s="428">
        <v>27800367</v>
      </c>
    </row>
    <row r="9" spans="1:5" ht="12.75" customHeight="1">
      <c r="A9" s="429">
        <v>2</v>
      </c>
      <c r="B9" s="430" t="s">
        <v>545</v>
      </c>
      <c r="C9" s="431">
        <v>5166627</v>
      </c>
      <c r="D9" s="431">
        <v>5341125</v>
      </c>
      <c r="E9" s="432">
        <v>5263419</v>
      </c>
    </row>
    <row r="10" spans="1:5" ht="12.75" customHeight="1">
      <c r="A10" s="429">
        <v>3</v>
      </c>
      <c r="B10" s="430" t="s">
        <v>546</v>
      </c>
      <c r="C10" s="431">
        <v>34668300</v>
      </c>
      <c r="D10" s="431">
        <v>33875656</v>
      </c>
      <c r="E10" s="432">
        <v>29216872</v>
      </c>
    </row>
    <row r="11" spans="1:5" ht="12.75" customHeight="1">
      <c r="A11" s="429">
        <v>4</v>
      </c>
      <c r="B11" s="433" t="s">
        <v>217</v>
      </c>
      <c r="C11" s="431">
        <v>6624650</v>
      </c>
      <c r="D11" s="431">
        <v>5234605</v>
      </c>
      <c r="E11" s="432">
        <v>3590165</v>
      </c>
    </row>
    <row r="12" spans="1:5" ht="12.75" customHeight="1">
      <c r="A12" s="429">
        <v>6</v>
      </c>
      <c r="B12" s="430" t="s">
        <v>219</v>
      </c>
      <c r="C12" s="431">
        <v>2137405</v>
      </c>
      <c r="D12" s="431">
        <v>2301565</v>
      </c>
      <c r="E12" s="432">
        <v>1894857</v>
      </c>
    </row>
    <row r="13" spans="1:5" ht="12.75" customHeight="1">
      <c r="A13" s="429">
        <v>7</v>
      </c>
      <c r="B13" s="434" t="s">
        <v>547</v>
      </c>
      <c r="C13" s="435">
        <f>SUM(C8:C12)</f>
        <v>67941837</v>
      </c>
      <c r="D13" s="435">
        <f>SUM(D8:D12)</f>
        <v>76724233</v>
      </c>
      <c r="E13" s="436">
        <f>SUM(E8:E12)</f>
        <v>67765680</v>
      </c>
    </row>
    <row r="14" spans="1:5" ht="12.75" customHeight="1">
      <c r="A14" s="429">
        <v>8</v>
      </c>
      <c r="B14" s="430" t="s">
        <v>240</v>
      </c>
      <c r="C14" s="431"/>
      <c r="D14" s="431">
        <v>450000</v>
      </c>
      <c r="E14" s="432">
        <v>450000</v>
      </c>
    </row>
    <row r="15" spans="1:5" ht="12.75" customHeight="1">
      <c r="A15" s="437">
        <v>9</v>
      </c>
      <c r="B15" s="438" t="s">
        <v>242</v>
      </c>
      <c r="C15" s="439"/>
      <c r="D15" s="439"/>
      <c r="E15" s="440"/>
    </row>
    <row r="16" spans="1:5" ht="12.75" customHeight="1">
      <c r="A16" s="429">
        <v>10</v>
      </c>
      <c r="B16" s="430" t="s">
        <v>244</v>
      </c>
      <c r="C16" s="431"/>
      <c r="D16" s="431"/>
      <c r="E16" s="432"/>
    </row>
    <row r="17" spans="1:5" ht="12.75" customHeight="1">
      <c r="A17" s="441">
        <v>14</v>
      </c>
      <c r="B17" s="442" t="s">
        <v>548</v>
      </c>
      <c r="C17" s="443">
        <f>SUM(C14:C16)</f>
        <v>0</v>
      </c>
      <c r="D17" s="443">
        <f>SUM(D14:D16)</f>
        <v>450000</v>
      </c>
      <c r="E17" s="444">
        <f>SUM(E14:E16)</f>
        <v>450000</v>
      </c>
    </row>
    <row r="18" spans="1:5" ht="12.75" customHeight="1">
      <c r="A18" s="445">
        <v>21</v>
      </c>
      <c r="B18" s="433" t="s">
        <v>259</v>
      </c>
      <c r="C18" s="404">
        <v>2854536</v>
      </c>
      <c r="D18" s="404">
        <v>3665761</v>
      </c>
      <c r="E18" s="446"/>
    </row>
    <row r="19" spans="1:5" ht="12.75" customHeight="1">
      <c r="A19" s="447">
        <v>22</v>
      </c>
      <c r="B19" s="448" t="s">
        <v>260</v>
      </c>
      <c r="C19" s="449"/>
      <c r="D19" s="449"/>
      <c r="E19" s="450"/>
    </row>
    <row r="20" spans="1:5" ht="12.75" customHeight="1">
      <c r="A20" s="441"/>
      <c r="B20" s="442" t="s">
        <v>306</v>
      </c>
      <c r="C20" s="443">
        <f>SUM(C18:C19)</f>
        <v>2854536</v>
      </c>
      <c r="D20" s="443">
        <f>SUM(D18:D19)</f>
        <v>3665761</v>
      </c>
      <c r="E20" s="444">
        <f>SUM(E18:E19)</f>
        <v>0</v>
      </c>
    </row>
    <row r="21" spans="1:5" ht="12.75" customHeight="1">
      <c r="A21" s="451">
        <v>15</v>
      </c>
      <c r="B21" s="452" t="s">
        <v>549</v>
      </c>
      <c r="C21" s="453">
        <f>SUM(C17,C13,C20)</f>
        <v>70796373</v>
      </c>
      <c r="D21" s="453">
        <f>SUM(D17,D13,D20)</f>
        <v>80839994</v>
      </c>
      <c r="E21" s="454">
        <f>SUM(E17,E13,E20)</f>
        <v>68215680</v>
      </c>
    </row>
    <row r="22" spans="1:5" ht="12.75" customHeight="1">
      <c r="A22" s="445">
        <v>16</v>
      </c>
      <c r="B22" s="433" t="s">
        <v>550</v>
      </c>
      <c r="C22" s="404"/>
      <c r="D22" s="404"/>
      <c r="E22" s="446"/>
    </row>
    <row r="23" spans="1:5" ht="12.75" customHeight="1">
      <c r="A23" s="437">
        <v>17</v>
      </c>
      <c r="B23" s="438" t="s">
        <v>551</v>
      </c>
      <c r="C23" s="358"/>
      <c r="D23" s="358"/>
      <c r="E23" s="455"/>
    </row>
    <row r="24" spans="1:5" ht="12.75" customHeight="1">
      <c r="A24" s="437">
        <v>17</v>
      </c>
      <c r="B24" s="438" t="s">
        <v>552</v>
      </c>
      <c r="C24" s="358">
        <v>1146945</v>
      </c>
      <c r="D24" s="358">
        <v>12873090</v>
      </c>
      <c r="E24" s="455">
        <v>6452040</v>
      </c>
    </row>
    <row r="25" spans="1:5" ht="12.75" customHeight="1">
      <c r="A25" s="437">
        <v>18</v>
      </c>
      <c r="B25" s="438" t="s">
        <v>553</v>
      </c>
      <c r="C25" s="358"/>
      <c r="D25" s="358"/>
      <c r="E25" s="455"/>
    </row>
    <row r="26" spans="1:5" ht="12.75" customHeight="1">
      <c r="A26" s="441">
        <v>19</v>
      </c>
      <c r="B26" s="442" t="s">
        <v>554</v>
      </c>
      <c r="C26" s="443">
        <f>SUM(C22:C25)</f>
        <v>1146945</v>
      </c>
      <c r="D26" s="443">
        <f>SUM(D22:D25)</f>
        <v>12873090</v>
      </c>
      <c r="E26" s="444">
        <f>SUM(E22:E25)</f>
        <v>6452040</v>
      </c>
    </row>
    <row r="27" spans="1:5" ht="12.75" customHeight="1">
      <c r="A27" s="441">
        <v>23</v>
      </c>
      <c r="B27" s="442" t="s">
        <v>555</v>
      </c>
      <c r="C27" s="443">
        <f>SUM(C21,C26)</f>
        <v>71943318</v>
      </c>
      <c r="D27" s="443">
        <f>SUM(D21,D26)</f>
        <v>93713084</v>
      </c>
      <c r="E27" s="444">
        <f>SUM(E21,E26)</f>
        <v>74667720</v>
      </c>
    </row>
    <row r="28" spans="1:5" ht="12.75" customHeight="1">
      <c r="A28" s="425">
        <v>24</v>
      </c>
      <c r="B28" s="430" t="s">
        <v>298</v>
      </c>
      <c r="C28" s="368"/>
      <c r="D28" s="368"/>
      <c r="E28" s="456"/>
    </row>
    <row r="29" spans="1:5" ht="12.75" customHeight="1">
      <c r="A29" s="429">
        <v>25</v>
      </c>
      <c r="B29" s="430" t="s">
        <v>556</v>
      </c>
      <c r="C29" s="353">
        <v>43213139</v>
      </c>
      <c r="D29" s="353">
        <v>49172964</v>
      </c>
      <c r="E29" s="457">
        <v>52527888</v>
      </c>
    </row>
    <row r="30" spans="1:5" ht="12.75" customHeight="1">
      <c r="A30" s="429">
        <v>26</v>
      </c>
      <c r="B30" s="430" t="s">
        <v>557</v>
      </c>
      <c r="C30" s="353"/>
      <c r="D30" s="353"/>
      <c r="E30" s="457"/>
    </row>
    <row r="31" spans="1:5" ht="12.75" customHeight="1">
      <c r="A31" s="429">
        <v>27</v>
      </c>
      <c r="B31" s="430" t="s">
        <v>303</v>
      </c>
      <c r="C31" s="353">
        <v>4639830</v>
      </c>
      <c r="D31" s="353">
        <v>4706972</v>
      </c>
      <c r="E31" s="457">
        <v>4286677</v>
      </c>
    </row>
    <row r="32" spans="1:5" ht="12.75" customHeight="1">
      <c r="A32" s="429">
        <v>28</v>
      </c>
      <c r="B32" s="430" t="s">
        <v>558</v>
      </c>
      <c r="C32" s="353">
        <v>3607304</v>
      </c>
      <c r="D32" s="353">
        <v>5948003</v>
      </c>
      <c r="E32" s="457">
        <v>4912222</v>
      </c>
    </row>
    <row r="33" spans="1:5" ht="12.75" customHeight="1">
      <c r="A33" s="429">
        <v>29</v>
      </c>
      <c r="B33" s="430" t="s">
        <v>352</v>
      </c>
      <c r="C33" s="353"/>
      <c r="D33" s="353">
        <v>550000</v>
      </c>
      <c r="E33" s="457">
        <v>550000</v>
      </c>
    </row>
    <row r="34" spans="1:5" ht="12.75" customHeight="1">
      <c r="A34" s="429">
        <v>30</v>
      </c>
      <c r="B34" s="430" t="s">
        <v>304</v>
      </c>
      <c r="C34" s="353"/>
      <c r="D34" s="353"/>
      <c r="E34" s="457"/>
    </row>
    <row r="35" spans="1:5" ht="12.75" customHeight="1">
      <c r="A35" s="437">
        <v>31</v>
      </c>
      <c r="B35" s="430" t="s">
        <v>407</v>
      </c>
      <c r="C35" s="358"/>
      <c r="D35" s="358"/>
      <c r="E35" s="455"/>
    </row>
    <row r="36" spans="1:5" ht="26.25" customHeight="1">
      <c r="A36" s="441">
        <v>36</v>
      </c>
      <c r="B36" s="442" t="s">
        <v>559</v>
      </c>
      <c r="C36" s="458">
        <f>SUM(C28:C35)</f>
        <v>51460273</v>
      </c>
      <c r="D36" s="458">
        <f>SUM(D28:D35)</f>
        <v>60377939</v>
      </c>
      <c r="E36" s="459">
        <f>SUM(E28:E35)</f>
        <v>62276787</v>
      </c>
    </row>
    <row r="37" spans="1:5" ht="12.75" customHeight="1">
      <c r="A37" s="425">
        <v>37</v>
      </c>
      <c r="B37" s="426" t="s">
        <v>560</v>
      </c>
      <c r="C37" s="368"/>
      <c r="D37" s="368"/>
      <c r="E37" s="456"/>
    </row>
    <row r="38" spans="1:5" ht="12.75" customHeight="1">
      <c r="A38" s="429">
        <v>38</v>
      </c>
      <c r="B38" s="426" t="s">
        <v>1107</v>
      </c>
      <c r="C38" s="353"/>
      <c r="D38" s="353">
        <v>12842100</v>
      </c>
      <c r="E38" s="457">
        <v>6421050</v>
      </c>
    </row>
    <row r="39" spans="1:5" ht="12.75" customHeight="1">
      <c r="A39" s="429">
        <v>39</v>
      </c>
      <c r="B39" s="433" t="s">
        <v>561</v>
      </c>
      <c r="C39" s="368">
        <v>20483045</v>
      </c>
      <c r="D39" s="368">
        <v>20493045</v>
      </c>
      <c r="E39" s="456">
        <v>20493045</v>
      </c>
    </row>
    <row r="40" spans="1:5" ht="12.75" customHeight="1">
      <c r="A40" s="425">
        <v>40</v>
      </c>
      <c r="B40" s="438" t="s">
        <v>562</v>
      </c>
      <c r="C40" s="368"/>
      <c r="D40" s="368"/>
      <c r="E40" s="456"/>
    </row>
    <row r="41" spans="1:5" ht="12.75" customHeight="1">
      <c r="A41" s="437">
        <v>41</v>
      </c>
      <c r="B41" s="438" t="s">
        <v>563</v>
      </c>
      <c r="C41" s="358"/>
      <c r="D41" s="358"/>
      <c r="E41" s="455"/>
    </row>
    <row r="42" spans="1:5" ht="12.75" customHeight="1">
      <c r="A42" s="441">
        <v>42</v>
      </c>
      <c r="B42" s="442" t="s">
        <v>564</v>
      </c>
      <c r="C42" s="458">
        <f>SUM(C37:C41)</f>
        <v>20483045</v>
      </c>
      <c r="D42" s="458">
        <f>SUM(D37:D41)</f>
        <v>33335145</v>
      </c>
      <c r="E42" s="459">
        <f>SUM(E37:E41)</f>
        <v>26914095</v>
      </c>
    </row>
    <row r="43" spans="1:5" ht="12.75" customHeight="1">
      <c r="A43" s="460">
        <v>43</v>
      </c>
      <c r="B43" s="452" t="s">
        <v>565</v>
      </c>
      <c r="C43" s="461">
        <f>C36+C42</f>
        <v>71943318</v>
      </c>
      <c r="D43" s="461">
        <f>D36+D42</f>
        <v>93713084</v>
      </c>
      <c r="E43" s="462">
        <f>E36+E42</f>
        <v>89190882</v>
      </c>
    </row>
    <row r="44" spans="1:5" ht="12.75" customHeight="1">
      <c r="A44" s="463">
        <v>47</v>
      </c>
      <c r="B44" s="464" t="s">
        <v>566</v>
      </c>
      <c r="C44" s="458">
        <f>SUM(C36,C42)</f>
        <v>71943318</v>
      </c>
      <c r="D44" s="458">
        <f>SUM(D36,D42)</f>
        <v>93713084</v>
      </c>
      <c r="E44" s="459">
        <f>SUM(E36,E42)</f>
        <v>89190882</v>
      </c>
    </row>
    <row r="45" spans="1:5" ht="31.5" customHeight="1">
      <c r="A45" s="441">
        <v>48</v>
      </c>
      <c r="B45" s="442" t="s">
        <v>567</v>
      </c>
      <c r="C45" s="458">
        <f>C36-C21</f>
        <v>-19336100</v>
      </c>
      <c r="D45" s="458">
        <f>D36-D21</f>
        <v>-20462055</v>
      </c>
      <c r="E45" s="458">
        <f>E36-E21</f>
        <v>-5938893</v>
      </c>
    </row>
    <row r="46" spans="1:5" ht="42" customHeight="1">
      <c r="A46" s="441">
        <v>49</v>
      </c>
      <c r="B46" s="442" t="s">
        <v>568</v>
      </c>
      <c r="C46" s="458">
        <f>C43-C21</f>
        <v>1146945</v>
      </c>
      <c r="D46" s="458">
        <f>D43-D21</f>
        <v>12873090</v>
      </c>
      <c r="E46" s="458">
        <f>E43-E21</f>
        <v>20975202</v>
      </c>
    </row>
    <row r="47" spans="1:5" ht="12.75" customHeight="1">
      <c r="A47" s="441">
        <v>50</v>
      </c>
      <c r="B47" s="442" t="s">
        <v>569</v>
      </c>
      <c r="C47" s="458">
        <f>+C42-C26</f>
        <v>19336100</v>
      </c>
      <c r="D47" s="458">
        <f>+D42-D26</f>
        <v>20462055</v>
      </c>
      <c r="E47" s="459">
        <f>+E42-E26</f>
        <v>20462055</v>
      </c>
    </row>
    <row r="48" spans="1:5" ht="23.25" customHeight="1">
      <c r="A48" s="460">
        <v>51</v>
      </c>
      <c r="B48" s="452" t="s">
        <v>570</v>
      </c>
      <c r="C48" s="465"/>
      <c r="D48" s="465"/>
      <c r="E48" s="462"/>
    </row>
  </sheetData>
  <sheetProtection selectLockedCells="1" selectUnlockedCells="1"/>
  <mergeCells count="8">
    <mergeCell ref="A1:E1"/>
    <mergeCell ref="A2:E2"/>
    <mergeCell ref="A3:E3"/>
    <mergeCell ref="A4:E4"/>
    <mergeCell ref="A5:A6"/>
    <mergeCell ref="B5:B6"/>
    <mergeCell ref="E5:E6"/>
    <mergeCell ref="C6:D6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portrait" paperSize="9" r:id="rId1"/>
  <headerFooter alignWithMargins="0">
    <oddHeader>&amp;R&amp;"Times New Roman CE,Félkövér"7.b. melléklet a 6/2017. (V.29. ) önkormányzati rendelethez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50"/>
  </sheetPr>
  <dimension ref="A1:J23"/>
  <sheetViews>
    <sheetView view="pageLayout" workbookViewId="0" topLeftCell="A1">
      <selection activeCell="I22" sqref="I22:J22"/>
    </sheetView>
  </sheetViews>
  <sheetFormatPr defaultColWidth="9.00390625" defaultRowHeight="12.75"/>
  <cols>
    <col min="1" max="16384" width="9.375" style="325" customWidth="1"/>
  </cols>
  <sheetData>
    <row r="1" spans="1:10" ht="12.75">
      <c r="A1" s="787" t="s">
        <v>571</v>
      </c>
      <c r="B1" s="787"/>
      <c r="C1" s="787"/>
      <c r="D1" s="787"/>
      <c r="E1" s="787"/>
      <c r="F1" s="787"/>
      <c r="G1" s="787"/>
      <c r="H1" s="787"/>
      <c r="I1" s="787"/>
      <c r="J1" s="787"/>
    </row>
    <row r="2" spans="1:10" ht="12.75">
      <c r="A2" s="788"/>
      <c r="B2" s="788"/>
      <c r="C2" s="788"/>
      <c r="D2" s="788"/>
      <c r="E2" s="788"/>
      <c r="F2" s="788"/>
      <c r="G2" s="788"/>
      <c r="H2" s="788"/>
      <c r="I2" s="788"/>
      <c r="J2" s="788"/>
    </row>
    <row r="3" spans="1:10" ht="12.75" customHeight="1">
      <c r="A3" s="466" t="s">
        <v>39</v>
      </c>
      <c r="B3" s="789" t="s">
        <v>293</v>
      </c>
      <c r="C3" s="789"/>
      <c r="D3" s="789"/>
      <c r="E3" s="789"/>
      <c r="F3" s="789"/>
      <c r="G3" s="789"/>
      <c r="H3" s="789"/>
      <c r="I3" s="789" t="s">
        <v>572</v>
      </c>
      <c r="J3" s="789"/>
    </row>
    <row r="4" spans="1:10" ht="12.75">
      <c r="A4" s="467" t="s">
        <v>49</v>
      </c>
      <c r="B4" s="790" t="s">
        <v>63</v>
      </c>
      <c r="C4" s="790"/>
      <c r="D4" s="790"/>
      <c r="E4" s="790"/>
      <c r="F4" s="790"/>
      <c r="G4" s="790"/>
      <c r="H4" s="790"/>
      <c r="I4" s="791" t="s">
        <v>77</v>
      </c>
      <c r="J4" s="791"/>
    </row>
    <row r="5" spans="1:10" ht="12.75" customHeight="1">
      <c r="A5" s="468" t="s">
        <v>393</v>
      </c>
      <c r="B5" s="792" t="s">
        <v>573</v>
      </c>
      <c r="C5" s="792"/>
      <c r="D5" s="792"/>
      <c r="E5" s="792"/>
      <c r="F5" s="792"/>
      <c r="G5" s="792"/>
      <c r="H5" s="792"/>
      <c r="I5" s="793" t="s">
        <v>1054</v>
      </c>
      <c r="J5" s="793"/>
    </row>
    <row r="6" spans="1:10" ht="12.75" customHeight="1">
      <c r="A6" s="468" t="s">
        <v>390</v>
      </c>
      <c r="B6" s="792" t="s">
        <v>574</v>
      </c>
      <c r="C6" s="792"/>
      <c r="D6" s="792"/>
      <c r="E6" s="792"/>
      <c r="F6" s="792"/>
      <c r="G6" s="792"/>
      <c r="H6" s="792"/>
      <c r="I6" s="793" t="s">
        <v>1055</v>
      </c>
      <c r="J6" s="793"/>
    </row>
    <row r="7" spans="1:10" ht="12.75" customHeight="1">
      <c r="A7" s="469" t="s">
        <v>297</v>
      </c>
      <c r="B7" s="794" t="s">
        <v>575</v>
      </c>
      <c r="C7" s="794"/>
      <c r="D7" s="794"/>
      <c r="E7" s="794"/>
      <c r="F7" s="794"/>
      <c r="G7" s="794"/>
      <c r="H7" s="794"/>
      <c r="I7" s="795">
        <v>-5938893</v>
      </c>
      <c r="J7" s="795"/>
    </row>
    <row r="8" spans="1:10" ht="12.75" customHeight="1">
      <c r="A8" s="468" t="s">
        <v>425</v>
      </c>
      <c r="B8" s="792" t="s">
        <v>576</v>
      </c>
      <c r="C8" s="792"/>
      <c r="D8" s="792"/>
      <c r="E8" s="792"/>
      <c r="F8" s="792"/>
      <c r="G8" s="792"/>
      <c r="H8" s="792"/>
      <c r="I8" s="793" t="s">
        <v>1056</v>
      </c>
      <c r="J8" s="793"/>
    </row>
    <row r="9" spans="1:10" ht="12.75" customHeight="1">
      <c r="A9" s="468" t="s">
        <v>427</v>
      </c>
      <c r="B9" s="792" t="s">
        <v>577</v>
      </c>
      <c r="C9" s="792"/>
      <c r="D9" s="792"/>
      <c r="E9" s="792"/>
      <c r="F9" s="792"/>
      <c r="G9" s="792"/>
      <c r="H9" s="792"/>
      <c r="I9" s="793" t="s">
        <v>1057</v>
      </c>
      <c r="J9" s="793"/>
    </row>
    <row r="10" spans="1:10" ht="12.75" customHeight="1">
      <c r="A10" s="469" t="s">
        <v>578</v>
      </c>
      <c r="B10" s="794" t="s">
        <v>579</v>
      </c>
      <c r="C10" s="794"/>
      <c r="D10" s="794"/>
      <c r="E10" s="794"/>
      <c r="F10" s="794"/>
      <c r="G10" s="794"/>
      <c r="H10" s="794"/>
      <c r="I10" s="795">
        <v>20462055</v>
      </c>
      <c r="J10" s="795"/>
    </row>
    <row r="11" spans="1:10" ht="12.75" customHeight="1">
      <c r="A11" s="469" t="s">
        <v>580</v>
      </c>
      <c r="B11" s="794" t="s">
        <v>581</v>
      </c>
      <c r="C11" s="794"/>
      <c r="D11" s="794"/>
      <c r="E11" s="794"/>
      <c r="F11" s="794"/>
      <c r="G11" s="794"/>
      <c r="H11" s="794"/>
      <c r="I11" s="795">
        <v>14523162</v>
      </c>
      <c r="J11" s="795"/>
    </row>
    <row r="12" spans="1:10" ht="12.75" customHeight="1">
      <c r="A12" s="468" t="s">
        <v>439</v>
      </c>
      <c r="B12" s="792" t="s">
        <v>582</v>
      </c>
      <c r="C12" s="792"/>
      <c r="D12" s="792"/>
      <c r="E12" s="792"/>
      <c r="F12" s="792"/>
      <c r="G12" s="792"/>
      <c r="H12" s="792"/>
      <c r="I12" s="793"/>
      <c r="J12" s="793"/>
    </row>
    <row r="13" spans="1:10" ht="12.75" customHeight="1">
      <c r="A13" s="468" t="s">
        <v>583</v>
      </c>
      <c r="B13" s="792" t="s">
        <v>584</v>
      </c>
      <c r="C13" s="792"/>
      <c r="D13" s="792"/>
      <c r="E13" s="792"/>
      <c r="F13" s="792"/>
      <c r="G13" s="792"/>
      <c r="H13" s="792"/>
      <c r="I13" s="793"/>
      <c r="J13" s="793"/>
    </row>
    <row r="14" spans="1:10" ht="12.75" customHeight="1">
      <c r="A14" s="469" t="s">
        <v>585</v>
      </c>
      <c r="B14" s="794" t="s">
        <v>586</v>
      </c>
      <c r="C14" s="794"/>
      <c r="D14" s="794"/>
      <c r="E14" s="794"/>
      <c r="F14" s="794"/>
      <c r="G14" s="794"/>
      <c r="H14" s="794"/>
      <c r="I14" s="795"/>
      <c r="J14" s="795"/>
    </row>
    <row r="15" spans="1:10" ht="12.75" customHeight="1">
      <c r="A15" s="468" t="s">
        <v>587</v>
      </c>
      <c r="B15" s="792" t="s">
        <v>588</v>
      </c>
      <c r="C15" s="792"/>
      <c r="D15" s="792"/>
      <c r="E15" s="792"/>
      <c r="F15" s="792"/>
      <c r="G15" s="792"/>
      <c r="H15" s="792"/>
      <c r="I15" s="793"/>
      <c r="J15" s="793"/>
    </row>
    <row r="16" spans="1:10" ht="12.75" customHeight="1">
      <c r="A16" s="468" t="s">
        <v>589</v>
      </c>
      <c r="B16" s="792" t="s">
        <v>590</v>
      </c>
      <c r="C16" s="792"/>
      <c r="D16" s="792"/>
      <c r="E16" s="792"/>
      <c r="F16" s="792"/>
      <c r="G16" s="792"/>
      <c r="H16" s="792"/>
      <c r="I16" s="793"/>
      <c r="J16" s="793"/>
    </row>
    <row r="17" spans="1:10" ht="12.75" customHeight="1">
      <c r="A17" s="469" t="s">
        <v>591</v>
      </c>
      <c r="B17" s="794" t="s">
        <v>592</v>
      </c>
      <c r="C17" s="794"/>
      <c r="D17" s="794"/>
      <c r="E17" s="794"/>
      <c r="F17" s="794"/>
      <c r="G17" s="794"/>
      <c r="H17" s="794"/>
      <c r="I17" s="795"/>
      <c r="J17" s="795"/>
    </row>
    <row r="18" spans="1:10" ht="12.75" customHeight="1">
      <c r="A18" s="469" t="s">
        <v>593</v>
      </c>
      <c r="B18" s="794" t="s">
        <v>594</v>
      </c>
      <c r="C18" s="794"/>
      <c r="D18" s="794"/>
      <c r="E18" s="794"/>
      <c r="F18" s="794"/>
      <c r="G18" s="794"/>
      <c r="H18" s="794"/>
      <c r="I18" s="795"/>
      <c r="J18" s="795"/>
    </row>
    <row r="19" spans="1:10" ht="12.75" customHeight="1">
      <c r="A19" s="469" t="s">
        <v>595</v>
      </c>
      <c r="B19" s="794" t="s">
        <v>596</v>
      </c>
      <c r="C19" s="794"/>
      <c r="D19" s="794"/>
      <c r="E19" s="794"/>
      <c r="F19" s="794"/>
      <c r="G19" s="794"/>
      <c r="H19" s="794"/>
      <c r="I19" s="795">
        <v>14523162</v>
      </c>
      <c r="J19" s="795"/>
    </row>
    <row r="20" spans="1:10" ht="12.75" customHeight="1">
      <c r="A20" s="469" t="s">
        <v>597</v>
      </c>
      <c r="B20" s="794" t="s">
        <v>598</v>
      </c>
      <c r="C20" s="794"/>
      <c r="D20" s="794"/>
      <c r="E20" s="794"/>
      <c r="F20" s="794"/>
      <c r="G20" s="794"/>
      <c r="H20" s="794"/>
      <c r="I20" s="793"/>
      <c r="J20" s="793"/>
    </row>
    <row r="21" spans="1:10" ht="12.75" customHeight="1">
      <c r="A21" s="469" t="s">
        <v>599</v>
      </c>
      <c r="B21" s="794" t="s">
        <v>600</v>
      </c>
      <c r="C21" s="794"/>
      <c r="D21" s="794"/>
      <c r="E21" s="794"/>
      <c r="F21" s="794"/>
      <c r="G21" s="794"/>
      <c r="H21" s="794"/>
      <c r="I21" s="795">
        <v>14523162</v>
      </c>
      <c r="J21" s="795"/>
    </row>
    <row r="22" spans="1:10" ht="12.75" customHeight="1">
      <c r="A22" s="469" t="s">
        <v>601</v>
      </c>
      <c r="B22" s="794" t="s">
        <v>602</v>
      </c>
      <c r="C22" s="794"/>
      <c r="D22" s="794"/>
      <c r="E22" s="794"/>
      <c r="F22" s="794"/>
      <c r="G22" s="794"/>
      <c r="H22" s="794"/>
      <c r="I22" s="795"/>
      <c r="J22" s="795"/>
    </row>
    <row r="23" spans="1:10" ht="12.75" customHeight="1">
      <c r="A23" s="469" t="s">
        <v>603</v>
      </c>
      <c r="B23" s="794" t="s">
        <v>604</v>
      </c>
      <c r="C23" s="794"/>
      <c r="D23" s="794"/>
      <c r="E23" s="794"/>
      <c r="F23" s="794"/>
      <c r="G23" s="794"/>
      <c r="H23" s="794"/>
      <c r="I23" s="795"/>
      <c r="J23" s="795"/>
    </row>
  </sheetData>
  <sheetProtection selectLockedCells="1" selectUnlockedCells="1"/>
  <mergeCells count="44">
    <mergeCell ref="B23:H23"/>
    <mergeCell ref="I23:J23"/>
    <mergeCell ref="B20:H20"/>
    <mergeCell ref="I20:J20"/>
    <mergeCell ref="B21:H21"/>
    <mergeCell ref="I21:J21"/>
    <mergeCell ref="B22:H22"/>
    <mergeCell ref="I22:J22"/>
    <mergeCell ref="B17:H17"/>
    <mergeCell ref="I17:J17"/>
    <mergeCell ref="B18:H18"/>
    <mergeCell ref="I18:J18"/>
    <mergeCell ref="B19:H19"/>
    <mergeCell ref="I19:J19"/>
    <mergeCell ref="B14:H14"/>
    <mergeCell ref="I14:J14"/>
    <mergeCell ref="B15:H15"/>
    <mergeCell ref="I15:J15"/>
    <mergeCell ref="B16:H16"/>
    <mergeCell ref="I16:J16"/>
    <mergeCell ref="B11:H11"/>
    <mergeCell ref="I11:J11"/>
    <mergeCell ref="B12:H12"/>
    <mergeCell ref="I12:J12"/>
    <mergeCell ref="B13:H13"/>
    <mergeCell ref="I13:J13"/>
    <mergeCell ref="B8:H8"/>
    <mergeCell ref="I8:J8"/>
    <mergeCell ref="B9:H9"/>
    <mergeCell ref="I9:J9"/>
    <mergeCell ref="B10:H10"/>
    <mergeCell ref="I10:J10"/>
    <mergeCell ref="B5:H5"/>
    <mergeCell ref="I5:J5"/>
    <mergeCell ref="B6:H6"/>
    <mergeCell ref="I6:J6"/>
    <mergeCell ref="B7:H7"/>
    <mergeCell ref="I7:J7"/>
    <mergeCell ref="A1:J1"/>
    <mergeCell ref="A2:J2"/>
    <mergeCell ref="B3:H3"/>
    <mergeCell ref="I3:J3"/>
    <mergeCell ref="B4:H4"/>
    <mergeCell ref="I4:J4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portrait" paperSize="9" r:id="rId1"/>
  <headerFooter alignWithMargins="0">
    <oddHeader>&amp;R&amp;"Times New Roman CE,Félkövér"7.c. melléklet a 6/2017. (V.29. 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J33"/>
  <sheetViews>
    <sheetView zoomScaleSheetLayoutView="115" zoomScalePageLayoutView="0" workbookViewId="0" topLeftCell="D1">
      <selection activeCell="J34" sqref="J34"/>
    </sheetView>
  </sheetViews>
  <sheetFormatPr defaultColWidth="9.00390625" defaultRowHeight="12.75"/>
  <cols>
    <col min="1" max="1" width="6.875" style="91" customWidth="1"/>
    <col min="2" max="2" width="55.125" style="92" customWidth="1"/>
    <col min="3" max="5" width="16.375" style="91" customWidth="1"/>
    <col min="6" max="6" width="55.125" style="91" customWidth="1"/>
    <col min="7" max="9" width="16.375" style="91" customWidth="1"/>
    <col min="10" max="10" width="4.875" style="91" customWidth="1"/>
    <col min="11" max="16384" width="9.375" style="91" customWidth="1"/>
  </cols>
  <sheetData>
    <row r="1" spans="2:10" ht="39.75" customHeight="1">
      <c r="B1" s="762" t="s">
        <v>348</v>
      </c>
      <c r="C1" s="762"/>
      <c r="D1" s="762"/>
      <c r="E1" s="762"/>
      <c r="F1" s="762"/>
      <c r="G1" s="762"/>
      <c r="H1" s="762"/>
      <c r="I1" s="762"/>
      <c r="J1" s="766" t="s">
        <v>1074</v>
      </c>
    </row>
    <row r="2" spans="7:10" ht="13.5">
      <c r="G2" s="93"/>
      <c r="H2" s="93"/>
      <c r="I2" s="93"/>
      <c r="J2" s="766"/>
    </row>
    <row r="3" spans="1:10" ht="24" customHeight="1">
      <c r="A3" s="764" t="s">
        <v>39</v>
      </c>
      <c r="B3" s="765" t="s">
        <v>291</v>
      </c>
      <c r="C3" s="765"/>
      <c r="D3" s="765"/>
      <c r="E3" s="765"/>
      <c r="F3" s="764" t="s">
        <v>292</v>
      </c>
      <c r="G3" s="764"/>
      <c r="H3" s="764"/>
      <c r="I3" s="764"/>
      <c r="J3" s="766"/>
    </row>
    <row r="4" spans="1:10" s="98" customFormat="1" ht="35.25" customHeight="1">
      <c r="A4" s="764"/>
      <c r="B4" s="94" t="s">
        <v>293</v>
      </c>
      <c r="C4" s="95" t="str">
        <f>+'2.1.mell  '!C4</f>
        <v>2016. évi eredeti előirányzat</v>
      </c>
      <c r="D4" s="96" t="str">
        <f>+'2.1.mell  '!D4</f>
        <v>2016. évi módosított előirányzat</v>
      </c>
      <c r="E4" s="95" t="str">
        <f>+'2.1.mell  '!E4</f>
        <v>2016. évi teljesítés</v>
      </c>
      <c r="F4" s="94" t="s">
        <v>293</v>
      </c>
      <c r="G4" s="95" t="str">
        <f>+'2.1.mell  '!C4</f>
        <v>2016. évi eredeti előirányzat</v>
      </c>
      <c r="H4" s="96" t="str">
        <f>+'2.1.mell  '!D4</f>
        <v>2016. évi módosított előirányzat</v>
      </c>
      <c r="I4" s="97" t="str">
        <f>+'2.1.mell  '!E4</f>
        <v>2016. évi teljesítés</v>
      </c>
      <c r="J4" s="766"/>
    </row>
    <row r="5" spans="1:10" s="98" customFormat="1" ht="12.75">
      <c r="A5" s="99" t="s">
        <v>44</v>
      </c>
      <c r="B5" s="100" t="s">
        <v>45</v>
      </c>
      <c r="C5" s="101" t="s">
        <v>46</v>
      </c>
      <c r="D5" s="101" t="s">
        <v>47</v>
      </c>
      <c r="E5" s="101" t="s">
        <v>48</v>
      </c>
      <c r="F5" s="100" t="s">
        <v>294</v>
      </c>
      <c r="G5" s="101" t="s">
        <v>295</v>
      </c>
      <c r="H5" s="101" t="s">
        <v>296</v>
      </c>
      <c r="I5" s="102" t="s">
        <v>297</v>
      </c>
      <c r="J5" s="766"/>
    </row>
    <row r="6" spans="1:10" ht="12.75" customHeight="1">
      <c r="A6" s="104" t="s">
        <v>49</v>
      </c>
      <c r="B6" s="105" t="s">
        <v>349</v>
      </c>
      <c r="C6" s="106"/>
      <c r="D6" s="106"/>
      <c r="E6" s="106"/>
      <c r="F6" s="105" t="s">
        <v>240</v>
      </c>
      <c r="G6" s="106"/>
      <c r="H6" s="106">
        <v>450000</v>
      </c>
      <c r="I6" s="107">
        <v>450000</v>
      </c>
      <c r="J6" s="766"/>
    </row>
    <row r="7" spans="1:10" ht="12.75">
      <c r="A7" s="108" t="s">
        <v>63</v>
      </c>
      <c r="B7" s="109" t="s">
        <v>350</v>
      </c>
      <c r="C7" s="110"/>
      <c r="D7" s="110"/>
      <c r="E7" s="110"/>
      <c r="F7" s="109" t="s">
        <v>351</v>
      </c>
      <c r="G7" s="110"/>
      <c r="H7" s="110"/>
      <c r="I7" s="111"/>
      <c r="J7" s="766"/>
    </row>
    <row r="8" spans="1:10" ht="12.75" customHeight="1">
      <c r="A8" s="108" t="s">
        <v>77</v>
      </c>
      <c r="B8" s="109" t="s">
        <v>352</v>
      </c>
      <c r="C8" s="110"/>
      <c r="D8" s="110">
        <v>550000</v>
      </c>
      <c r="E8" s="110">
        <v>550000</v>
      </c>
      <c r="F8" s="109" t="s">
        <v>242</v>
      </c>
      <c r="G8" s="110"/>
      <c r="H8" s="110"/>
      <c r="I8" s="111"/>
      <c r="J8" s="766"/>
    </row>
    <row r="9" spans="1:10" ht="12.75" customHeight="1">
      <c r="A9" s="108" t="s">
        <v>261</v>
      </c>
      <c r="B9" s="109" t="s">
        <v>353</v>
      </c>
      <c r="C9" s="110"/>
      <c r="D9" s="110"/>
      <c r="E9" s="110"/>
      <c r="F9" s="109" t="s">
        <v>354</v>
      </c>
      <c r="G9" s="110"/>
      <c r="H9" s="110"/>
      <c r="I9" s="111"/>
      <c r="J9" s="766"/>
    </row>
    <row r="10" spans="1:10" ht="12.75" customHeight="1">
      <c r="A10" s="108" t="s">
        <v>105</v>
      </c>
      <c r="B10" s="109" t="s">
        <v>355</v>
      </c>
      <c r="C10" s="110"/>
      <c r="D10" s="110"/>
      <c r="E10" s="110"/>
      <c r="F10" s="109" t="s">
        <v>244</v>
      </c>
      <c r="G10" s="110"/>
      <c r="H10" s="110"/>
      <c r="I10" s="111"/>
      <c r="J10" s="766"/>
    </row>
    <row r="11" spans="1:10" ht="12.75" customHeight="1">
      <c r="A11" s="108" t="s">
        <v>127</v>
      </c>
      <c r="B11" s="109" t="s">
        <v>356</v>
      </c>
      <c r="C11" s="113"/>
      <c r="D11" s="113"/>
      <c r="E11" s="113"/>
      <c r="F11" s="130"/>
      <c r="G11" s="110"/>
      <c r="H11" s="110"/>
      <c r="I11" s="111"/>
      <c r="J11" s="766"/>
    </row>
    <row r="12" spans="1:10" ht="12.75" customHeight="1">
      <c r="A12" s="108" t="s">
        <v>272</v>
      </c>
      <c r="B12" s="114"/>
      <c r="C12" s="110"/>
      <c r="D12" s="110"/>
      <c r="E12" s="110"/>
      <c r="F12" s="130"/>
      <c r="G12" s="110"/>
      <c r="H12" s="110"/>
      <c r="I12" s="111"/>
      <c r="J12" s="766"/>
    </row>
    <row r="13" spans="1:10" ht="12.75" customHeight="1">
      <c r="A13" s="108" t="s">
        <v>149</v>
      </c>
      <c r="B13" s="114"/>
      <c r="C13" s="110"/>
      <c r="D13" s="110"/>
      <c r="E13" s="110"/>
      <c r="F13" s="130"/>
      <c r="G13" s="110"/>
      <c r="H13" s="110"/>
      <c r="I13" s="111"/>
      <c r="J13" s="766"/>
    </row>
    <row r="14" spans="1:10" ht="12.75" customHeight="1">
      <c r="A14" s="108" t="s">
        <v>159</v>
      </c>
      <c r="B14" s="131"/>
      <c r="C14" s="113"/>
      <c r="D14" s="113"/>
      <c r="E14" s="113"/>
      <c r="F14" s="130"/>
      <c r="G14" s="110"/>
      <c r="H14" s="110"/>
      <c r="I14" s="111"/>
      <c r="J14" s="766"/>
    </row>
    <row r="15" spans="1:10" ht="12.75">
      <c r="A15" s="108" t="s">
        <v>284</v>
      </c>
      <c r="B15" s="114"/>
      <c r="C15" s="113"/>
      <c r="D15" s="113"/>
      <c r="E15" s="113"/>
      <c r="F15" s="130"/>
      <c r="G15" s="110"/>
      <c r="H15" s="110"/>
      <c r="I15" s="111"/>
      <c r="J15" s="766"/>
    </row>
    <row r="16" spans="1:10" ht="12.75" customHeight="1">
      <c r="A16" s="122" t="s">
        <v>307</v>
      </c>
      <c r="B16" s="132"/>
      <c r="C16" s="133"/>
      <c r="D16" s="134"/>
      <c r="E16" s="135"/>
      <c r="F16" s="123" t="s">
        <v>306</v>
      </c>
      <c r="G16" s="110"/>
      <c r="H16" s="110"/>
      <c r="I16" s="111"/>
      <c r="J16" s="766"/>
    </row>
    <row r="17" spans="1:10" ht="15.75" customHeight="1">
      <c r="A17" s="119" t="s">
        <v>308</v>
      </c>
      <c r="B17" s="120" t="s">
        <v>357</v>
      </c>
      <c r="C17" s="121">
        <f>+C6+C8+C9+C11+C12+C13+C14+C15+C16</f>
        <v>0</v>
      </c>
      <c r="D17" s="121">
        <f>+D6+D8+D9+D11+D12+D13+D14+D15+D16</f>
        <v>550000</v>
      </c>
      <c r="E17" s="121">
        <f>+E6+E8+E9+E11+E12+E13+E14+E15+E16</f>
        <v>550000</v>
      </c>
      <c r="F17" s="120" t="s">
        <v>358</v>
      </c>
      <c r="G17" s="121">
        <f>+G6+G8+G10+G11+G12+G13+G14+G15+G16</f>
        <v>0</v>
      </c>
      <c r="H17" s="121">
        <f>+H6+H8+H10+H11+H12+H13+H14+H15+H16</f>
        <v>450000</v>
      </c>
      <c r="I17" s="136">
        <f>+I6+I8+I10+I11+I12+I13+I14+I15+I16</f>
        <v>450000</v>
      </c>
      <c r="J17" s="766"/>
    </row>
    <row r="18" spans="1:10" ht="12.75" customHeight="1">
      <c r="A18" s="104" t="s">
        <v>309</v>
      </c>
      <c r="B18" s="137" t="s">
        <v>359</v>
      </c>
      <c r="C18" s="138">
        <f>+C19+C20+C21+C22+C23</f>
        <v>0</v>
      </c>
      <c r="D18" s="138">
        <f>+D19+D20+D21+D22+D23</f>
        <v>0</v>
      </c>
      <c r="E18" s="138">
        <f>+E19+E20+E21+E22+E23</f>
        <v>0</v>
      </c>
      <c r="F18" s="109" t="s">
        <v>314</v>
      </c>
      <c r="G18" s="106"/>
      <c r="H18" s="106"/>
      <c r="I18" s="107"/>
      <c r="J18" s="766"/>
    </row>
    <row r="19" spans="1:10" ht="12.75" customHeight="1">
      <c r="A19" s="108" t="s">
        <v>312</v>
      </c>
      <c r="B19" s="139" t="s">
        <v>360</v>
      </c>
      <c r="C19" s="110"/>
      <c r="D19" s="110"/>
      <c r="E19" s="110"/>
      <c r="F19" s="109" t="s">
        <v>361</v>
      </c>
      <c r="G19" s="110"/>
      <c r="H19" s="110"/>
      <c r="I19" s="111"/>
      <c r="J19" s="766"/>
    </row>
    <row r="20" spans="1:10" ht="12.75" customHeight="1">
      <c r="A20" s="104" t="s">
        <v>315</v>
      </c>
      <c r="B20" s="139" t="s">
        <v>362</v>
      </c>
      <c r="C20" s="110"/>
      <c r="D20" s="110"/>
      <c r="E20" s="110"/>
      <c r="F20" s="109" t="s">
        <v>320</v>
      </c>
      <c r="G20" s="110"/>
      <c r="H20" s="110"/>
      <c r="I20" s="111"/>
      <c r="J20" s="766"/>
    </row>
    <row r="21" spans="1:10" ht="12.75" customHeight="1">
      <c r="A21" s="108" t="s">
        <v>318</v>
      </c>
      <c r="B21" s="139" t="s">
        <v>363</v>
      </c>
      <c r="C21" s="110"/>
      <c r="D21" s="110"/>
      <c r="E21" s="110"/>
      <c r="F21" s="109" t="s">
        <v>323</v>
      </c>
      <c r="G21" s="110"/>
      <c r="H21" s="110"/>
      <c r="I21" s="111"/>
      <c r="J21" s="766"/>
    </row>
    <row r="22" spans="1:10" ht="12.75" customHeight="1">
      <c r="A22" s="104" t="s">
        <v>321</v>
      </c>
      <c r="B22" s="139" t="s">
        <v>364</v>
      </c>
      <c r="C22" s="110"/>
      <c r="D22" s="110"/>
      <c r="E22" s="110"/>
      <c r="F22" s="123" t="s">
        <v>326</v>
      </c>
      <c r="G22" s="110"/>
      <c r="H22" s="110"/>
      <c r="I22" s="111"/>
      <c r="J22" s="766"/>
    </row>
    <row r="23" spans="1:10" ht="12.75" customHeight="1">
      <c r="A23" s="108" t="s">
        <v>324</v>
      </c>
      <c r="B23" s="140" t="s">
        <v>365</v>
      </c>
      <c r="C23" s="110"/>
      <c r="D23" s="110"/>
      <c r="E23" s="110"/>
      <c r="F23" s="109" t="s">
        <v>366</v>
      </c>
      <c r="G23" s="110"/>
      <c r="H23" s="110"/>
      <c r="I23" s="111"/>
      <c r="J23" s="766"/>
    </row>
    <row r="24" spans="1:10" ht="12.75" customHeight="1">
      <c r="A24" s="104" t="s">
        <v>327</v>
      </c>
      <c r="B24" s="141" t="s">
        <v>367</v>
      </c>
      <c r="C24" s="126">
        <f>+C25+C26+C27+C28+C29</f>
        <v>0</v>
      </c>
      <c r="D24" s="126">
        <f>+D25+D26+D27+D28+D29</f>
        <v>0</v>
      </c>
      <c r="E24" s="126">
        <f>+E25+E26+E27+E28+E29</f>
        <v>0</v>
      </c>
      <c r="F24" s="105" t="s">
        <v>332</v>
      </c>
      <c r="G24" s="110"/>
      <c r="H24" s="110"/>
      <c r="I24" s="111"/>
      <c r="J24" s="766"/>
    </row>
    <row r="25" spans="1:10" ht="12.75" customHeight="1">
      <c r="A25" s="108" t="s">
        <v>330</v>
      </c>
      <c r="B25" s="140" t="s">
        <v>368</v>
      </c>
      <c r="C25" s="110"/>
      <c r="D25" s="110"/>
      <c r="E25" s="110"/>
      <c r="F25" s="105" t="s">
        <v>369</v>
      </c>
      <c r="G25" s="110"/>
      <c r="H25" s="110"/>
      <c r="I25" s="111"/>
      <c r="J25" s="766"/>
    </row>
    <row r="26" spans="1:10" ht="12.75" customHeight="1">
      <c r="A26" s="104" t="s">
        <v>333</v>
      </c>
      <c r="B26" s="140" t="s">
        <v>370</v>
      </c>
      <c r="C26" s="110"/>
      <c r="D26" s="110"/>
      <c r="E26" s="110"/>
      <c r="F26" s="142"/>
      <c r="G26" s="110"/>
      <c r="H26" s="110"/>
      <c r="I26" s="111"/>
      <c r="J26" s="766"/>
    </row>
    <row r="27" spans="1:10" ht="12.75" customHeight="1">
      <c r="A27" s="108" t="s">
        <v>336</v>
      </c>
      <c r="B27" s="139" t="s">
        <v>371</v>
      </c>
      <c r="C27" s="110"/>
      <c r="D27" s="110"/>
      <c r="E27" s="110"/>
      <c r="F27" s="142"/>
      <c r="G27" s="110"/>
      <c r="H27" s="110"/>
      <c r="I27" s="111"/>
      <c r="J27" s="766"/>
    </row>
    <row r="28" spans="1:10" ht="12.75" customHeight="1">
      <c r="A28" s="104" t="s">
        <v>339</v>
      </c>
      <c r="B28" s="143" t="s">
        <v>372</v>
      </c>
      <c r="C28" s="110"/>
      <c r="D28" s="110"/>
      <c r="E28" s="110"/>
      <c r="F28" s="114"/>
      <c r="G28" s="110"/>
      <c r="H28" s="110"/>
      <c r="I28" s="111"/>
      <c r="J28" s="766"/>
    </row>
    <row r="29" spans="1:10" ht="12.75" customHeight="1">
      <c r="A29" s="108" t="s">
        <v>342</v>
      </c>
      <c r="B29" s="144" t="s">
        <v>373</v>
      </c>
      <c r="C29" s="110"/>
      <c r="D29" s="110"/>
      <c r="E29" s="110"/>
      <c r="F29" s="142"/>
      <c r="G29" s="110"/>
      <c r="H29" s="110"/>
      <c r="I29" s="111"/>
      <c r="J29" s="766"/>
    </row>
    <row r="30" spans="1:10" ht="24.75" customHeight="1">
      <c r="A30" s="119" t="s">
        <v>345</v>
      </c>
      <c r="B30" s="120" t="s">
        <v>374</v>
      </c>
      <c r="C30" s="121">
        <f>+C18+C24</f>
        <v>0</v>
      </c>
      <c r="D30" s="121">
        <f>+D18+D24</f>
        <v>0</v>
      </c>
      <c r="E30" s="121">
        <f>+E18+E24</f>
        <v>0</v>
      </c>
      <c r="F30" s="120" t="s">
        <v>375</v>
      </c>
      <c r="G30" s="121">
        <f>SUM(G18:G29)</f>
        <v>0</v>
      </c>
      <c r="H30" s="121">
        <f>SUM(H18:H29)</f>
        <v>0</v>
      </c>
      <c r="I30" s="136">
        <f>SUM(I18:I29)</f>
        <v>0</v>
      </c>
      <c r="J30" s="766"/>
    </row>
    <row r="31" spans="1:10" ht="16.5" customHeight="1">
      <c r="A31" s="119" t="s">
        <v>376</v>
      </c>
      <c r="B31" s="127" t="s">
        <v>377</v>
      </c>
      <c r="C31" s="128">
        <f>+C17+C30</f>
        <v>0</v>
      </c>
      <c r="D31" s="128">
        <f>+D17+D30</f>
        <v>550000</v>
      </c>
      <c r="E31" s="129">
        <f>+E17+E30</f>
        <v>550000</v>
      </c>
      <c r="F31" s="127" t="s">
        <v>378</v>
      </c>
      <c r="G31" s="128">
        <f>+G17+G30</f>
        <v>0</v>
      </c>
      <c r="H31" s="128">
        <f>+H17+H30</f>
        <v>450000</v>
      </c>
      <c r="I31" s="145">
        <f>+I17+I30</f>
        <v>450000</v>
      </c>
      <c r="J31" s="766"/>
    </row>
    <row r="32" spans="1:10" ht="16.5" customHeight="1">
      <c r="A32" s="119" t="s">
        <v>379</v>
      </c>
      <c r="B32" s="127" t="s">
        <v>343</v>
      </c>
      <c r="C32" s="128"/>
      <c r="D32" s="128"/>
      <c r="E32" s="129"/>
      <c r="F32" s="127" t="s">
        <v>344</v>
      </c>
      <c r="G32" s="128" t="str">
        <f>IF(C17-G17&gt;0,C17-G17,"-")</f>
        <v>-</v>
      </c>
      <c r="H32" s="128">
        <f>IF(D17-H17&gt;0,D17-H17,"-")</f>
        <v>100000</v>
      </c>
      <c r="I32" s="145"/>
      <c r="J32" s="766"/>
    </row>
    <row r="33" spans="1:10" ht="16.5" customHeight="1">
      <c r="A33" s="119" t="s">
        <v>380</v>
      </c>
      <c r="B33" s="127" t="s">
        <v>346</v>
      </c>
      <c r="C33" s="128" t="str">
        <f>IF(C26-G26&lt;0,G26-C26,"-")</f>
        <v>-</v>
      </c>
      <c r="D33" s="128" t="str">
        <f>IF(D26-H26&lt;0,H26-D26,"-")</f>
        <v>-</v>
      </c>
      <c r="E33" s="129" t="str">
        <f>IF(E26-I26&lt;0,I26-E26,"-")</f>
        <v>-</v>
      </c>
      <c r="F33" s="127" t="s">
        <v>347</v>
      </c>
      <c r="G33" s="128" t="str">
        <f>IF(C26-G26&gt;0,C26-G26,"-")</f>
        <v>-</v>
      </c>
      <c r="H33" s="128" t="str">
        <f>IF(D26-H26&gt;0,D26-H26,"-")</f>
        <v>-</v>
      </c>
      <c r="I33" s="145" t="str">
        <f>IF(E26-I26&gt;0,E26-I26,"-")</f>
        <v>-</v>
      </c>
      <c r="J33" s="766"/>
    </row>
  </sheetData>
  <sheetProtection selectLockedCells="1" selectUnlockedCells="1"/>
  <mergeCells count="5">
    <mergeCell ref="B1:I1"/>
    <mergeCell ref="J1:J33"/>
    <mergeCell ref="A3:A4"/>
    <mergeCell ref="B3:E3"/>
    <mergeCell ref="F3:I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landscape" paperSize="9" scale="65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50"/>
  </sheetPr>
  <dimension ref="A1:E115"/>
  <sheetViews>
    <sheetView view="pageLayout" workbookViewId="0" topLeftCell="A1">
      <selection activeCell="D110" sqref="D110"/>
    </sheetView>
  </sheetViews>
  <sheetFormatPr defaultColWidth="9.00390625" defaultRowHeight="12.75"/>
  <cols>
    <col min="1" max="1" width="57.625" style="325" customWidth="1"/>
    <col min="2" max="2" width="6.625" style="325" customWidth="1"/>
    <col min="3" max="3" width="11.625" style="325" bestFit="1" customWidth="1"/>
    <col min="4" max="4" width="11.875" style="325" customWidth="1"/>
    <col min="5" max="16384" width="9.375" style="325" customWidth="1"/>
  </cols>
  <sheetData>
    <row r="1" spans="1:5" ht="15.75" customHeight="1">
      <c r="A1" s="796" t="s">
        <v>605</v>
      </c>
      <c r="B1" s="796"/>
      <c r="C1" s="796"/>
      <c r="D1" s="796"/>
      <c r="E1" s="796"/>
    </row>
    <row r="2" spans="1:5" ht="15.75">
      <c r="A2" s="470"/>
      <c r="B2" s="470"/>
      <c r="C2" s="797"/>
      <c r="D2" s="797"/>
      <c r="E2" s="797"/>
    </row>
    <row r="3" spans="1:5" ht="12.75" customHeight="1">
      <c r="A3" s="798" t="s">
        <v>606</v>
      </c>
      <c r="B3" s="799" t="s">
        <v>607</v>
      </c>
      <c r="C3" s="800" t="s">
        <v>608</v>
      </c>
      <c r="D3" s="800" t="s">
        <v>609</v>
      </c>
      <c r="E3" s="801" t="s">
        <v>610</v>
      </c>
    </row>
    <row r="4" spans="1:5" ht="12.75">
      <c r="A4" s="798"/>
      <c r="B4" s="799"/>
      <c r="C4" s="800"/>
      <c r="D4" s="800"/>
      <c r="E4" s="801"/>
    </row>
    <row r="5" spans="1:5" ht="12.75" customHeight="1">
      <c r="A5" s="798"/>
      <c r="B5" s="799"/>
      <c r="C5" s="802" t="s">
        <v>611</v>
      </c>
      <c r="D5" s="802"/>
      <c r="E5" s="802"/>
    </row>
    <row r="6" spans="1:5" ht="12.75">
      <c r="A6" s="471">
        <v>1</v>
      </c>
      <c r="B6" s="472">
        <v>2</v>
      </c>
      <c r="C6" s="472">
        <v>3</v>
      </c>
      <c r="D6" s="472">
        <v>4</v>
      </c>
      <c r="E6" s="473">
        <v>5</v>
      </c>
    </row>
    <row r="7" spans="1:5" ht="15.75" customHeight="1">
      <c r="A7" s="474" t="s">
        <v>612</v>
      </c>
      <c r="B7" s="475" t="s">
        <v>613</v>
      </c>
      <c r="C7" s="476">
        <f>C8+C15+C18+C19+C20</f>
        <v>0</v>
      </c>
      <c r="D7" s="476">
        <f>D8+D15+D18+D19+D20</f>
        <v>0</v>
      </c>
      <c r="E7" s="477"/>
    </row>
    <row r="8" spans="1:5" ht="15.75" customHeight="1">
      <c r="A8" s="478" t="s">
        <v>614</v>
      </c>
      <c r="B8" s="479" t="s">
        <v>615</v>
      </c>
      <c r="C8" s="480">
        <f>C9+C12</f>
        <v>0</v>
      </c>
      <c r="D8" s="480">
        <f>D9+D12</f>
        <v>0</v>
      </c>
      <c r="E8" s="481"/>
    </row>
    <row r="9" spans="1:5" ht="15.75" customHeight="1">
      <c r="A9" s="482" t="s">
        <v>616</v>
      </c>
      <c r="B9" s="479" t="s">
        <v>617</v>
      </c>
      <c r="C9" s="480">
        <f>SUM(C10:C11)</f>
        <v>0</v>
      </c>
      <c r="D9" s="480">
        <f>SUM(D10:D11)</f>
        <v>0</v>
      </c>
      <c r="E9" s="483"/>
    </row>
    <row r="10" spans="1:5" ht="15.75" customHeight="1">
      <c r="A10" s="484" t="s">
        <v>618</v>
      </c>
      <c r="B10" s="479" t="s">
        <v>619</v>
      </c>
      <c r="C10" s="485"/>
      <c r="D10" s="485"/>
      <c r="E10" s="483"/>
    </row>
    <row r="11" spans="1:5" ht="15.75" customHeight="1">
      <c r="A11" s="484" t="s">
        <v>620</v>
      </c>
      <c r="B11" s="479" t="s">
        <v>621</v>
      </c>
      <c r="C11" s="485"/>
      <c r="D11" s="485"/>
      <c r="E11" s="483"/>
    </row>
    <row r="12" spans="1:5" ht="15.75" customHeight="1">
      <c r="A12" s="482" t="s">
        <v>622</v>
      </c>
      <c r="B12" s="479" t="s">
        <v>623</v>
      </c>
      <c r="C12" s="480">
        <f>SUM(C13:C14)</f>
        <v>0</v>
      </c>
      <c r="D12" s="480">
        <f>SUM(D13:D14)</f>
        <v>0</v>
      </c>
      <c r="E12" s="483"/>
    </row>
    <row r="13" spans="1:5" ht="15.75" customHeight="1">
      <c r="A13" s="484" t="s">
        <v>624</v>
      </c>
      <c r="B13" s="479" t="s">
        <v>625</v>
      </c>
      <c r="C13" s="485"/>
      <c r="D13" s="485"/>
      <c r="E13" s="483"/>
    </row>
    <row r="14" spans="1:5" ht="15.75" customHeight="1">
      <c r="A14" s="484" t="s">
        <v>626</v>
      </c>
      <c r="B14" s="479" t="s">
        <v>627</v>
      </c>
      <c r="C14" s="485"/>
      <c r="D14" s="485"/>
      <c r="E14" s="483"/>
    </row>
    <row r="15" spans="1:5" ht="15.75" customHeight="1">
      <c r="A15" s="478" t="s">
        <v>628</v>
      </c>
      <c r="B15" s="479" t="s">
        <v>629</v>
      </c>
      <c r="C15" s="480">
        <f>SUM(C16:C17)</f>
        <v>0</v>
      </c>
      <c r="D15" s="480">
        <f>SUM(D16:D17)</f>
        <v>0</v>
      </c>
      <c r="E15" s="483"/>
    </row>
    <row r="16" spans="1:5" ht="15.75" customHeight="1">
      <c r="A16" s="484" t="s">
        <v>630</v>
      </c>
      <c r="B16" s="479" t="s">
        <v>284</v>
      </c>
      <c r="C16" s="485"/>
      <c r="D16" s="485"/>
      <c r="E16" s="483"/>
    </row>
    <row r="17" spans="1:5" ht="15.75" customHeight="1">
      <c r="A17" s="484" t="s">
        <v>631</v>
      </c>
      <c r="B17" s="479" t="s">
        <v>307</v>
      </c>
      <c r="C17" s="485"/>
      <c r="D17" s="485"/>
      <c r="E17" s="483"/>
    </row>
    <row r="18" spans="1:5" ht="15.75" customHeight="1">
      <c r="A18" s="478" t="s">
        <v>632</v>
      </c>
      <c r="B18" s="479" t="s">
        <v>308</v>
      </c>
      <c r="C18" s="485"/>
      <c r="D18" s="485"/>
      <c r="E18" s="483"/>
    </row>
    <row r="19" spans="1:5" ht="15.75" customHeight="1">
      <c r="A19" s="478" t="s">
        <v>633</v>
      </c>
      <c r="B19" s="479" t="s">
        <v>309</v>
      </c>
      <c r="C19" s="485"/>
      <c r="D19" s="486"/>
      <c r="E19" s="483"/>
    </row>
    <row r="20" spans="1:5" ht="15.75" customHeight="1">
      <c r="A20" s="478" t="s">
        <v>634</v>
      </c>
      <c r="B20" s="479" t="s">
        <v>312</v>
      </c>
      <c r="C20" s="486"/>
      <c r="D20" s="485"/>
      <c r="E20" s="483"/>
    </row>
    <row r="21" spans="1:5" ht="15.75" customHeight="1">
      <c r="A21" s="487" t="s">
        <v>635</v>
      </c>
      <c r="B21" s="479" t="s">
        <v>315</v>
      </c>
      <c r="C21" s="488">
        <v>182951755</v>
      </c>
      <c r="D21" s="488">
        <v>182951755</v>
      </c>
      <c r="E21" s="489"/>
    </row>
    <row r="22" spans="1:5" ht="15.75" customHeight="1">
      <c r="A22" s="487" t="s">
        <v>636</v>
      </c>
      <c r="B22" s="479" t="s">
        <v>318</v>
      </c>
      <c r="C22" s="488">
        <v>175815536</v>
      </c>
      <c r="D22" s="488">
        <v>175815536</v>
      </c>
      <c r="E22" s="489"/>
    </row>
    <row r="23" spans="1:5" ht="15.75" customHeight="1">
      <c r="A23" s="487" t="s">
        <v>637</v>
      </c>
      <c r="B23" s="479"/>
      <c r="C23" s="488"/>
      <c r="D23" s="488"/>
      <c r="E23" s="489"/>
    </row>
    <row r="24" spans="1:5" ht="15.75" customHeight="1">
      <c r="A24" s="478" t="s">
        <v>638</v>
      </c>
      <c r="B24" s="479" t="s">
        <v>639</v>
      </c>
      <c r="C24" s="488">
        <v>7136219</v>
      </c>
      <c r="D24" s="488">
        <v>7136219</v>
      </c>
      <c r="E24" s="489"/>
    </row>
    <row r="25" spans="1:5" ht="15.75" customHeight="1">
      <c r="A25" s="478" t="s">
        <v>640</v>
      </c>
      <c r="B25" s="479" t="s">
        <v>641</v>
      </c>
      <c r="C25" s="488"/>
      <c r="D25" s="488"/>
      <c r="E25" s="481"/>
    </row>
    <row r="26" spans="1:5" ht="15.75" customHeight="1">
      <c r="A26" s="478" t="s">
        <v>642</v>
      </c>
      <c r="B26" s="479" t="s">
        <v>643</v>
      </c>
      <c r="C26" s="490"/>
      <c r="D26" s="490"/>
      <c r="E26" s="491"/>
    </row>
    <row r="27" spans="1:5" ht="15.75" customHeight="1">
      <c r="A27" s="487" t="s">
        <v>516</v>
      </c>
      <c r="B27" s="479" t="s">
        <v>644</v>
      </c>
      <c r="C27" s="486"/>
      <c r="D27" s="492"/>
      <c r="E27" s="483"/>
    </row>
    <row r="28" spans="1:5" ht="15.75" customHeight="1">
      <c r="A28" s="478" t="s">
        <v>645</v>
      </c>
      <c r="B28" s="479" t="s">
        <v>646</v>
      </c>
      <c r="C28" s="493"/>
      <c r="D28" s="494"/>
      <c r="E28" s="491"/>
    </row>
    <row r="29" spans="1:5" ht="15.75" customHeight="1">
      <c r="A29" s="487" t="s">
        <v>647</v>
      </c>
      <c r="B29" s="479" t="s">
        <v>648</v>
      </c>
      <c r="C29" s="488"/>
      <c r="D29" s="488"/>
      <c r="E29" s="489"/>
    </row>
    <row r="30" spans="1:5" ht="15.75" customHeight="1">
      <c r="A30" s="487" t="s">
        <v>649</v>
      </c>
      <c r="B30" s="479" t="s">
        <v>650</v>
      </c>
      <c r="C30" s="488">
        <f>C7+C21+C27+C29</f>
        <v>182951755</v>
      </c>
      <c r="D30" s="488">
        <f>D7+D21+D27+D29</f>
        <v>182951755</v>
      </c>
      <c r="E30" s="489">
        <f>E7+E21+E27+E29</f>
        <v>0</v>
      </c>
    </row>
    <row r="31" spans="1:5" ht="15.75" customHeight="1">
      <c r="A31" s="487" t="s">
        <v>651</v>
      </c>
      <c r="B31" s="479" t="s">
        <v>652</v>
      </c>
      <c r="C31" s="486"/>
      <c r="D31" s="488">
        <f>D32+D40+D50</f>
        <v>0</v>
      </c>
      <c r="E31" s="489">
        <f>E32+E40+E50</f>
        <v>0</v>
      </c>
    </row>
    <row r="32" spans="1:5" ht="15.75" customHeight="1">
      <c r="A32" s="478" t="s">
        <v>653</v>
      </c>
      <c r="B32" s="479" t="s">
        <v>654</v>
      </c>
      <c r="C32" s="493"/>
      <c r="D32" s="490">
        <f>SUM(D33:D39)</f>
        <v>0</v>
      </c>
      <c r="E32" s="491"/>
    </row>
    <row r="33" spans="1:5" ht="15.75" customHeight="1">
      <c r="A33" s="495" t="s">
        <v>655</v>
      </c>
      <c r="B33" s="479" t="s">
        <v>656</v>
      </c>
      <c r="C33" s="486"/>
      <c r="D33" s="485"/>
      <c r="E33" s="483"/>
    </row>
    <row r="34" spans="1:5" ht="15.75" customHeight="1">
      <c r="A34" s="495" t="s">
        <v>657</v>
      </c>
      <c r="B34" s="479" t="s">
        <v>658</v>
      </c>
      <c r="C34" s="486"/>
      <c r="D34" s="485"/>
      <c r="E34" s="483"/>
    </row>
    <row r="35" spans="1:5" ht="15.75" customHeight="1">
      <c r="A35" s="495" t="s">
        <v>659</v>
      </c>
      <c r="B35" s="479" t="s">
        <v>660</v>
      </c>
      <c r="C35" s="486"/>
      <c r="D35" s="485"/>
      <c r="E35" s="483"/>
    </row>
    <row r="36" spans="1:5" ht="15.75" customHeight="1">
      <c r="A36" s="495" t="s">
        <v>661</v>
      </c>
      <c r="B36" s="479" t="s">
        <v>662</v>
      </c>
      <c r="C36" s="486"/>
      <c r="D36" s="485"/>
      <c r="E36" s="483"/>
    </row>
    <row r="37" spans="1:5" ht="15.75" customHeight="1">
      <c r="A37" s="495" t="s">
        <v>663</v>
      </c>
      <c r="B37" s="479" t="s">
        <v>664</v>
      </c>
      <c r="C37" s="486"/>
      <c r="D37" s="485"/>
      <c r="E37" s="483"/>
    </row>
    <row r="38" spans="1:5" ht="15.75" customHeight="1">
      <c r="A38" s="496" t="s">
        <v>665</v>
      </c>
      <c r="B38" s="479" t="s">
        <v>666</v>
      </c>
      <c r="C38" s="486"/>
      <c r="D38" s="485"/>
      <c r="E38" s="483"/>
    </row>
    <row r="39" spans="1:5" ht="15.75" customHeight="1">
      <c r="A39" s="495" t="s">
        <v>667</v>
      </c>
      <c r="B39" s="479" t="s">
        <v>668</v>
      </c>
      <c r="C39" s="486"/>
      <c r="D39" s="485"/>
      <c r="E39" s="483"/>
    </row>
    <row r="40" spans="1:5" ht="15.75" customHeight="1">
      <c r="A40" s="478" t="s">
        <v>669</v>
      </c>
      <c r="B40" s="479" t="s">
        <v>670</v>
      </c>
      <c r="C40" s="493"/>
      <c r="D40" s="490">
        <f>SUM(D41:D44)+D45</f>
        <v>0</v>
      </c>
      <c r="E40" s="497">
        <f>SUM(E41:E44)+E45</f>
        <v>0</v>
      </c>
    </row>
    <row r="41" spans="1:5" ht="15.75" customHeight="1">
      <c r="A41" s="495" t="s">
        <v>671</v>
      </c>
      <c r="B41" s="479" t="s">
        <v>672</v>
      </c>
      <c r="C41" s="486"/>
      <c r="D41" s="485"/>
      <c r="E41" s="483"/>
    </row>
    <row r="42" spans="1:5" ht="15.75" customHeight="1">
      <c r="A42" s="495" t="s">
        <v>673</v>
      </c>
      <c r="B42" s="479" t="s">
        <v>674</v>
      </c>
      <c r="C42" s="486"/>
      <c r="D42" s="485"/>
      <c r="E42" s="483"/>
    </row>
    <row r="43" spans="1:5" ht="15.75" customHeight="1">
      <c r="A43" s="495" t="s">
        <v>675</v>
      </c>
      <c r="B43" s="479" t="s">
        <v>676</v>
      </c>
      <c r="C43" s="486"/>
      <c r="D43" s="485"/>
      <c r="E43" s="483"/>
    </row>
    <row r="44" spans="1:5" ht="15.75" customHeight="1">
      <c r="A44" s="495" t="s">
        <v>677</v>
      </c>
      <c r="B44" s="479" t="s">
        <v>678</v>
      </c>
      <c r="C44" s="486"/>
      <c r="D44" s="485"/>
      <c r="E44" s="483"/>
    </row>
    <row r="45" spans="1:5" ht="15.75" customHeight="1">
      <c r="A45" s="495" t="s">
        <v>679</v>
      </c>
      <c r="B45" s="479" t="s">
        <v>680</v>
      </c>
      <c r="C45" s="486"/>
      <c r="D45" s="480">
        <f>SUM(D46:D49)</f>
        <v>0</v>
      </c>
      <c r="E45" s="498">
        <f>SUM(E46:E49)</f>
        <v>0</v>
      </c>
    </row>
    <row r="46" spans="1:5" ht="15.75" customHeight="1">
      <c r="A46" s="499" t="s">
        <v>681</v>
      </c>
      <c r="B46" s="479" t="s">
        <v>682</v>
      </c>
      <c r="C46" s="486"/>
      <c r="D46" s="485"/>
      <c r="E46" s="500"/>
    </row>
    <row r="47" spans="1:5" ht="15.75" customHeight="1">
      <c r="A47" s="499" t="s">
        <v>683</v>
      </c>
      <c r="B47" s="479" t="s">
        <v>684</v>
      </c>
      <c r="C47" s="486"/>
      <c r="D47" s="485"/>
      <c r="E47" s="483"/>
    </row>
    <row r="48" spans="1:5" ht="15.75" customHeight="1">
      <c r="A48" s="499" t="s">
        <v>685</v>
      </c>
      <c r="B48" s="479" t="s">
        <v>686</v>
      </c>
      <c r="C48" s="486"/>
      <c r="D48" s="485"/>
      <c r="E48" s="483"/>
    </row>
    <row r="49" spans="1:5" ht="15.75" customHeight="1">
      <c r="A49" s="499" t="s">
        <v>687</v>
      </c>
      <c r="B49" s="479" t="s">
        <v>688</v>
      </c>
      <c r="C49" s="486"/>
      <c r="D49" s="485"/>
      <c r="E49" s="483"/>
    </row>
    <row r="50" spans="1:5" ht="15.75" customHeight="1">
      <c r="A50" s="478" t="s">
        <v>689</v>
      </c>
      <c r="B50" s="479" t="s">
        <v>690</v>
      </c>
      <c r="C50" s="493"/>
      <c r="D50" s="490">
        <f>SUM(D51:D53)</f>
        <v>0</v>
      </c>
      <c r="E50" s="491"/>
    </row>
    <row r="51" spans="1:5" ht="15.75" customHeight="1">
      <c r="A51" s="495" t="s">
        <v>691</v>
      </c>
      <c r="B51" s="479" t="s">
        <v>692</v>
      </c>
      <c r="C51" s="486"/>
      <c r="D51" s="485"/>
      <c r="E51" s="483"/>
    </row>
    <row r="52" spans="1:5" ht="15.75" customHeight="1">
      <c r="A52" s="495" t="s">
        <v>693</v>
      </c>
      <c r="B52" s="479" t="s">
        <v>694</v>
      </c>
      <c r="C52" s="486"/>
      <c r="D52" s="485"/>
      <c r="E52" s="483"/>
    </row>
    <row r="53" spans="1:5" ht="15.75" customHeight="1">
      <c r="A53" s="495" t="s">
        <v>695</v>
      </c>
      <c r="B53" s="479" t="s">
        <v>696</v>
      </c>
      <c r="C53" s="486"/>
      <c r="D53" s="485"/>
      <c r="E53" s="483"/>
    </row>
    <row r="54" spans="1:5" ht="15.75" customHeight="1">
      <c r="A54" s="487" t="s">
        <v>697</v>
      </c>
      <c r="B54" s="479" t="s">
        <v>698</v>
      </c>
      <c r="C54" s="486"/>
      <c r="D54" s="488">
        <v>816262</v>
      </c>
      <c r="E54" s="483"/>
    </row>
    <row r="55" spans="1:5" ht="15.75" customHeight="1">
      <c r="A55" s="478" t="s">
        <v>699</v>
      </c>
      <c r="B55" s="479" t="s">
        <v>700</v>
      </c>
      <c r="C55" s="493"/>
      <c r="D55" s="494"/>
      <c r="E55" s="491"/>
    </row>
    <row r="56" spans="1:5" ht="15.75" customHeight="1">
      <c r="A56" s="478" t="s">
        <v>701</v>
      </c>
      <c r="B56" s="479" t="s">
        <v>702</v>
      </c>
      <c r="C56" s="493"/>
      <c r="D56" s="490">
        <v>816262</v>
      </c>
      <c r="E56" s="491"/>
    </row>
    <row r="57" spans="1:5" ht="15.75" customHeight="1">
      <c r="A57" s="495" t="s">
        <v>703</v>
      </c>
      <c r="B57" s="479" t="s">
        <v>704</v>
      </c>
      <c r="C57" s="486"/>
      <c r="D57" s="485"/>
      <c r="E57" s="483"/>
    </row>
    <row r="58" spans="1:5" ht="15.75" customHeight="1">
      <c r="A58" s="495" t="s">
        <v>705</v>
      </c>
      <c r="B58" s="479" t="s">
        <v>706</v>
      </c>
      <c r="C58" s="486"/>
      <c r="D58" s="485"/>
      <c r="E58" s="483"/>
    </row>
    <row r="59" spans="1:5" ht="15.75" customHeight="1">
      <c r="A59" s="495" t="s">
        <v>707</v>
      </c>
      <c r="B59" s="479" t="s">
        <v>708</v>
      </c>
      <c r="C59" s="486" t="s">
        <v>709</v>
      </c>
      <c r="D59" s="485"/>
      <c r="E59" s="483"/>
    </row>
    <row r="60" spans="1:5" ht="15.75" customHeight="1">
      <c r="A60" s="495" t="s">
        <v>710</v>
      </c>
      <c r="B60" s="479" t="s">
        <v>711</v>
      </c>
      <c r="C60" s="486"/>
      <c r="D60" s="485"/>
      <c r="E60" s="483"/>
    </row>
    <row r="61" spans="1:5" ht="15.75" customHeight="1">
      <c r="A61" s="478" t="s">
        <v>712</v>
      </c>
      <c r="B61" s="479" t="s">
        <v>713</v>
      </c>
      <c r="C61" s="493"/>
      <c r="D61" s="490">
        <f>D62+D68</f>
        <v>0</v>
      </c>
      <c r="E61" s="491"/>
    </row>
    <row r="62" spans="1:5" ht="15.75" customHeight="1">
      <c r="A62" s="495" t="s">
        <v>714</v>
      </c>
      <c r="B62" s="479" t="s">
        <v>715</v>
      </c>
      <c r="C62" s="486"/>
      <c r="D62" s="480">
        <f>SUM(D63:D67)</f>
        <v>0</v>
      </c>
      <c r="E62" s="483"/>
    </row>
    <row r="63" spans="1:5" ht="15.75" customHeight="1">
      <c r="A63" s="499" t="s">
        <v>716</v>
      </c>
      <c r="B63" s="479" t="s">
        <v>717</v>
      </c>
      <c r="C63" s="486"/>
      <c r="D63" s="485"/>
      <c r="E63" s="483"/>
    </row>
    <row r="64" spans="1:5" ht="15.75" customHeight="1">
      <c r="A64" s="499" t="s">
        <v>718</v>
      </c>
      <c r="B64" s="479" t="s">
        <v>719</v>
      </c>
      <c r="C64" s="486"/>
      <c r="D64" s="485"/>
      <c r="E64" s="483"/>
    </row>
    <row r="65" spans="1:5" ht="15.75" customHeight="1">
      <c r="A65" s="499" t="s">
        <v>720</v>
      </c>
      <c r="B65" s="479" t="s">
        <v>721</v>
      </c>
      <c r="C65" s="486"/>
      <c r="D65" s="485"/>
      <c r="E65" s="483"/>
    </row>
    <row r="66" spans="1:5" ht="15.75" customHeight="1">
      <c r="A66" s="499" t="s">
        <v>722</v>
      </c>
      <c r="B66" s="479" t="s">
        <v>723</v>
      </c>
      <c r="C66" s="486"/>
      <c r="D66" s="485"/>
      <c r="E66" s="483"/>
    </row>
    <row r="67" spans="1:5" ht="15.75" customHeight="1">
      <c r="A67" s="499" t="s">
        <v>724</v>
      </c>
      <c r="B67" s="479" t="s">
        <v>725</v>
      </c>
      <c r="C67" s="486"/>
      <c r="D67" s="485"/>
      <c r="E67" s="483"/>
    </row>
    <row r="68" spans="1:5" ht="15.75" customHeight="1">
      <c r="A68" s="495" t="s">
        <v>726</v>
      </c>
      <c r="B68" s="479" t="s">
        <v>727</v>
      </c>
      <c r="C68" s="486"/>
      <c r="D68" s="480">
        <f>SUM(D69:D73)</f>
        <v>0</v>
      </c>
      <c r="E68" s="483"/>
    </row>
    <row r="69" spans="1:5" ht="15.75" customHeight="1">
      <c r="A69" s="499" t="s">
        <v>728</v>
      </c>
      <c r="B69" s="479" t="s">
        <v>729</v>
      </c>
      <c r="C69" s="486"/>
      <c r="D69" s="485"/>
      <c r="E69" s="483"/>
    </row>
    <row r="70" spans="1:5" ht="15.75" customHeight="1">
      <c r="A70" s="499" t="s">
        <v>730</v>
      </c>
      <c r="B70" s="479" t="s">
        <v>731</v>
      </c>
      <c r="C70" s="486"/>
      <c r="D70" s="485"/>
      <c r="E70" s="483"/>
    </row>
    <row r="71" spans="1:5" ht="15.75" customHeight="1">
      <c r="A71" s="499" t="s">
        <v>732</v>
      </c>
      <c r="B71" s="479" t="s">
        <v>733</v>
      </c>
      <c r="C71" s="486"/>
      <c r="D71" s="485"/>
      <c r="E71" s="483"/>
    </row>
    <row r="72" spans="1:5" ht="15.75" customHeight="1">
      <c r="A72" s="499" t="s">
        <v>734</v>
      </c>
      <c r="B72" s="479" t="s">
        <v>735</v>
      </c>
      <c r="C72" s="486"/>
      <c r="D72" s="485"/>
      <c r="E72" s="483"/>
    </row>
    <row r="73" spans="1:5" ht="15.75" customHeight="1">
      <c r="A73" s="499" t="s">
        <v>736</v>
      </c>
      <c r="B73" s="479" t="s">
        <v>737</v>
      </c>
      <c r="C73" s="486"/>
      <c r="D73" s="485"/>
      <c r="E73" s="483"/>
    </row>
    <row r="74" spans="1:5" ht="15.75" customHeight="1">
      <c r="A74" s="478" t="s">
        <v>738</v>
      </c>
      <c r="B74" s="479" t="s">
        <v>739</v>
      </c>
      <c r="C74" s="493"/>
      <c r="D74" s="494"/>
      <c r="E74" s="491"/>
    </row>
    <row r="75" spans="1:5" ht="15.75" customHeight="1">
      <c r="A75" s="478" t="s">
        <v>740</v>
      </c>
      <c r="B75" s="479" t="s">
        <v>741</v>
      </c>
      <c r="C75" s="493"/>
      <c r="D75" s="494"/>
      <c r="E75" s="491"/>
    </row>
    <row r="76" spans="1:5" ht="15.75" customHeight="1">
      <c r="A76" s="478" t="s">
        <v>742</v>
      </c>
      <c r="B76" s="479" t="s">
        <v>743</v>
      </c>
      <c r="C76" s="493"/>
      <c r="D76" s="490">
        <f>SUM(D77:D78)</f>
        <v>0</v>
      </c>
      <c r="E76" s="491"/>
    </row>
    <row r="77" spans="1:5" ht="15.75" customHeight="1">
      <c r="A77" s="495" t="s">
        <v>744</v>
      </c>
      <c r="B77" s="479" t="s">
        <v>745</v>
      </c>
      <c r="C77" s="486"/>
      <c r="D77" s="485"/>
      <c r="E77" s="483"/>
    </row>
    <row r="78" spans="1:5" ht="15.75" customHeight="1">
      <c r="A78" s="495" t="s">
        <v>746</v>
      </c>
      <c r="B78" s="479" t="s">
        <v>747</v>
      </c>
      <c r="C78" s="486"/>
      <c r="D78" s="485"/>
      <c r="E78" s="483"/>
    </row>
    <row r="79" spans="1:5" ht="15.75" customHeight="1">
      <c r="A79" s="495" t="s">
        <v>748</v>
      </c>
      <c r="B79" s="479" t="s">
        <v>749</v>
      </c>
      <c r="C79" s="480"/>
      <c r="D79" s="480"/>
      <c r="E79" s="498"/>
    </row>
    <row r="80" spans="1:5" ht="15.75" customHeight="1">
      <c r="A80" s="495" t="s">
        <v>750</v>
      </c>
      <c r="B80" s="479" t="s">
        <v>751</v>
      </c>
      <c r="C80" s="480"/>
      <c r="D80" s="480"/>
      <c r="E80" s="498"/>
    </row>
    <row r="81" spans="1:5" ht="15.75" customHeight="1">
      <c r="A81" s="487" t="s">
        <v>752</v>
      </c>
      <c r="B81" s="479" t="s">
        <v>753</v>
      </c>
      <c r="C81" s="486"/>
      <c r="D81" s="488">
        <f>SUM(D82:D86)</f>
        <v>0</v>
      </c>
      <c r="E81" s="483"/>
    </row>
    <row r="82" spans="1:5" ht="15.75" customHeight="1">
      <c r="A82" s="478" t="s">
        <v>754</v>
      </c>
      <c r="B82" s="479" t="s">
        <v>755</v>
      </c>
      <c r="C82" s="493"/>
      <c r="D82" s="494"/>
      <c r="E82" s="491"/>
    </row>
    <row r="83" spans="1:5" ht="15.75" customHeight="1">
      <c r="A83" s="478" t="s">
        <v>756</v>
      </c>
      <c r="B83" s="479" t="s">
        <v>757</v>
      </c>
      <c r="C83" s="493"/>
      <c r="D83" s="494"/>
      <c r="E83" s="491"/>
    </row>
    <row r="84" spans="1:5" ht="15.75" customHeight="1">
      <c r="A84" s="478" t="s">
        <v>758</v>
      </c>
      <c r="B84" s="479" t="s">
        <v>759</v>
      </c>
      <c r="C84" s="493"/>
      <c r="D84" s="494"/>
      <c r="E84" s="491"/>
    </row>
    <row r="85" spans="1:5" ht="15.75" customHeight="1">
      <c r="A85" s="478" t="s">
        <v>760</v>
      </c>
      <c r="B85" s="479" t="s">
        <v>761</v>
      </c>
      <c r="C85" s="493"/>
      <c r="D85" s="494"/>
      <c r="E85" s="491"/>
    </row>
    <row r="86" spans="1:5" ht="15.75" customHeight="1">
      <c r="A86" s="478" t="s">
        <v>762</v>
      </c>
      <c r="B86" s="479" t="s">
        <v>763</v>
      </c>
      <c r="C86" s="493"/>
      <c r="D86" s="494"/>
      <c r="E86" s="491"/>
    </row>
    <row r="87" spans="1:5" ht="15.75" customHeight="1">
      <c r="A87" s="487" t="s">
        <v>764</v>
      </c>
      <c r="B87" s="479" t="s">
        <v>765</v>
      </c>
      <c r="C87" s="486"/>
      <c r="D87" s="488">
        <f>D88+D104+D95</f>
        <v>16420218</v>
      </c>
      <c r="E87" s="483"/>
    </row>
    <row r="88" spans="1:5" ht="15.75" customHeight="1">
      <c r="A88" s="478" t="s">
        <v>766</v>
      </c>
      <c r="B88" s="479" t="s">
        <v>767</v>
      </c>
      <c r="C88" s="493"/>
      <c r="D88" s="490">
        <f>D89+D92+D93+D94</f>
        <v>148855</v>
      </c>
      <c r="E88" s="491"/>
    </row>
    <row r="89" spans="1:5" ht="15.75" customHeight="1">
      <c r="A89" s="482" t="s">
        <v>768</v>
      </c>
      <c r="B89" s="479" t="s">
        <v>769</v>
      </c>
      <c r="C89" s="486"/>
      <c r="D89" s="480">
        <v>148855</v>
      </c>
      <c r="E89" s="483"/>
    </row>
    <row r="90" spans="1:5" ht="15.75" customHeight="1">
      <c r="A90" s="495" t="s">
        <v>770</v>
      </c>
      <c r="B90" s="479" t="s">
        <v>771</v>
      </c>
      <c r="C90" s="486"/>
      <c r="D90" s="485">
        <v>148855</v>
      </c>
      <c r="E90" s="483"/>
    </row>
    <row r="91" spans="1:5" ht="15.75" customHeight="1">
      <c r="A91" s="495" t="s">
        <v>772</v>
      </c>
      <c r="B91" s="479" t="s">
        <v>773</v>
      </c>
      <c r="C91" s="486"/>
      <c r="D91" s="485"/>
      <c r="E91" s="483"/>
    </row>
    <row r="92" spans="1:5" ht="15.75" customHeight="1">
      <c r="A92" s="482" t="s">
        <v>774</v>
      </c>
      <c r="B92" s="479" t="s">
        <v>775</v>
      </c>
      <c r="C92" s="486"/>
      <c r="D92" s="485"/>
      <c r="E92" s="483"/>
    </row>
    <row r="93" spans="1:5" ht="15.75" customHeight="1">
      <c r="A93" s="482" t="s">
        <v>776</v>
      </c>
      <c r="B93" s="479" t="s">
        <v>777</v>
      </c>
      <c r="C93" s="486"/>
      <c r="D93" s="485"/>
      <c r="E93" s="483"/>
    </row>
    <row r="94" spans="1:5" ht="15.75" customHeight="1">
      <c r="A94" s="482" t="s">
        <v>778</v>
      </c>
      <c r="B94" s="479" t="s">
        <v>779</v>
      </c>
      <c r="C94" s="486"/>
      <c r="D94" s="485"/>
      <c r="E94" s="483"/>
    </row>
    <row r="95" spans="1:5" ht="15.75" customHeight="1">
      <c r="A95" s="478" t="s">
        <v>780</v>
      </c>
      <c r="B95" s="479" t="s">
        <v>781</v>
      </c>
      <c r="C95" s="493"/>
      <c r="D95" s="490">
        <v>16271363</v>
      </c>
      <c r="E95" s="491"/>
    </row>
    <row r="96" spans="1:5" ht="15.75" customHeight="1">
      <c r="A96" s="482" t="s">
        <v>782</v>
      </c>
      <c r="B96" s="479" t="s">
        <v>783</v>
      </c>
      <c r="C96" s="486"/>
      <c r="D96" s="485">
        <v>16271363</v>
      </c>
      <c r="E96" s="483"/>
    </row>
    <row r="97" spans="1:5" ht="15.75" customHeight="1">
      <c r="A97" s="482" t="s">
        <v>784</v>
      </c>
      <c r="B97" s="479" t="s">
        <v>785</v>
      </c>
      <c r="C97" s="486"/>
      <c r="D97" s="485"/>
      <c r="E97" s="483"/>
    </row>
    <row r="98" spans="1:5" ht="15.75" customHeight="1">
      <c r="A98" s="482" t="s">
        <v>786</v>
      </c>
      <c r="B98" s="479" t="s">
        <v>787</v>
      </c>
      <c r="C98" s="486"/>
      <c r="D98" s="485"/>
      <c r="E98" s="483"/>
    </row>
    <row r="99" spans="1:5" ht="15.75" customHeight="1">
      <c r="A99" s="482" t="s">
        <v>788</v>
      </c>
      <c r="B99" s="479" t="s">
        <v>789</v>
      </c>
      <c r="C99" s="486"/>
      <c r="D99" s="485"/>
      <c r="E99" s="483"/>
    </row>
    <row r="100" spans="1:5" ht="15.75" customHeight="1">
      <c r="A100" s="482" t="s">
        <v>790</v>
      </c>
      <c r="B100" s="479" t="s">
        <v>791</v>
      </c>
      <c r="C100" s="486"/>
      <c r="D100" s="485"/>
      <c r="E100" s="483"/>
    </row>
    <row r="101" spans="1:5" ht="15.75" customHeight="1">
      <c r="A101" s="482" t="s">
        <v>792</v>
      </c>
      <c r="B101" s="479" t="s">
        <v>793</v>
      </c>
      <c r="C101" s="486"/>
      <c r="D101" s="485"/>
      <c r="E101" s="483"/>
    </row>
    <row r="102" spans="1:5" ht="15.75" customHeight="1">
      <c r="A102" s="482" t="s">
        <v>794</v>
      </c>
      <c r="B102" s="479" t="s">
        <v>795</v>
      </c>
      <c r="C102" s="486"/>
      <c r="D102" s="485"/>
      <c r="E102" s="483"/>
    </row>
    <row r="103" spans="1:5" ht="15.75" customHeight="1">
      <c r="A103" s="482" t="s">
        <v>796</v>
      </c>
      <c r="B103" s="479" t="s">
        <v>797</v>
      </c>
      <c r="C103" s="486"/>
      <c r="D103" s="485"/>
      <c r="E103" s="483"/>
    </row>
    <row r="104" spans="1:5" ht="15.75" customHeight="1">
      <c r="A104" s="478" t="s">
        <v>798</v>
      </c>
      <c r="B104" s="479" t="s">
        <v>799</v>
      </c>
      <c r="C104" s="493"/>
      <c r="D104" s="501">
        <f>SUM(D105:D113)</f>
        <v>0</v>
      </c>
      <c r="E104" s="491"/>
    </row>
    <row r="105" spans="1:5" ht="15.75" customHeight="1">
      <c r="A105" s="482" t="s">
        <v>800</v>
      </c>
      <c r="B105" s="479" t="s">
        <v>801</v>
      </c>
      <c r="C105" s="486"/>
      <c r="D105" s="485"/>
      <c r="E105" s="483"/>
    </row>
    <row r="106" spans="1:5" ht="15.75" customHeight="1">
      <c r="A106" s="482" t="s">
        <v>802</v>
      </c>
      <c r="B106" s="479" t="s">
        <v>803</v>
      </c>
      <c r="C106" s="486"/>
      <c r="D106" s="485"/>
      <c r="E106" s="483"/>
    </row>
    <row r="107" spans="1:5" ht="15.75" customHeight="1">
      <c r="A107" s="482" t="s">
        <v>804</v>
      </c>
      <c r="B107" s="479" t="s">
        <v>805</v>
      </c>
      <c r="C107" s="486"/>
      <c r="D107" s="485"/>
      <c r="E107" s="483"/>
    </row>
    <row r="108" spans="1:5" ht="15.75" customHeight="1">
      <c r="A108" s="482" t="s">
        <v>806</v>
      </c>
      <c r="B108" s="479" t="s">
        <v>807</v>
      </c>
      <c r="C108" s="486"/>
      <c r="D108" s="485"/>
      <c r="E108" s="483"/>
    </row>
    <row r="109" spans="1:5" ht="15.75" customHeight="1">
      <c r="A109" s="482" t="s">
        <v>808</v>
      </c>
      <c r="B109" s="479" t="s">
        <v>809</v>
      </c>
      <c r="C109" s="486"/>
      <c r="D109" s="485"/>
      <c r="E109" s="483"/>
    </row>
    <row r="110" spans="1:5" ht="15.75" customHeight="1">
      <c r="A110" s="482" t="s">
        <v>810</v>
      </c>
      <c r="B110" s="479" t="s">
        <v>811</v>
      </c>
      <c r="C110" s="486"/>
      <c r="D110" s="485"/>
      <c r="E110" s="483"/>
    </row>
    <row r="111" spans="1:5" ht="15.75" customHeight="1">
      <c r="A111" s="482" t="s">
        <v>812</v>
      </c>
      <c r="B111" s="479" t="s">
        <v>813</v>
      </c>
      <c r="C111" s="486"/>
      <c r="D111" s="485"/>
      <c r="E111" s="483"/>
    </row>
    <row r="112" spans="1:5" ht="15.75" customHeight="1">
      <c r="A112" s="482" t="s">
        <v>814</v>
      </c>
      <c r="B112" s="479" t="s">
        <v>815</v>
      </c>
      <c r="C112" s="486"/>
      <c r="D112" s="485"/>
      <c r="E112" s="483"/>
    </row>
    <row r="113" spans="1:5" ht="15.75" customHeight="1">
      <c r="A113" s="478" t="s">
        <v>816</v>
      </c>
      <c r="B113" s="479" t="s">
        <v>817</v>
      </c>
      <c r="C113" s="493"/>
      <c r="D113" s="494"/>
      <c r="E113" s="491"/>
    </row>
    <row r="114" spans="1:5" ht="15.75" customHeight="1">
      <c r="A114" s="487" t="s">
        <v>818</v>
      </c>
      <c r="B114" s="479" t="s">
        <v>819</v>
      </c>
      <c r="C114" s="502"/>
      <c r="D114" s="488">
        <f>D31+D54+D81+D87+D113</f>
        <v>17236480</v>
      </c>
      <c r="E114" s="481"/>
    </row>
    <row r="115" spans="1:5" ht="15.75" customHeight="1">
      <c r="A115" s="503" t="s">
        <v>820</v>
      </c>
      <c r="B115" s="504" t="s">
        <v>821</v>
      </c>
      <c r="C115" s="505"/>
      <c r="D115" s="506">
        <f>D30+D114</f>
        <v>200188235</v>
      </c>
      <c r="E115" s="507"/>
    </row>
  </sheetData>
  <sheetProtection selectLockedCells="1" selectUnlockedCells="1"/>
  <mergeCells count="8">
    <mergeCell ref="A1:E1"/>
    <mergeCell ref="C2:E2"/>
    <mergeCell ref="A3:A5"/>
    <mergeCell ref="B3:B5"/>
    <mergeCell ref="C3:C4"/>
    <mergeCell ref="D3:D4"/>
    <mergeCell ref="E3:E4"/>
    <mergeCell ref="C5:E5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portrait" paperSize="9" r:id="rId1"/>
  <headerFooter alignWithMargins="0">
    <oddHeader>&amp;R8. melléklet a 6/2017. (V.29. ) önkormányzati rendelethez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50"/>
  </sheetPr>
  <dimension ref="A1:C14"/>
  <sheetViews>
    <sheetView tabSelected="1" zoomScalePageLayoutView="0" workbookViewId="0" topLeftCell="A1">
      <selection activeCell="H12" sqref="H12"/>
    </sheetView>
  </sheetViews>
  <sheetFormatPr defaultColWidth="9.00390625" defaultRowHeight="12.75"/>
  <cols>
    <col min="1" max="1" width="7.625" style="271" customWidth="1"/>
    <col min="2" max="2" width="60.875" style="271" customWidth="1"/>
    <col min="3" max="3" width="25.625" style="271" customWidth="1"/>
    <col min="4" max="16384" width="9.375" style="271" customWidth="1"/>
  </cols>
  <sheetData>
    <row r="1" spans="2:3" ht="15">
      <c r="B1" s="271" t="s">
        <v>1111</v>
      </c>
      <c r="C1" s="508"/>
    </row>
    <row r="2" spans="1:3" ht="14.25">
      <c r="A2" s="509"/>
      <c r="B2" s="509"/>
      <c r="C2" s="509"/>
    </row>
    <row r="3" spans="1:3" ht="33.75" customHeight="1">
      <c r="A3" s="803" t="s">
        <v>822</v>
      </c>
      <c r="B3" s="803"/>
      <c r="C3" s="803"/>
    </row>
    <row r="4" ht="12.75">
      <c r="C4" s="510"/>
    </row>
    <row r="5" spans="1:3" s="514" customFormat="1" ht="43.5" customHeight="1">
      <c r="A5" s="511" t="s">
        <v>485</v>
      </c>
      <c r="B5" s="512" t="s">
        <v>293</v>
      </c>
      <c r="C5" s="513" t="s">
        <v>1070</v>
      </c>
    </row>
    <row r="6" spans="1:3" ht="28.5" customHeight="1">
      <c r="A6" s="515" t="s">
        <v>49</v>
      </c>
      <c r="B6" s="516" t="s">
        <v>1108</v>
      </c>
      <c r="C6" s="517">
        <f>C7+C8</f>
        <v>19242323</v>
      </c>
    </row>
    <row r="7" spans="1:3" ht="18" customHeight="1">
      <c r="A7" s="518" t="s">
        <v>63</v>
      </c>
      <c r="B7" s="519" t="s">
        <v>823</v>
      </c>
      <c r="C7" s="520">
        <v>19066138</v>
      </c>
    </row>
    <row r="8" spans="1:3" ht="18" customHeight="1">
      <c r="A8" s="518" t="s">
        <v>77</v>
      </c>
      <c r="B8" s="519" t="s">
        <v>824</v>
      </c>
      <c r="C8" s="520">
        <v>176185</v>
      </c>
    </row>
    <row r="9" spans="1:3" ht="18" customHeight="1">
      <c r="A9" s="518" t="s">
        <v>261</v>
      </c>
      <c r="B9" s="521" t="s">
        <v>825</v>
      </c>
      <c r="C9" s="520">
        <v>68697837</v>
      </c>
    </row>
    <row r="10" spans="1:3" ht="18" customHeight="1">
      <c r="A10" s="522" t="s">
        <v>105</v>
      </c>
      <c r="B10" s="523" t="s">
        <v>826</v>
      </c>
      <c r="C10" s="524">
        <v>74667720</v>
      </c>
    </row>
    <row r="11" spans="1:3" ht="18" customHeight="1">
      <c r="A11" s="525" t="s">
        <v>127</v>
      </c>
      <c r="B11" s="526" t="s">
        <v>827</v>
      </c>
      <c r="C11" s="527">
        <v>3147778</v>
      </c>
    </row>
    <row r="12" spans="1:3" ht="25.5" customHeight="1">
      <c r="A12" s="528" t="s">
        <v>272</v>
      </c>
      <c r="B12" s="529" t="s">
        <v>1109</v>
      </c>
      <c r="C12" s="530">
        <v>16420218</v>
      </c>
    </row>
    <row r="13" spans="1:3" ht="18" customHeight="1">
      <c r="A13" s="518" t="s">
        <v>149</v>
      </c>
      <c r="B13" s="519" t="s">
        <v>823</v>
      </c>
      <c r="C13" s="520">
        <v>16271363</v>
      </c>
    </row>
    <row r="14" spans="1:3" ht="18" customHeight="1">
      <c r="A14" s="525" t="s">
        <v>159</v>
      </c>
      <c r="B14" s="531" t="s">
        <v>824</v>
      </c>
      <c r="C14" s="527">
        <v>148855</v>
      </c>
    </row>
  </sheetData>
  <sheetProtection selectLockedCells="1" selectUnlockedCells="1"/>
  <mergeCells count="1">
    <mergeCell ref="A3:C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95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50"/>
  </sheetPr>
  <dimension ref="A1:G36"/>
  <sheetViews>
    <sheetView zoomScalePageLayoutView="0" workbookViewId="0" topLeftCell="A1">
      <selection activeCell="G1" sqref="G1"/>
    </sheetView>
  </sheetViews>
  <sheetFormatPr defaultColWidth="9.00390625" defaultRowHeight="12.75"/>
  <cols>
    <col min="1" max="1" width="7.00390625" style="532" customWidth="1"/>
    <col min="2" max="2" width="32.00390625" style="175" customWidth="1"/>
    <col min="3" max="3" width="12.50390625" style="175" customWidth="1"/>
    <col min="4" max="6" width="11.875" style="175" customWidth="1"/>
    <col min="7" max="7" width="12.875" style="175" customWidth="1"/>
    <col min="8" max="16384" width="9.375" style="175" customWidth="1"/>
  </cols>
  <sheetData>
    <row r="1" ht="13.5">
      <c r="G1" s="93"/>
    </row>
    <row r="2" spans="1:7" ht="17.25" customHeight="1">
      <c r="A2" s="804" t="s">
        <v>485</v>
      </c>
      <c r="B2" s="805" t="s">
        <v>828</v>
      </c>
      <c r="C2" s="805" t="s">
        <v>829</v>
      </c>
      <c r="D2" s="805" t="s">
        <v>830</v>
      </c>
      <c r="E2" s="806" t="s">
        <v>831</v>
      </c>
      <c r="F2" s="806"/>
      <c r="G2" s="806"/>
    </row>
    <row r="3" spans="1:7" s="535" customFormat="1" ht="57.75" customHeight="1">
      <c r="A3" s="804"/>
      <c r="B3" s="805"/>
      <c r="C3" s="805"/>
      <c r="D3" s="805"/>
      <c r="E3" s="533" t="s">
        <v>832</v>
      </c>
      <c r="F3" s="533" t="s">
        <v>833</v>
      </c>
      <c r="G3" s="534" t="s">
        <v>834</v>
      </c>
    </row>
    <row r="4" spans="1:7" s="222" customFormat="1" ht="15" customHeight="1">
      <c r="A4" s="193" t="s">
        <v>44</v>
      </c>
      <c r="B4" s="194" t="s">
        <v>45</v>
      </c>
      <c r="C4" s="194" t="s">
        <v>46</v>
      </c>
      <c r="D4" s="194" t="s">
        <v>47</v>
      </c>
      <c r="E4" s="194" t="s">
        <v>835</v>
      </c>
      <c r="F4" s="194" t="s">
        <v>294</v>
      </c>
      <c r="G4" s="536" t="s">
        <v>295</v>
      </c>
    </row>
    <row r="5" spans="1:7" ht="15" customHeight="1">
      <c r="A5" s="305" t="s">
        <v>49</v>
      </c>
      <c r="B5" s="537"/>
      <c r="C5" s="538"/>
      <c r="D5" s="538"/>
      <c r="E5" s="539">
        <f aca="true" t="shared" si="0" ref="E5:E29">C5+D5</f>
        <v>0</v>
      </c>
      <c r="F5" s="538"/>
      <c r="G5" s="540"/>
    </row>
    <row r="6" spans="1:7" ht="15" customHeight="1">
      <c r="A6" s="309" t="s">
        <v>63</v>
      </c>
      <c r="B6" s="541"/>
      <c r="C6" s="161"/>
      <c r="D6" s="161"/>
      <c r="E6" s="539">
        <f t="shared" si="0"/>
        <v>0</v>
      </c>
      <c r="F6" s="161"/>
      <c r="G6" s="542"/>
    </row>
    <row r="7" spans="1:7" ht="15" customHeight="1">
      <c r="A7" s="309" t="s">
        <v>77</v>
      </c>
      <c r="B7" s="541"/>
      <c r="C7" s="161"/>
      <c r="D7" s="161"/>
      <c r="E7" s="539">
        <f t="shared" si="0"/>
        <v>0</v>
      </c>
      <c r="F7" s="161"/>
      <c r="G7" s="542"/>
    </row>
    <row r="8" spans="1:7" ht="15" customHeight="1">
      <c r="A8" s="309" t="s">
        <v>261</v>
      </c>
      <c r="B8" s="541"/>
      <c r="C8" s="161"/>
      <c r="D8" s="161"/>
      <c r="E8" s="539">
        <f t="shared" si="0"/>
        <v>0</v>
      </c>
      <c r="F8" s="161"/>
      <c r="G8" s="542"/>
    </row>
    <row r="9" spans="1:7" ht="15" customHeight="1">
      <c r="A9" s="309" t="s">
        <v>105</v>
      </c>
      <c r="B9" s="541"/>
      <c r="C9" s="161"/>
      <c r="D9" s="161"/>
      <c r="E9" s="539">
        <f t="shared" si="0"/>
        <v>0</v>
      </c>
      <c r="F9" s="161"/>
      <c r="G9" s="542"/>
    </row>
    <row r="10" spans="1:7" ht="15" customHeight="1">
      <c r="A10" s="309" t="s">
        <v>127</v>
      </c>
      <c r="B10" s="541"/>
      <c r="C10" s="161"/>
      <c r="D10" s="161"/>
      <c r="E10" s="539">
        <f t="shared" si="0"/>
        <v>0</v>
      </c>
      <c r="F10" s="161"/>
      <c r="G10" s="542"/>
    </row>
    <row r="11" spans="1:7" ht="15" customHeight="1">
      <c r="A11" s="309" t="s">
        <v>272</v>
      </c>
      <c r="B11" s="541"/>
      <c r="C11" s="161"/>
      <c r="D11" s="161"/>
      <c r="E11" s="539">
        <f t="shared" si="0"/>
        <v>0</v>
      </c>
      <c r="F11" s="161"/>
      <c r="G11" s="542"/>
    </row>
    <row r="12" spans="1:7" ht="15" customHeight="1">
      <c r="A12" s="309" t="s">
        <v>149</v>
      </c>
      <c r="B12" s="541"/>
      <c r="C12" s="161"/>
      <c r="D12" s="161"/>
      <c r="E12" s="539">
        <f t="shared" si="0"/>
        <v>0</v>
      </c>
      <c r="F12" s="161"/>
      <c r="G12" s="542"/>
    </row>
    <row r="13" spans="1:7" ht="15" customHeight="1">
      <c r="A13" s="309" t="s">
        <v>159</v>
      </c>
      <c r="B13" s="541"/>
      <c r="C13" s="161"/>
      <c r="D13" s="161"/>
      <c r="E13" s="539">
        <f t="shared" si="0"/>
        <v>0</v>
      </c>
      <c r="F13" s="161"/>
      <c r="G13" s="542"/>
    </row>
    <row r="14" spans="1:7" ht="15" customHeight="1">
      <c r="A14" s="309" t="s">
        <v>284</v>
      </c>
      <c r="B14" s="541"/>
      <c r="C14" s="161"/>
      <c r="D14" s="161"/>
      <c r="E14" s="539">
        <f t="shared" si="0"/>
        <v>0</v>
      </c>
      <c r="F14" s="161"/>
      <c r="G14" s="542"/>
    </row>
    <row r="15" spans="1:7" ht="15" customHeight="1">
      <c r="A15" s="309" t="s">
        <v>307</v>
      </c>
      <c r="B15" s="541"/>
      <c r="C15" s="161"/>
      <c r="D15" s="161"/>
      <c r="E15" s="539">
        <f t="shared" si="0"/>
        <v>0</v>
      </c>
      <c r="F15" s="161"/>
      <c r="G15" s="542"/>
    </row>
    <row r="16" spans="1:7" ht="15" customHeight="1">
      <c r="A16" s="309" t="s">
        <v>308</v>
      </c>
      <c r="B16" s="541"/>
      <c r="C16" s="161"/>
      <c r="D16" s="161"/>
      <c r="E16" s="539">
        <f t="shared" si="0"/>
        <v>0</v>
      </c>
      <c r="F16" s="161"/>
      <c r="G16" s="542"/>
    </row>
    <row r="17" spans="1:7" ht="15" customHeight="1">
      <c r="A17" s="309" t="s">
        <v>309</v>
      </c>
      <c r="B17" s="541"/>
      <c r="C17" s="161"/>
      <c r="D17" s="161"/>
      <c r="E17" s="539">
        <f t="shared" si="0"/>
        <v>0</v>
      </c>
      <c r="F17" s="161"/>
      <c r="G17" s="542"/>
    </row>
    <row r="18" spans="1:7" ht="15" customHeight="1">
      <c r="A18" s="309" t="s">
        <v>312</v>
      </c>
      <c r="B18" s="541"/>
      <c r="C18" s="161"/>
      <c r="D18" s="161"/>
      <c r="E18" s="539">
        <f t="shared" si="0"/>
        <v>0</v>
      </c>
      <c r="F18" s="161"/>
      <c r="G18" s="542"/>
    </row>
    <row r="19" spans="1:7" ht="15" customHeight="1">
      <c r="A19" s="309" t="s">
        <v>315</v>
      </c>
      <c r="B19" s="541"/>
      <c r="C19" s="161"/>
      <c r="D19" s="161"/>
      <c r="E19" s="539">
        <f t="shared" si="0"/>
        <v>0</v>
      </c>
      <c r="F19" s="161"/>
      <c r="G19" s="542"/>
    </row>
    <row r="20" spans="1:7" ht="15" customHeight="1">
      <c r="A20" s="309" t="s">
        <v>318</v>
      </c>
      <c r="B20" s="541"/>
      <c r="C20" s="161"/>
      <c r="D20" s="161"/>
      <c r="E20" s="539">
        <f t="shared" si="0"/>
        <v>0</v>
      </c>
      <c r="F20" s="161"/>
      <c r="G20" s="542"/>
    </row>
    <row r="21" spans="1:7" ht="15" customHeight="1">
      <c r="A21" s="309" t="s">
        <v>321</v>
      </c>
      <c r="B21" s="541"/>
      <c r="C21" s="161"/>
      <c r="D21" s="161"/>
      <c r="E21" s="539">
        <f t="shared" si="0"/>
        <v>0</v>
      </c>
      <c r="F21" s="161"/>
      <c r="G21" s="542"/>
    </row>
    <row r="22" spans="1:7" ht="15" customHeight="1">
      <c r="A22" s="309" t="s">
        <v>324</v>
      </c>
      <c r="B22" s="541"/>
      <c r="C22" s="161"/>
      <c r="D22" s="161"/>
      <c r="E22" s="539">
        <f t="shared" si="0"/>
        <v>0</v>
      </c>
      <c r="F22" s="161"/>
      <c r="G22" s="542"/>
    </row>
    <row r="23" spans="1:7" ht="15" customHeight="1">
      <c r="A23" s="309" t="s">
        <v>327</v>
      </c>
      <c r="B23" s="541"/>
      <c r="C23" s="161"/>
      <c r="D23" s="161"/>
      <c r="E23" s="539">
        <f t="shared" si="0"/>
        <v>0</v>
      </c>
      <c r="F23" s="161"/>
      <c r="G23" s="542"/>
    </row>
    <row r="24" spans="1:7" ht="15" customHeight="1">
      <c r="A24" s="309" t="s">
        <v>330</v>
      </c>
      <c r="B24" s="541"/>
      <c r="C24" s="161"/>
      <c r="D24" s="161"/>
      <c r="E24" s="539">
        <f t="shared" si="0"/>
        <v>0</v>
      </c>
      <c r="F24" s="161"/>
      <c r="G24" s="542"/>
    </row>
    <row r="25" spans="1:7" ht="15" customHeight="1">
      <c r="A25" s="309" t="s">
        <v>333</v>
      </c>
      <c r="B25" s="541"/>
      <c r="C25" s="161"/>
      <c r="D25" s="161"/>
      <c r="E25" s="539">
        <f t="shared" si="0"/>
        <v>0</v>
      </c>
      <c r="F25" s="161"/>
      <c r="G25" s="542"/>
    </row>
    <row r="26" spans="1:7" ht="15" customHeight="1">
      <c r="A26" s="309" t="s">
        <v>336</v>
      </c>
      <c r="B26" s="541"/>
      <c r="C26" s="161"/>
      <c r="D26" s="161"/>
      <c r="E26" s="539">
        <f t="shared" si="0"/>
        <v>0</v>
      </c>
      <c r="F26" s="161"/>
      <c r="G26" s="542"/>
    </row>
    <row r="27" spans="1:7" ht="15" customHeight="1">
      <c r="A27" s="309" t="s">
        <v>339</v>
      </c>
      <c r="B27" s="541"/>
      <c r="C27" s="161"/>
      <c r="D27" s="161"/>
      <c r="E27" s="539">
        <f t="shared" si="0"/>
        <v>0</v>
      </c>
      <c r="F27" s="161"/>
      <c r="G27" s="542"/>
    </row>
    <row r="28" spans="1:7" ht="15" customHeight="1">
      <c r="A28" s="309" t="s">
        <v>342</v>
      </c>
      <c r="B28" s="541"/>
      <c r="C28" s="161"/>
      <c r="D28" s="161"/>
      <c r="E28" s="539">
        <f t="shared" si="0"/>
        <v>0</v>
      </c>
      <c r="F28" s="161"/>
      <c r="G28" s="542"/>
    </row>
    <row r="29" spans="1:7" ht="15" customHeight="1">
      <c r="A29" s="309" t="s">
        <v>345</v>
      </c>
      <c r="B29" s="541"/>
      <c r="C29" s="161"/>
      <c r="D29" s="161"/>
      <c r="E29" s="539">
        <f t="shared" si="0"/>
        <v>0</v>
      </c>
      <c r="F29" s="161"/>
      <c r="G29" s="542"/>
    </row>
    <row r="30" spans="1:7" ht="15" customHeight="1">
      <c r="A30" s="309" t="s">
        <v>376</v>
      </c>
      <c r="B30" s="541"/>
      <c r="C30" s="161"/>
      <c r="D30" s="161"/>
      <c r="E30" s="539"/>
      <c r="F30" s="161"/>
      <c r="G30" s="542"/>
    </row>
    <row r="31" spans="1:7" ht="15" customHeight="1">
      <c r="A31" s="309" t="s">
        <v>379</v>
      </c>
      <c r="B31" s="541"/>
      <c r="C31" s="161"/>
      <c r="D31" s="161"/>
      <c r="E31" s="539">
        <f>C31+D31</f>
        <v>0</v>
      </c>
      <c r="F31" s="161"/>
      <c r="G31" s="542"/>
    </row>
    <row r="32" spans="1:7" ht="15" customHeight="1">
      <c r="A32" s="309" t="s">
        <v>380</v>
      </c>
      <c r="B32" s="541"/>
      <c r="C32" s="161"/>
      <c r="D32" s="161"/>
      <c r="E32" s="539">
        <f>C32+D32</f>
        <v>0</v>
      </c>
      <c r="F32" s="161"/>
      <c r="G32" s="542"/>
    </row>
    <row r="33" spans="1:7" ht="15" customHeight="1">
      <c r="A33" s="309" t="s">
        <v>479</v>
      </c>
      <c r="B33" s="541"/>
      <c r="C33" s="161"/>
      <c r="D33" s="161"/>
      <c r="E33" s="539">
        <f>C33+D33</f>
        <v>0</v>
      </c>
      <c r="F33" s="161"/>
      <c r="G33" s="542"/>
    </row>
    <row r="34" spans="1:7" ht="15" customHeight="1">
      <c r="A34" s="309" t="s">
        <v>480</v>
      </c>
      <c r="B34" s="541"/>
      <c r="C34" s="161"/>
      <c r="D34" s="161"/>
      <c r="E34" s="539">
        <f>C34+D34</f>
        <v>0</v>
      </c>
      <c r="F34" s="161"/>
      <c r="G34" s="542"/>
    </row>
    <row r="35" spans="1:7" ht="15" customHeight="1">
      <c r="A35" s="309" t="s">
        <v>481</v>
      </c>
      <c r="B35" s="543"/>
      <c r="C35" s="166"/>
      <c r="D35" s="166"/>
      <c r="E35" s="539">
        <f>C35+D35</f>
        <v>0</v>
      </c>
      <c r="F35" s="166"/>
      <c r="G35" s="544"/>
    </row>
    <row r="36" spans="1:7" ht="15" customHeight="1">
      <c r="A36" s="807" t="s">
        <v>484</v>
      </c>
      <c r="B36" s="807"/>
      <c r="C36" s="170">
        <f>SUM(C5:C35)</f>
        <v>0</v>
      </c>
      <c r="D36" s="170">
        <f>SUM(D5:D35)</f>
        <v>0</v>
      </c>
      <c r="E36" s="170">
        <f>SUM(E5:E35)</f>
        <v>0</v>
      </c>
      <c r="F36" s="170">
        <f>SUM(F5:F35)</f>
        <v>0</v>
      </c>
      <c r="G36" s="172">
        <f>SUM(G5:G35)</f>
        <v>0</v>
      </c>
    </row>
  </sheetData>
  <sheetProtection/>
  <mergeCells count="6">
    <mergeCell ref="A2:A3"/>
    <mergeCell ref="B2:B3"/>
    <mergeCell ref="C2:C3"/>
    <mergeCell ref="D2:D3"/>
    <mergeCell ref="E2:G2"/>
    <mergeCell ref="A36:B36"/>
  </mergeCells>
  <printOptions horizontalCentered="1"/>
  <pageMargins left="0.7875" right="0.7875" top="1.575" bottom="0.9840277777777777" header="0.7875" footer="0.5118055555555555"/>
  <pageSetup horizontalDpi="300" verticalDpi="300" orientation="portrait" paperSize="9" scale="95"/>
  <headerFooter alignWithMargins="0">
    <oddHeader>&amp;C&amp;"Times New Roman CE,Félkövér"&amp;12KÖLTSÉGVETÉSI SZERVEK PÉNZMARADVÁNYÁNAK ALAKULÁSA&amp;R&amp;"Times New Roman CE,Félkövér dőlt"&amp;12 9. melléklet a 3/2016. (V.12.) önkormányzati rendelethez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50"/>
  </sheetPr>
  <dimension ref="A1:I145"/>
  <sheetViews>
    <sheetView zoomScale="120" zoomScaleNormal="120" zoomScaleSheetLayoutView="100" zoomScalePageLayoutView="0" workbookViewId="0" topLeftCell="A118">
      <selection activeCell="E2" sqref="E2"/>
    </sheetView>
  </sheetViews>
  <sheetFormatPr defaultColWidth="9.00390625" defaultRowHeight="12.75"/>
  <cols>
    <col min="1" max="1" width="9.00390625" style="9" customWidth="1"/>
    <col min="2" max="2" width="64.875" style="9" customWidth="1"/>
    <col min="3" max="3" width="17.375" style="9" customWidth="1"/>
    <col min="4" max="5" width="17.375" style="10" customWidth="1"/>
    <col min="6" max="16384" width="9.375" style="11" customWidth="1"/>
  </cols>
  <sheetData>
    <row r="1" spans="1:5" ht="15.75" customHeight="1">
      <c r="A1" s="758" t="s">
        <v>37</v>
      </c>
      <c r="B1" s="758"/>
      <c r="C1" s="758"/>
      <c r="D1" s="758"/>
      <c r="E1" s="758"/>
    </row>
    <row r="2" spans="1:5" ht="15.75" customHeight="1">
      <c r="A2" s="12" t="s">
        <v>836</v>
      </c>
      <c r="B2" s="12"/>
      <c r="C2" s="12"/>
      <c r="D2" s="13"/>
      <c r="E2" s="13"/>
    </row>
    <row r="3" spans="1:5" ht="15.75" customHeight="1">
      <c r="A3" s="759" t="s">
        <v>39</v>
      </c>
      <c r="B3" s="760" t="s">
        <v>40</v>
      </c>
      <c r="C3" s="760" t="str">
        <f>+CONCATENATE(LEFT(ÖSSZEFÜGGÉSEK!A4,4)-1,". évi tény")</f>
        <v>2015. évi tény</v>
      </c>
      <c r="D3" s="761" t="str">
        <f>+CONCATENATE(LEFT(ÖSSZEFÜGGÉSEK!A4,4),". évi")</f>
        <v>2016. évi</v>
      </c>
      <c r="E3" s="761"/>
    </row>
    <row r="4" spans="1:5" ht="37.5" customHeight="1">
      <c r="A4" s="759"/>
      <c r="B4" s="760"/>
      <c r="C4" s="760"/>
      <c r="D4" s="14" t="s">
        <v>42</v>
      </c>
      <c r="E4" s="15" t="s">
        <v>43</v>
      </c>
    </row>
    <row r="5" spans="1:5" s="19" customFormat="1" ht="12" customHeight="1">
      <c r="A5" s="16" t="s">
        <v>44</v>
      </c>
      <c r="B5" s="17" t="s">
        <v>45</v>
      </c>
      <c r="C5" s="17" t="s">
        <v>46</v>
      </c>
      <c r="D5" s="17" t="s">
        <v>48</v>
      </c>
      <c r="E5" s="55" t="s">
        <v>294</v>
      </c>
    </row>
    <row r="6" spans="1:5" s="24" customFormat="1" ht="12" customHeight="1">
      <c r="A6" s="20" t="s">
        <v>49</v>
      </c>
      <c r="B6" s="545" t="s">
        <v>50</v>
      </c>
      <c r="C6" s="245">
        <f>+C7+C8+C9+C10+C11+C12</f>
        <v>0</v>
      </c>
      <c r="D6" s="245">
        <f>+D7+D8+D9+D10+D11+D12</f>
        <v>0</v>
      </c>
      <c r="E6" s="23">
        <f>+E7+E8+E9+E10+E11+E12</f>
        <v>0</v>
      </c>
    </row>
    <row r="7" spans="1:5" s="24" customFormat="1" ht="12" customHeight="1">
      <c r="A7" s="25" t="s">
        <v>51</v>
      </c>
      <c r="B7" s="546" t="s">
        <v>52</v>
      </c>
      <c r="C7" s="247"/>
      <c r="D7" s="247"/>
      <c r="E7" s="28"/>
    </row>
    <row r="8" spans="1:5" s="24" customFormat="1" ht="12" customHeight="1">
      <c r="A8" s="29" t="s">
        <v>53</v>
      </c>
      <c r="B8" s="547" t="s">
        <v>54</v>
      </c>
      <c r="C8" s="249"/>
      <c r="D8" s="249"/>
      <c r="E8" s="32"/>
    </row>
    <row r="9" spans="1:5" s="24" customFormat="1" ht="12" customHeight="1">
      <c r="A9" s="29" t="s">
        <v>55</v>
      </c>
      <c r="B9" s="547" t="s">
        <v>56</v>
      </c>
      <c r="C9" s="249"/>
      <c r="D9" s="249"/>
      <c r="E9" s="32"/>
    </row>
    <row r="10" spans="1:5" s="24" customFormat="1" ht="12" customHeight="1">
      <c r="A10" s="29" t="s">
        <v>57</v>
      </c>
      <c r="B10" s="547" t="s">
        <v>58</v>
      </c>
      <c r="C10" s="249"/>
      <c r="D10" s="249"/>
      <c r="E10" s="32"/>
    </row>
    <row r="11" spans="1:5" s="24" customFormat="1" ht="12" customHeight="1">
      <c r="A11" s="29" t="s">
        <v>59</v>
      </c>
      <c r="B11" s="547" t="s">
        <v>60</v>
      </c>
      <c r="C11" s="548"/>
      <c r="D11" s="249"/>
      <c r="E11" s="32"/>
    </row>
    <row r="12" spans="1:5" s="24" customFormat="1" ht="12" customHeight="1">
      <c r="A12" s="33" t="s">
        <v>61</v>
      </c>
      <c r="B12" s="549" t="s">
        <v>62</v>
      </c>
      <c r="C12" s="550"/>
      <c r="D12" s="251"/>
      <c r="E12" s="36"/>
    </row>
    <row r="13" spans="1:5" s="24" customFormat="1" ht="12" customHeight="1">
      <c r="A13" s="20" t="s">
        <v>63</v>
      </c>
      <c r="B13" s="551" t="s">
        <v>64</v>
      </c>
      <c r="C13" s="245">
        <f>+C14+C15+C16+C17+C18</f>
        <v>0</v>
      </c>
      <c r="D13" s="245">
        <f>+D14+D15+D16+D17+D18</f>
        <v>0</v>
      </c>
      <c r="E13" s="23">
        <f>+E14+E15+E16+E17+E18</f>
        <v>0</v>
      </c>
    </row>
    <row r="14" spans="1:5" s="24" customFormat="1" ht="12" customHeight="1">
      <c r="A14" s="25" t="s">
        <v>65</v>
      </c>
      <c r="B14" s="546" t="s">
        <v>66</v>
      </c>
      <c r="C14" s="247"/>
      <c r="D14" s="247"/>
      <c r="E14" s="28"/>
    </row>
    <row r="15" spans="1:5" s="24" customFormat="1" ht="12" customHeight="1">
      <c r="A15" s="29" t="s">
        <v>67</v>
      </c>
      <c r="B15" s="547" t="s">
        <v>68</v>
      </c>
      <c r="C15" s="249"/>
      <c r="D15" s="249"/>
      <c r="E15" s="32"/>
    </row>
    <row r="16" spans="1:5" s="24" customFormat="1" ht="12" customHeight="1">
      <c r="A16" s="29" t="s">
        <v>69</v>
      </c>
      <c r="B16" s="547" t="s">
        <v>70</v>
      </c>
      <c r="C16" s="249"/>
      <c r="D16" s="249"/>
      <c r="E16" s="32"/>
    </row>
    <row r="17" spans="1:5" s="24" customFormat="1" ht="12" customHeight="1">
      <c r="A17" s="29" t="s">
        <v>71</v>
      </c>
      <c r="B17" s="547" t="s">
        <v>72</v>
      </c>
      <c r="C17" s="249"/>
      <c r="D17" s="249"/>
      <c r="E17" s="32"/>
    </row>
    <row r="18" spans="1:5" s="24" customFormat="1" ht="12" customHeight="1">
      <c r="A18" s="29" t="s">
        <v>73</v>
      </c>
      <c r="B18" s="547" t="s">
        <v>74</v>
      </c>
      <c r="C18" s="249"/>
      <c r="D18" s="249"/>
      <c r="E18" s="32"/>
    </row>
    <row r="19" spans="1:5" s="24" customFormat="1" ht="12" customHeight="1">
      <c r="A19" s="33" t="s">
        <v>75</v>
      </c>
      <c r="B19" s="549" t="s">
        <v>76</v>
      </c>
      <c r="C19" s="251"/>
      <c r="D19" s="251"/>
      <c r="E19" s="36"/>
    </row>
    <row r="20" spans="1:5" s="24" customFormat="1" ht="12" customHeight="1">
      <c r="A20" s="20" t="s">
        <v>77</v>
      </c>
      <c r="B20" s="545" t="s">
        <v>78</v>
      </c>
      <c r="C20" s="245">
        <f>+C21+C22+C23+C24+C25</f>
        <v>0</v>
      </c>
      <c r="D20" s="245">
        <f>+D21+D22+D23+D24+D25</f>
        <v>0</v>
      </c>
      <c r="E20" s="23">
        <f>+E21+E22+E23+E24+E25</f>
        <v>0</v>
      </c>
    </row>
    <row r="21" spans="1:5" s="24" customFormat="1" ht="12" customHeight="1">
      <c r="A21" s="25" t="s">
        <v>79</v>
      </c>
      <c r="B21" s="546" t="s">
        <v>80</v>
      </c>
      <c r="C21" s="247"/>
      <c r="D21" s="247"/>
      <c r="E21" s="28"/>
    </row>
    <row r="22" spans="1:5" s="24" customFormat="1" ht="12" customHeight="1">
      <c r="A22" s="29" t="s">
        <v>81</v>
      </c>
      <c r="B22" s="547" t="s">
        <v>82</v>
      </c>
      <c r="C22" s="249"/>
      <c r="D22" s="249"/>
      <c r="E22" s="32"/>
    </row>
    <row r="23" spans="1:5" s="24" customFormat="1" ht="12" customHeight="1">
      <c r="A23" s="29" t="s">
        <v>83</v>
      </c>
      <c r="B23" s="547" t="s">
        <v>84</v>
      </c>
      <c r="C23" s="249"/>
      <c r="D23" s="249"/>
      <c r="E23" s="32"/>
    </row>
    <row r="24" spans="1:5" s="24" customFormat="1" ht="12" customHeight="1">
      <c r="A24" s="29" t="s">
        <v>85</v>
      </c>
      <c r="B24" s="547" t="s">
        <v>86</v>
      </c>
      <c r="C24" s="249"/>
      <c r="D24" s="249"/>
      <c r="E24" s="32"/>
    </row>
    <row r="25" spans="1:5" s="24" customFormat="1" ht="12" customHeight="1">
      <c r="A25" s="29" t="s">
        <v>87</v>
      </c>
      <c r="B25" s="547" t="s">
        <v>88</v>
      </c>
      <c r="C25" s="249"/>
      <c r="D25" s="249"/>
      <c r="E25" s="32"/>
    </row>
    <row r="26" spans="1:5" s="24" customFormat="1" ht="12" customHeight="1">
      <c r="A26" s="33" t="s">
        <v>89</v>
      </c>
      <c r="B26" s="549" t="s">
        <v>90</v>
      </c>
      <c r="C26" s="251"/>
      <c r="D26" s="251"/>
      <c r="E26" s="36"/>
    </row>
    <row r="27" spans="1:5" s="24" customFormat="1" ht="12" customHeight="1">
      <c r="A27" s="16" t="s">
        <v>91</v>
      </c>
      <c r="B27" s="21" t="s">
        <v>92</v>
      </c>
      <c r="C27" s="245">
        <f>SUM(C28:C33)</f>
        <v>0</v>
      </c>
      <c r="D27" s="245">
        <f>SUM(D28:D33)</f>
        <v>0</v>
      </c>
      <c r="E27" s="23">
        <f>SUM(E28:E33)</f>
        <v>0</v>
      </c>
    </row>
    <row r="28" spans="1:5" s="24" customFormat="1" ht="12" customHeight="1">
      <c r="A28" s="246" t="s">
        <v>93</v>
      </c>
      <c r="B28" s="26" t="s">
        <v>94</v>
      </c>
      <c r="C28" s="247"/>
      <c r="D28" s="247">
        <f>+D29+D30</f>
        <v>0</v>
      </c>
      <c r="E28" s="28">
        <f>+E29+E30</f>
        <v>0</v>
      </c>
    </row>
    <row r="29" spans="1:5" s="24" customFormat="1" ht="12" customHeight="1">
      <c r="A29" s="248" t="s">
        <v>95</v>
      </c>
      <c r="B29" s="30" t="s">
        <v>96</v>
      </c>
      <c r="C29" s="249"/>
      <c r="D29" s="249"/>
      <c r="E29" s="32"/>
    </row>
    <row r="30" spans="1:5" s="24" customFormat="1" ht="12" customHeight="1">
      <c r="A30" s="248" t="s">
        <v>97</v>
      </c>
      <c r="B30" s="30" t="s">
        <v>98</v>
      </c>
      <c r="C30" s="249"/>
      <c r="D30" s="249"/>
      <c r="E30" s="32"/>
    </row>
    <row r="31" spans="1:5" s="24" customFormat="1" ht="12" customHeight="1">
      <c r="A31" s="248" t="s">
        <v>99</v>
      </c>
      <c r="B31" s="30" t="s">
        <v>453</v>
      </c>
      <c r="C31" s="249"/>
      <c r="D31" s="249"/>
      <c r="E31" s="32"/>
    </row>
    <row r="32" spans="1:5" s="24" customFormat="1" ht="12" customHeight="1">
      <c r="A32" s="248" t="s">
        <v>101</v>
      </c>
      <c r="B32" s="30" t="s">
        <v>102</v>
      </c>
      <c r="C32" s="249"/>
      <c r="D32" s="249"/>
      <c r="E32" s="32"/>
    </row>
    <row r="33" spans="1:5" s="24" customFormat="1" ht="12" customHeight="1">
      <c r="A33" s="250" t="s">
        <v>103</v>
      </c>
      <c r="B33" s="38" t="s">
        <v>104</v>
      </c>
      <c r="C33" s="251"/>
      <c r="D33" s="251"/>
      <c r="E33" s="36"/>
    </row>
    <row r="34" spans="1:5" s="24" customFormat="1" ht="12" customHeight="1">
      <c r="A34" s="20" t="s">
        <v>105</v>
      </c>
      <c r="B34" s="545" t="s">
        <v>106</v>
      </c>
      <c r="C34" s="245">
        <f>SUM(C35:C44)</f>
        <v>0</v>
      </c>
      <c r="D34" s="245">
        <f>SUM(D35:D44)</f>
        <v>0</v>
      </c>
      <c r="E34" s="23">
        <f>SUM(E35:E44)</f>
        <v>0</v>
      </c>
    </row>
    <row r="35" spans="1:5" s="24" customFormat="1" ht="12" customHeight="1">
      <c r="A35" s="25" t="s">
        <v>107</v>
      </c>
      <c r="B35" s="546" t="s">
        <v>108</v>
      </c>
      <c r="C35" s="247"/>
      <c r="D35" s="247"/>
      <c r="E35" s="28"/>
    </row>
    <row r="36" spans="1:5" s="24" customFormat="1" ht="12" customHeight="1">
      <c r="A36" s="29" t="s">
        <v>109</v>
      </c>
      <c r="B36" s="547" t="s">
        <v>110</v>
      </c>
      <c r="C36" s="249"/>
      <c r="D36" s="249"/>
      <c r="E36" s="32"/>
    </row>
    <row r="37" spans="1:5" s="24" customFormat="1" ht="12" customHeight="1">
      <c r="A37" s="29" t="s">
        <v>111</v>
      </c>
      <c r="B37" s="547" t="s">
        <v>112</v>
      </c>
      <c r="C37" s="249"/>
      <c r="D37" s="249"/>
      <c r="E37" s="32"/>
    </row>
    <row r="38" spans="1:5" s="24" customFormat="1" ht="12" customHeight="1">
      <c r="A38" s="29" t="s">
        <v>113</v>
      </c>
      <c r="B38" s="547" t="s">
        <v>114</v>
      </c>
      <c r="C38" s="249"/>
      <c r="D38" s="249"/>
      <c r="E38" s="32"/>
    </row>
    <row r="39" spans="1:5" s="24" customFormat="1" ht="12" customHeight="1">
      <c r="A39" s="29" t="s">
        <v>115</v>
      </c>
      <c r="B39" s="547" t="s">
        <v>116</v>
      </c>
      <c r="C39" s="249"/>
      <c r="D39" s="249"/>
      <c r="E39" s="32"/>
    </row>
    <row r="40" spans="1:5" s="24" customFormat="1" ht="12" customHeight="1">
      <c r="A40" s="29" t="s">
        <v>117</v>
      </c>
      <c r="B40" s="547" t="s">
        <v>118</v>
      </c>
      <c r="C40" s="249"/>
      <c r="D40" s="249"/>
      <c r="E40" s="32"/>
    </row>
    <row r="41" spans="1:5" s="24" customFormat="1" ht="12" customHeight="1">
      <c r="A41" s="29" t="s">
        <v>119</v>
      </c>
      <c r="B41" s="547" t="s">
        <v>120</v>
      </c>
      <c r="C41" s="249"/>
      <c r="D41" s="249"/>
      <c r="E41" s="32"/>
    </row>
    <row r="42" spans="1:5" s="24" customFormat="1" ht="12" customHeight="1">
      <c r="A42" s="29" t="s">
        <v>121</v>
      </c>
      <c r="B42" s="547" t="s">
        <v>122</v>
      </c>
      <c r="C42" s="249"/>
      <c r="D42" s="249"/>
      <c r="E42" s="32"/>
    </row>
    <row r="43" spans="1:5" s="24" customFormat="1" ht="12" customHeight="1">
      <c r="A43" s="29" t="s">
        <v>123</v>
      </c>
      <c r="B43" s="547" t="s">
        <v>124</v>
      </c>
      <c r="C43" s="249"/>
      <c r="D43" s="249"/>
      <c r="E43" s="32"/>
    </row>
    <row r="44" spans="1:5" s="24" customFormat="1" ht="12" customHeight="1">
      <c r="A44" s="33" t="s">
        <v>125</v>
      </c>
      <c r="B44" s="549" t="s">
        <v>126</v>
      </c>
      <c r="C44" s="251"/>
      <c r="D44" s="251"/>
      <c r="E44" s="36"/>
    </row>
    <row r="45" spans="1:5" s="24" customFormat="1" ht="12" customHeight="1">
      <c r="A45" s="20" t="s">
        <v>127</v>
      </c>
      <c r="B45" s="545" t="s">
        <v>128</v>
      </c>
      <c r="C45" s="245">
        <f>SUM(C46:C50)</f>
        <v>0</v>
      </c>
      <c r="D45" s="245">
        <f>SUM(D46:D50)</f>
        <v>0</v>
      </c>
      <c r="E45" s="23">
        <f>SUM(E46:E50)</f>
        <v>0</v>
      </c>
    </row>
    <row r="46" spans="1:5" s="24" customFormat="1" ht="12" customHeight="1">
      <c r="A46" s="25" t="s">
        <v>129</v>
      </c>
      <c r="B46" s="546" t="s">
        <v>130</v>
      </c>
      <c r="C46" s="247"/>
      <c r="D46" s="247"/>
      <c r="E46" s="28"/>
    </row>
    <row r="47" spans="1:5" s="24" customFormat="1" ht="12" customHeight="1">
      <c r="A47" s="29" t="s">
        <v>131</v>
      </c>
      <c r="B47" s="547" t="s">
        <v>132</v>
      </c>
      <c r="C47" s="249"/>
      <c r="D47" s="249"/>
      <c r="E47" s="32"/>
    </row>
    <row r="48" spans="1:5" s="24" customFormat="1" ht="12" customHeight="1">
      <c r="A48" s="29" t="s">
        <v>133</v>
      </c>
      <c r="B48" s="547" t="s">
        <v>134</v>
      </c>
      <c r="C48" s="249"/>
      <c r="D48" s="249"/>
      <c r="E48" s="32"/>
    </row>
    <row r="49" spans="1:5" s="24" customFormat="1" ht="12" customHeight="1">
      <c r="A49" s="29" t="s">
        <v>135</v>
      </c>
      <c r="B49" s="547" t="s">
        <v>136</v>
      </c>
      <c r="C49" s="249"/>
      <c r="D49" s="249"/>
      <c r="E49" s="32"/>
    </row>
    <row r="50" spans="1:5" s="24" customFormat="1" ht="12" customHeight="1">
      <c r="A50" s="33" t="s">
        <v>137</v>
      </c>
      <c r="B50" s="549" t="s">
        <v>138</v>
      </c>
      <c r="C50" s="251"/>
      <c r="D50" s="251"/>
      <c r="E50" s="36"/>
    </row>
    <row r="51" spans="1:5" s="24" customFormat="1" ht="12.75">
      <c r="A51" s="20" t="s">
        <v>139</v>
      </c>
      <c r="B51" s="545" t="s">
        <v>140</v>
      </c>
      <c r="C51" s="245">
        <f>SUM(C52:C54)</f>
        <v>0</v>
      </c>
      <c r="D51" s="245">
        <f>SUM(D52:D54)</f>
        <v>0</v>
      </c>
      <c r="E51" s="23">
        <f>SUM(E52:E54)</f>
        <v>0</v>
      </c>
    </row>
    <row r="52" spans="1:5" s="24" customFormat="1" ht="12.75">
      <c r="A52" s="25" t="s">
        <v>141</v>
      </c>
      <c r="B52" s="546" t="s">
        <v>142</v>
      </c>
      <c r="C52" s="247"/>
      <c r="D52" s="247"/>
      <c r="E52" s="28"/>
    </row>
    <row r="53" spans="1:5" s="24" customFormat="1" ht="14.25" customHeight="1">
      <c r="A53" s="29" t="s">
        <v>143</v>
      </c>
      <c r="B53" s="547" t="s">
        <v>837</v>
      </c>
      <c r="C53" s="249"/>
      <c r="D53" s="249"/>
      <c r="E53" s="32"/>
    </row>
    <row r="54" spans="1:5" s="24" customFormat="1" ht="12.75">
      <c r="A54" s="29" t="s">
        <v>145</v>
      </c>
      <c r="B54" s="547" t="s">
        <v>146</v>
      </c>
      <c r="C54" s="249"/>
      <c r="D54" s="249"/>
      <c r="E54" s="32"/>
    </row>
    <row r="55" spans="1:5" s="24" customFormat="1" ht="12.75">
      <c r="A55" s="33" t="s">
        <v>147</v>
      </c>
      <c r="B55" s="549" t="s">
        <v>148</v>
      </c>
      <c r="C55" s="251"/>
      <c r="D55" s="251"/>
      <c r="E55" s="36"/>
    </row>
    <row r="56" spans="1:5" s="24" customFormat="1" ht="12.75">
      <c r="A56" s="20" t="s">
        <v>149</v>
      </c>
      <c r="B56" s="551" t="s">
        <v>150</v>
      </c>
      <c r="C56" s="245">
        <f>SUM(C57:C59)</f>
        <v>0</v>
      </c>
      <c r="D56" s="245">
        <f>SUM(D57:D59)</f>
        <v>0</v>
      </c>
      <c r="E56" s="23">
        <f>SUM(E57:E59)</f>
        <v>0</v>
      </c>
    </row>
    <row r="57" spans="1:5" s="24" customFormat="1" ht="12.75">
      <c r="A57" s="29" t="s">
        <v>151</v>
      </c>
      <c r="B57" s="546" t="s">
        <v>152</v>
      </c>
      <c r="C57" s="249"/>
      <c r="D57" s="249"/>
      <c r="E57" s="32"/>
    </row>
    <row r="58" spans="1:5" s="24" customFormat="1" ht="12.75" customHeight="1">
      <c r="A58" s="29" t="s">
        <v>153</v>
      </c>
      <c r="B58" s="547" t="s">
        <v>838</v>
      </c>
      <c r="C58" s="249"/>
      <c r="D58" s="249"/>
      <c r="E58" s="32"/>
    </row>
    <row r="59" spans="1:5" s="24" customFormat="1" ht="12.75">
      <c r="A59" s="29" t="s">
        <v>155</v>
      </c>
      <c r="B59" s="547" t="s">
        <v>156</v>
      </c>
      <c r="C59" s="249"/>
      <c r="D59" s="249"/>
      <c r="E59" s="32"/>
    </row>
    <row r="60" spans="1:5" s="24" customFormat="1" ht="12.75">
      <c r="A60" s="29" t="s">
        <v>157</v>
      </c>
      <c r="B60" s="549" t="s">
        <v>158</v>
      </c>
      <c r="C60" s="249"/>
      <c r="D60" s="249"/>
      <c r="E60" s="32"/>
    </row>
    <row r="61" spans="1:5" s="24" customFormat="1" ht="12.75">
      <c r="A61" s="20" t="s">
        <v>159</v>
      </c>
      <c r="B61" s="545" t="s">
        <v>160</v>
      </c>
      <c r="C61" s="245">
        <f>+C6+C13+C20+C27+C34+C45+C51+C56</f>
        <v>0</v>
      </c>
      <c r="D61" s="245">
        <f>+D6+D13+D20+D27+D34+D45+D51+D56</f>
        <v>0</v>
      </c>
      <c r="E61" s="23">
        <f>+E6+E13+E20+E27+E34+E45+E51+E56</f>
        <v>0</v>
      </c>
    </row>
    <row r="62" spans="1:5" s="24" customFormat="1" ht="12.75">
      <c r="A62" s="40" t="s">
        <v>161</v>
      </c>
      <c r="B62" s="551" t="s">
        <v>839</v>
      </c>
      <c r="C62" s="245">
        <f>SUM(C63:C65)</f>
        <v>0</v>
      </c>
      <c r="D62" s="245">
        <f>SUM(D63:D65)</f>
        <v>0</v>
      </c>
      <c r="E62" s="23">
        <f>SUM(E63:E65)</f>
        <v>0</v>
      </c>
    </row>
    <row r="63" spans="1:5" s="24" customFormat="1" ht="12.75">
      <c r="A63" s="29" t="s">
        <v>163</v>
      </c>
      <c r="B63" s="546" t="s">
        <v>164</v>
      </c>
      <c r="C63" s="249"/>
      <c r="D63" s="249"/>
      <c r="E63" s="32"/>
    </row>
    <row r="64" spans="1:5" s="24" customFormat="1" ht="12.75">
      <c r="A64" s="29" t="s">
        <v>165</v>
      </c>
      <c r="B64" s="547" t="s">
        <v>166</v>
      </c>
      <c r="C64" s="249"/>
      <c r="D64" s="249"/>
      <c r="E64" s="32"/>
    </row>
    <row r="65" spans="1:5" s="24" customFormat="1" ht="12.75">
      <c r="A65" s="29" t="s">
        <v>167</v>
      </c>
      <c r="B65" s="41" t="s">
        <v>168</v>
      </c>
      <c r="C65" s="249"/>
      <c r="D65" s="249"/>
      <c r="E65" s="32"/>
    </row>
    <row r="66" spans="1:5" s="24" customFormat="1" ht="12.75">
      <c r="A66" s="40" t="s">
        <v>169</v>
      </c>
      <c r="B66" s="551" t="s">
        <v>170</v>
      </c>
      <c r="C66" s="245">
        <f>SUM(C67:C70)</f>
        <v>0</v>
      </c>
      <c r="D66" s="245">
        <f>SUM(D67:D70)</f>
        <v>0</v>
      </c>
      <c r="E66" s="23">
        <f>SUM(E67:E70)</f>
        <v>0</v>
      </c>
    </row>
    <row r="67" spans="1:5" s="24" customFormat="1" ht="12.75">
      <c r="A67" s="29" t="s">
        <v>171</v>
      </c>
      <c r="B67" s="546" t="s">
        <v>172</v>
      </c>
      <c r="C67" s="249"/>
      <c r="D67" s="249"/>
      <c r="E67" s="32"/>
    </row>
    <row r="68" spans="1:5" s="24" customFormat="1" ht="12.75">
      <c r="A68" s="29" t="s">
        <v>173</v>
      </c>
      <c r="B68" s="547" t="s">
        <v>174</v>
      </c>
      <c r="C68" s="249"/>
      <c r="D68" s="249"/>
      <c r="E68" s="32"/>
    </row>
    <row r="69" spans="1:5" s="24" customFormat="1" ht="12" customHeight="1">
      <c r="A69" s="29" t="s">
        <v>175</v>
      </c>
      <c r="B69" s="547" t="s">
        <v>176</v>
      </c>
      <c r="C69" s="249"/>
      <c r="D69" s="249"/>
      <c r="E69" s="32"/>
    </row>
    <row r="70" spans="1:5" s="24" customFormat="1" ht="12" customHeight="1">
      <c r="A70" s="29" t="s">
        <v>177</v>
      </c>
      <c r="B70" s="549" t="s">
        <v>178</v>
      </c>
      <c r="C70" s="249"/>
      <c r="D70" s="249"/>
      <c r="E70" s="32"/>
    </row>
    <row r="71" spans="1:5" s="24" customFormat="1" ht="12" customHeight="1">
      <c r="A71" s="40" t="s">
        <v>179</v>
      </c>
      <c r="B71" s="551" t="s">
        <v>180</v>
      </c>
      <c r="C71" s="245">
        <f>SUM(C72:C73)</f>
        <v>0</v>
      </c>
      <c r="D71" s="245">
        <f>SUM(D72:D73)</f>
        <v>0</v>
      </c>
      <c r="E71" s="23">
        <f>SUM(E72:E73)</f>
        <v>0</v>
      </c>
    </row>
    <row r="72" spans="1:5" s="24" customFormat="1" ht="12" customHeight="1">
      <c r="A72" s="29" t="s">
        <v>181</v>
      </c>
      <c r="B72" s="546" t="s">
        <v>182</v>
      </c>
      <c r="C72" s="249"/>
      <c r="D72" s="249"/>
      <c r="E72" s="32"/>
    </row>
    <row r="73" spans="1:5" s="24" customFormat="1" ht="12" customHeight="1">
      <c r="A73" s="29" t="s">
        <v>183</v>
      </c>
      <c r="B73" s="549" t="s">
        <v>184</v>
      </c>
      <c r="C73" s="249"/>
      <c r="D73" s="249"/>
      <c r="E73" s="32"/>
    </row>
    <row r="74" spans="1:5" s="24" customFormat="1" ht="12" customHeight="1">
      <c r="A74" s="40" t="s">
        <v>185</v>
      </c>
      <c r="B74" s="551" t="s">
        <v>186</v>
      </c>
      <c r="C74" s="245">
        <f>SUM(C75:C77)</f>
        <v>0</v>
      </c>
      <c r="D74" s="245">
        <f>SUM(D75:D77)</f>
        <v>0</v>
      </c>
      <c r="E74" s="23">
        <f>SUM(E75:E77)</f>
        <v>0</v>
      </c>
    </row>
    <row r="75" spans="1:5" s="24" customFormat="1" ht="12" customHeight="1">
      <c r="A75" s="29" t="s">
        <v>187</v>
      </c>
      <c r="B75" s="546" t="s">
        <v>188</v>
      </c>
      <c r="C75" s="249"/>
      <c r="D75" s="249"/>
      <c r="E75" s="32"/>
    </row>
    <row r="76" spans="1:5" s="24" customFormat="1" ht="12" customHeight="1">
      <c r="A76" s="29" t="s">
        <v>189</v>
      </c>
      <c r="B76" s="547" t="s">
        <v>190</v>
      </c>
      <c r="C76" s="249"/>
      <c r="D76" s="249"/>
      <c r="E76" s="32"/>
    </row>
    <row r="77" spans="1:5" s="24" customFormat="1" ht="12" customHeight="1">
      <c r="A77" s="29" t="s">
        <v>191</v>
      </c>
      <c r="B77" s="549" t="s">
        <v>192</v>
      </c>
      <c r="C77" s="249"/>
      <c r="D77" s="249"/>
      <c r="E77" s="32"/>
    </row>
    <row r="78" spans="1:5" s="24" customFormat="1" ht="12" customHeight="1">
      <c r="A78" s="40" t="s">
        <v>193</v>
      </c>
      <c r="B78" s="551" t="s">
        <v>194</v>
      </c>
      <c r="C78" s="245">
        <f>SUM(C79:C82)</f>
        <v>0</v>
      </c>
      <c r="D78" s="245">
        <f>SUM(D79:D82)</f>
        <v>0</v>
      </c>
      <c r="E78" s="23">
        <f>SUM(E79:E82)</f>
        <v>0</v>
      </c>
    </row>
    <row r="79" spans="1:5" s="24" customFormat="1" ht="12" customHeight="1">
      <c r="A79" s="552" t="s">
        <v>195</v>
      </c>
      <c r="B79" s="546" t="s">
        <v>196</v>
      </c>
      <c r="C79" s="249"/>
      <c r="D79" s="249"/>
      <c r="E79" s="32"/>
    </row>
    <row r="80" spans="1:5" s="24" customFormat="1" ht="12" customHeight="1">
      <c r="A80" s="553" t="s">
        <v>197</v>
      </c>
      <c r="B80" s="547" t="s">
        <v>198</v>
      </c>
      <c r="C80" s="249"/>
      <c r="D80" s="249"/>
      <c r="E80" s="32"/>
    </row>
    <row r="81" spans="1:5" s="24" customFormat="1" ht="12" customHeight="1">
      <c r="A81" s="553" t="s">
        <v>199</v>
      </c>
      <c r="B81" s="547" t="s">
        <v>200</v>
      </c>
      <c r="C81" s="249"/>
      <c r="D81" s="249"/>
      <c r="E81" s="32"/>
    </row>
    <row r="82" spans="1:5" s="24" customFormat="1" ht="12" customHeight="1">
      <c r="A82" s="44" t="s">
        <v>201</v>
      </c>
      <c r="B82" s="549" t="s">
        <v>202</v>
      </c>
      <c r="C82" s="249"/>
      <c r="D82" s="249"/>
      <c r="E82" s="32"/>
    </row>
    <row r="83" spans="1:5" s="24" customFormat="1" ht="12" customHeight="1">
      <c r="A83" s="40" t="s">
        <v>203</v>
      </c>
      <c r="B83" s="551" t="s">
        <v>204</v>
      </c>
      <c r="C83" s="257"/>
      <c r="D83" s="257"/>
      <c r="E83" s="46"/>
    </row>
    <row r="84" spans="1:5" s="24" customFormat="1" ht="13.5" customHeight="1">
      <c r="A84" s="40" t="s">
        <v>205</v>
      </c>
      <c r="B84" s="47" t="s">
        <v>206</v>
      </c>
      <c r="C84" s="245">
        <f>+C62+C66+C71+C74+C78+C83</f>
        <v>0</v>
      </c>
      <c r="D84" s="245">
        <f>+D62+D66+D71+D74+D78+D83</f>
        <v>0</v>
      </c>
      <c r="E84" s="23">
        <f>+E62+E66+E71+E74+E78+E83</f>
        <v>0</v>
      </c>
    </row>
    <row r="85" spans="1:5" s="24" customFormat="1" ht="12" customHeight="1">
      <c r="A85" s="48" t="s">
        <v>207</v>
      </c>
      <c r="B85" s="49" t="s">
        <v>208</v>
      </c>
      <c r="C85" s="245">
        <f>+C61+C84</f>
        <v>0</v>
      </c>
      <c r="D85" s="245">
        <f>+D61+D84</f>
        <v>0</v>
      </c>
      <c r="E85" s="23">
        <f>+E61+E84</f>
        <v>0</v>
      </c>
    </row>
    <row r="86" spans="1:5" ht="16.5" customHeight="1">
      <c r="A86" s="758" t="s">
        <v>209</v>
      </c>
      <c r="B86" s="758"/>
      <c r="C86" s="758"/>
      <c r="D86" s="758"/>
      <c r="E86" s="758"/>
    </row>
    <row r="87" spans="1:5" s="54" customFormat="1" ht="16.5" customHeight="1">
      <c r="A87" s="52" t="s">
        <v>840</v>
      </c>
      <c r="B87" s="52"/>
      <c r="C87" s="52"/>
      <c r="D87" s="53"/>
      <c r="E87" s="53" t="s">
        <v>211</v>
      </c>
    </row>
    <row r="88" spans="1:5" s="54" customFormat="1" ht="16.5" customHeight="1">
      <c r="A88" s="759" t="s">
        <v>39</v>
      </c>
      <c r="B88" s="760" t="s">
        <v>212</v>
      </c>
      <c r="C88" s="760" t="str">
        <f>+C3</f>
        <v>2015. évi tény</v>
      </c>
      <c r="D88" s="761" t="str">
        <f>+D3</f>
        <v>2016. évi</v>
      </c>
      <c r="E88" s="761"/>
    </row>
    <row r="89" spans="1:5" ht="37.5" customHeight="1">
      <c r="A89" s="759"/>
      <c r="B89" s="760"/>
      <c r="C89" s="760"/>
      <c r="D89" s="14" t="s">
        <v>42</v>
      </c>
      <c r="E89" s="15" t="s">
        <v>43</v>
      </c>
    </row>
    <row r="90" spans="1:5" s="19" customFormat="1" ht="12" customHeight="1">
      <c r="A90" s="16" t="s">
        <v>44</v>
      </c>
      <c r="B90" s="17" t="s">
        <v>45</v>
      </c>
      <c r="C90" s="17" t="s">
        <v>46</v>
      </c>
      <c r="D90" s="17" t="s">
        <v>48</v>
      </c>
      <c r="E90" s="18" t="s">
        <v>294</v>
      </c>
    </row>
    <row r="91" spans="1:5" ht="12" customHeight="1">
      <c r="A91" s="56" t="s">
        <v>49</v>
      </c>
      <c r="B91" s="57" t="s">
        <v>841</v>
      </c>
      <c r="C91" s="554">
        <f>SUM(C92:C96)</f>
        <v>0</v>
      </c>
      <c r="D91" s="554">
        <f>+D92+D93+D94+D95+D96</f>
        <v>0</v>
      </c>
      <c r="E91" s="59">
        <f>+E92+E93+E94+E95+E96</f>
        <v>0</v>
      </c>
    </row>
    <row r="92" spans="1:5" ht="12" customHeight="1">
      <c r="A92" s="60" t="s">
        <v>51</v>
      </c>
      <c r="B92" s="555" t="s">
        <v>214</v>
      </c>
      <c r="C92" s="556"/>
      <c r="D92" s="556"/>
      <c r="E92" s="63"/>
    </row>
    <row r="93" spans="1:5" ht="12" customHeight="1">
      <c r="A93" s="29" t="s">
        <v>53</v>
      </c>
      <c r="B93" s="557" t="s">
        <v>215</v>
      </c>
      <c r="C93" s="249"/>
      <c r="D93" s="249"/>
      <c r="E93" s="32"/>
    </row>
    <row r="94" spans="1:5" ht="12" customHeight="1">
      <c r="A94" s="29" t="s">
        <v>55</v>
      </c>
      <c r="B94" s="557" t="s">
        <v>216</v>
      </c>
      <c r="C94" s="251"/>
      <c r="D94" s="251"/>
      <c r="E94" s="36"/>
    </row>
    <row r="95" spans="1:5" ht="12" customHeight="1">
      <c r="A95" s="29" t="s">
        <v>57</v>
      </c>
      <c r="B95" s="558" t="s">
        <v>217</v>
      </c>
      <c r="C95" s="251"/>
      <c r="D95" s="251"/>
      <c r="E95" s="36"/>
    </row>
    <row r="96" spans="1:5" ht="12" customHeight="1">
      <c r="A96" s="29" t="s">
        <v>218</v>
      </c>
      <c r="B96" s="559" t="s">
        <v>219</v>
      </c>
      <c r="C96" s="251"/>
      <c r="D96" s="251"/>
      <c r="E96" s="36"/>
    </row>
    <row r="97" spans="1:5" ht="12" customHeight="1">
      <c r="A97" s="29" t="s">
        <v>61</v>
      </c>
      <c r="B97" s="557" t="s">
        <v>220</v>
      </c>
      <c r="C97" s="251"/>
      <c r="D97" s="251"/>
      <c r="E97" s="36"/>
    </row>
    <row r="98" spans="1:5" ht="12" customHeight="1">
      <c r="A98" s="29" t="s">
        <v>221</v>
      </c>
      <c r="B98" s="560" t="s">
        <v>222</v>
      </c>
      <c r="C98" s="251"/>
      <c r="D98" s="251"/>
      <c r="E98" s="36"/>
    </row>
    <row r="99" spans="1:5" ht="12" customHeight="1">
      <c r="A99" s="29" t="s">
        <v>223</v>
      </c>
      <c r="B99" s="557" t="s">
        <v>224</v>
      </c>
      <c r="C99" s="251"/>
      <c r="D99" s="251"/>
      <c r="E99" s="36"/>
    </row>
    <row r="100" spans="1:5" ht="12" customHeight="1">
      <c r="A100" s="29" t="s">
        <v>225</v>
      </c>
      <c r="B100" s="557" t="s">
        <v>226</v>
      </c>
      <c r="C100" s="251"/>
      <c r="D100" s="251"/>
      <c r="E100" s="36"/>
    </row>
    <row r="101" spans="1:5" ht="12" customHeight="1">
      <c r="A101" s="29" t="s">
        <v>227</v>
      </c>
      <c r="B101" s="560" t="s">
        <v>228</v>
      </c>
      <c r="C101" s="251"/>
      <c r="D101" s="251"/>
      <c r="E101" s="36"/>
    </row>
    <row r="102" spans="1:5" ht="12" customHeight="1">
      <c r="A102" s="29" t="s">
        <v>229</v>
      </c>
      <c r="B102" s="560" t="s">
        <v>230</v>
      </c>
      <c r="C102" s="251"/>
      <c r="D102" s="251"/>
      <c r="E102" s="36"/>
    </row>
    <row r="103" spans="1:5" ht="12" customHeight="1">
      <c r="A103" s="29" t="s">
        <v>231</v>
      </c>
      <c r="B103" s="557" t="s">
        <v>232</v>
      </c>
      <c r="C103" s="251"/>
      <c r="D103" s="251"/>
      <c r="E103" s="36"/>
    </row>
    <row r="104" spans="1:5" ht="12" customHeight="1">
      <c r="A104" s="69" t="s">
        <v>233</v>
      </c>
      <c r="B104" s="561" t="s">
        <v>234</v>
      </c>
      <c r="C104" s="251"/>
      <c r="D104" s="251"/>
      <c r="E104" s="36"/>
    </row>
    <row r="105" spans="1:5" ht="12" customHeight="1">
      <c r="A105" s="29" t="s">
        <v>235</v>
      </c>
      <c r="B105" s="561" t="s">
        <v>236</v>
      </c>
      <c r="C105" s="251"/>
      <c r="D105" s="251"/>
      <c r="E105" s="36"/>
    </row>
    <row r="106" spans="1:5" ht="12" customHeight="1">
      <c r="A106" s="71" t="s">
        <v>237</v>
      </c>
      <c r="B106" s="562" t="s">
        <v>238</v>
      </c>
      <c r="C106" s="563"/>
      <c r="D106" s="563"/>
      <c r="E106" s="74"/>
    </row>
    <row r="107" spans="1:5" ht="12" customHeight="1">
      <c r="A107" s="20" t="s">
        <v>63</v>
      </c>
      <c r="B107" s="75" t="s">
        <v>842</v>
      </c>
      <c r="C107" s="245">
        <f>+C108+C110+C112</f>
        <v>0</v>
      </c>
      <c r="D107" s="245">
        <f>+D108+D110+D112</f>
        <v>0</v>
      </c>
      <c r="E107" s="23">
        <f>+E108+E110+E112</f>
        <v>0</v>
      </c>
    </row>
    <row r="108" spans="1:5" ht="12" customHeight="1">
      <c r="A108" s="25" t="s">
        <v>65</v>
      </c>
      <c r="B108" s="557" t="s">
        <v>240</v>
      </c>
      <c r="C108" s="247"/>
      <c r="D108" s="247"/>
      <c r="E108" s="28"/>
    </row>
    <row r="109" spans="1:5" ht="12" customHeight="1">
      <c r="A109" s="25" t="s">
        <v>67</v>
      </c>
      <c r="B109" s="561" t="s">
        <v>241</v>
      </c>
      <c r="C109" s="247"/>
      <c r="D109" s="247"/>
      <c r="E109" s="28"/>
    </row>
    <row r="110" spans="1:5" ht="15.75">
      <c r="A110" s="25" t="s">
        <v>69</v>
      </c>
      <c r="B110" s="561" t="s">
        <v>242</v>
      </c>
      <c r="C110" s="249"/>
      <c r="D110" s="249"/>
      <c r="E110" s="32"/>
    </row>
    <row r="111" spans="1:5" ht="12" customHeight="1">
      <c r="A111" s="25" t="s">
        <v>71</v>
      </c>
      <c r="B111" s="561" t="s">
        <v>243</v>
      </c>
      <c r="C111" s="249"/>
      <c r="D111" s="249"/>
      <c r="E111" s="32"/>
    </row>
    <row r="112" spans="1:5" ht="12" customHeight="1">
      <c r="A112" s="25" t="s">
        <v>73</v>
      </c>
      <c r="B112" s="549" t="s">
        <v>244</v>
      </c>
      <c r="C112" s="249"/>
      <c r="D112" s="249"/>
      <c r="E112" s="32"/>
    </row>
    <row r="113" spans="1:5" ht="15.75">
      <c r="A113" s="25" t="s">
        <v>75</v>
      </c>
      <c r="B113" s="547" t="s">
        <v>245</v>
      </c>
      <c r="C113" s="249"/>
      <c r="D113" s="249"/>
      <c r="E113" s="32"/>
    </row>
    <row r="114" spans="1:5" ht="15.75">
      <c r="A114" s="25" t="s">
        <v>246</v>
      </c>
      <c r="B114" s="564" t="s">
        <v>247</v>
      </c>
      <c r="C114" s="249"/>
      <c r="D114" s="249"/>
      <c r="E114" s="32"/>
    </row>
    <row r="115" spans="1:5" ht="12" customHeight="1">
      <c r="A115" s="25" t="s">
        <v>248</v>
      </c>
      <c r="B115" s="557" t="s">
        <v>226</v>
      </c>
      <c r="C115" s="249"/>
      <c r="D115" s="249"/>
      <c r="E115" s="32"/>
    </row>
    <row r="116" spans="1:5" ht="12" customHeight="1">
      <c r="A116" s="25" t="s">
        <v>249</v>
      </c>
      <c r="B116" s="557" t="s">
        <v>250</v>
      </c>
      <c r="C116" s="249"/>
      <c r="D116" s="249"/>
      <c r="E116" s="32"/>
    </row>
    <row r="117" spans="1:5" ht="12" customHeight="1">
      <c r="A117" s="25" t="s">
        <v>251</v>
      </c>
      <c r="B117" s="557" t="s">
        <v>252</v>
      </c>
      <c r="C117" s="249"/>
      <c r="D117" s="249"/>
      <c r="E117" s="32"/>
    </row>
    <row r="118" spans="1:5" s="79" customFormat="1" ht="12" customHeight="1">
      <c r="A118" s="25" t="s">
        <v>253</v>
      </c>
      <c r="B118" s="557" t="s">
        <v>232</v>
      </c>
      <c r="C118" s="249"/>
      <c r="D118" s="249"/>
      <c r="E118" s="32"/>
    </row>
    <row r="119" spans="1:5" ht="12" customHeight="1">
      <c r="A119" s="25" t="s">
        <v>254</v>
      </c>
      <c r="B119" s="557" t="s">
        <v>255</v>
      </c>
      <c r="C119" s="249"/>
      <c r="D119" s="249"/>
      <c r="E119" s="32"/>
    </row>
    <row r="120" spans="1:5" ht="12" customHeight="1">
      <c r="A120" s="69" t="s">
        <v>256</v>
      </c>
      <c r="B120" s="557" t="s">
        <v>257</v>
      </c>
      <c r="C120" s="251"/>
      <c r="D120" s="251"/>
      <c r="E120" s="36"/>
    </row>
    <row r="121" spans="1:5" ht="12" customHeight="1">
      <c r="A121" s="20" t="s">
        <v>77</v>
      </c>
      <c r="B121" s="545" t="s">
        <v>258</v>
      </c>
      <c r="C121" s="245">
        <f>+C122+C123</f>
        <v>0</v>
      </c>
      <c r="D121" s="245">
        <f>+D122+D123</f>
        <v>0</v>
      </c>
      <c r="E121" s="23">
        <f>+E122+E123</f>
        <v>0</v>
      </c>
    </row>
    <row r="122" spans="1:5" ht="12" customHeight="1">
      <c r="A122" s="25" t="s">
        <v>79</v>
      </c>
      <c r="B122" s="564" t="s">
        <v>259</v>
      </c>
      <c r="C122" s="247"/>
      <c r="D122" s="247"/>
      <c r="E122" s="28"/>
    </row>
    <row r="123" spans="1:5" ht="12" customHeight="1">
      <c r="A123" s="33" t="s">
        <v>81</v>
      </c>
      <c r="B123" s="561" t="s">
        <v>260</v>
      </c>
      <c r="C123" s="251"/>
      <c r="D123" s="251"/>
      <c r="E123" s="36"/>
    </row>
    <row r="124" spans="1:5" ht="12" customHeight="1">
      <c r="A124" s="20" t="s">
        <v>261</v>
      </c>
      <c r="B124" s="545" t="s">
        <v>262</v>
      </c>
      <c r="C124" s="245">
        <f>+C91+C107+C121</f>
        <v>0</v>
      </c>
      <c r="D124" s="245">
        <f>+D91+D107+D121</f>
        <v>0</v>
      </c>
      <c r="E124" s="23">
        <f>+E91+E107+E121</f>
        <v>0</v>
      </c>
    </row>
    <row r="125" spans="1:5" ht="12" customHeight="1">
      <c r="A125" s="20" t="s">
        <v>105</v>
      </c>
      <c r="B125" s="545" t="s">
        <v>263</v>
      </c>
      <c r="C125" s="245">
        <f>+C126+C127+C128</f>
        <v>0</v>
      </c>
      <c r="D125" s="245">
        <f>+D126+D127+D128</f>
        <v>0</v>
      </c>
      <c r="E125" s="23">
        <f>+E126+E127+E128</f>
        <v>0</v>
      </c>
    </row>
    <row r="126" spans="1:5" ht="12" customHeight="1">
      <c r="A126" s="25" t="s">
        <v>107</v>
      </c>
      <c r="B126" s="564" t="s">
        <v>843</v>
      </c>
      <c r="C126" s="249"/>
      <c r="D126" s="249"/>
      <c r="E126" s="32"/>
    </row>
    <row r="127" spans="1:5" ht="12" customHeight="1">
      <c r="A127" s="25" t="s">
        <v>109</v>
      </c>
      <c r="B127" s="564" t="s">
        <v>844</v>
      </c>
      <c r="C127" s="249"/>
      <c r="D127" s="249"/>
      <c r="E127" s="32"/>
    </row>
    <row r="128" spans="1:5" ht="12" customHeight="1">
      <c r="A128" s="69" t="s">
        <v>111</v>
      </c>
      <c r="B128" s="565" t="s">
        <v>845</v>
      </c>
      <c r="C128" s="249"/>
      <c r="D128" s="249"/>
      <c r="E128" s="32"/>
    </row>
    <row r="129" spans="1:5" ht="12" customHeight="1">
      <c r="A129" s="20" t="s">
        <v>127</v>
      </c>
      <c r="B129" s="545" t="s">
        <v>267</v>
      </c>
      <c r="C129" s="245">
        <f>+C130+C131+C132+C133</f>
        <v>0</v>
      </c>
      <c r="D129" s="245">
        <f>+D130+D131+D132+D133</f>
        <v>0</v>
      </c>
      <c r="E129" s="23">
        <f>+E130+E131+E132+E133</f>
        <v>0</v>
      </c>
    </row>
    <row r="130" spans="1:5" ht="12" customHeight="1">
      <c r="A130" s="25" t="s">
        <v>129</v>
      </c>
      <c r="B130" s="564" t="s">
        <v>846</v>
      </c>
      <c r="C130" s="249"/>
      <c r="D130" s="249"/>
      <c r="E130" s="32"/>
    </row>
    <row r="131" spans="1:5" ht="12" customHeight="1">
      <c r="A131" s="25" t="s">
        <v>131</v>
      </c>
      <c r="B131" s="564" t="s">
        <v>847</v>
      </c>
      <c r="C131" s="249"/>
      <c r="D131" s="249"/>
      <c r="E131" s="32"/>
    </row>
    <row r="132" spans="1:5" ht="12" customHeight="1">
      <c r="A132" s="25" t="s">
        <v>133</v>
      </c>
      <c r="B132" s="564" t="s">
        <v>848</v>
      </c>
      <c r="C132" s="249"/>
      <c r="D132" s="249"/>
      <c r="E132" s="32"/>
    </row>
    <row r="133" spans="1:5" ht="12" customHeight="1">
      <c r="A133" s="69" t="s">
        <v>135</v>
      </c>
      <c r="B133" s="565" t="s">
        <v>849</v>
      </c>
      <c r="C133" s="249"/>
      <c r="D133" s="249"/>
      <c r="E133" s="32"/>
    </row>
    <row r="134" spans="1:5" ht="12" customHeight="1">
      <c r="A134" s="20" t="s">
        <v>272</v>
      </c>
      <c r="B134" s="545" t="s">
        <v>273</v>
      </c>
      <c r="C134" s="245">
        <f>+C135+C136+C137+C138</f>
        <v>0</v>
      </c>
      <c r="D134" s="245">
        <f>+D135+D136+D137+D138</f>
        <v>0</v>
      </c>
      <c r="E134" s="23">
        <f>+E135+E136+E137+E138</f>
        <v>0</v>
      </c>
    </row>
    <row r="135" spans="1:5" ht="12" customHeight="1">
      <c r="A135" s="25" t="s">
        <v>141</v>
      </c>
      <c r="B135" s="564" t="s">
        <v>274</v>
      </c>
      <c r="C135" s="249"/>
      <c r="D135" s="249"/>
      <c r="E135" s="32"/>
    </row>
    <row r="136" spans="1:5" ht="12" customHeight="1">
      <c r="A136" s="25" t="s">
        <v>143</v>
      </c>
      <c r="B136" s="564" t="s">
        <v>275</v>
      </c>
      <c r="C136" s="249"/>
      <c r="D136" s="249"/>
      <c r="E136" s="32"/>
    </row>
    <row r="137" spans="1:5" ht="12" customHeight="1">
      <c r="A137" s="25" t="s">
        <v>145</v>
      </c>
      <c r="B137" s="564" t="s">
        <v>850</v>
      </c>
      <c r="C137" s="249"/>
      <c r="D137" s="249"/>
      <c r="E137" s="32"/>
    </row>
    <row r="138" spans="1:5" ht="12" customHeight="1">
      <c r="A138" s="69" t="s">
        <v>147</v>
      </c>
      <c r="B138" s="565" t="s">
        <v>369</v>
      </c>
      <c r="C138" s="249"/>
      <c r="D138" s="249"/>
      <c r="E138" s="32"/>
    </row>
    <row r="139" spans="1:9" ht="15" customHeight="1">
      <c r="A139" s="20" t="s">
        <v>149</v>
      </c>
      <c r="B139" s="545" t="s">
        <v>462</v>
      </c>
      <c r="C139" s="566">
        <f>+C140+C141+C142+C143</f>
        <v>0</v>
      </c>
      <c r="D139" s="566">
        <f>+D140+D141+D142+D143</f>
        <v>0</v>
      </c>
      <c r="E139" s="83">
        <f>+E140+E141+E142+E143</f>
        <v>0</v>
      </c>
      <c r="F139" s="84"/>
      <c r="G139" s="85"/>
      <c r="H139" s="85"/>
      <c r="I139" s="85"/>
    </row>
    <row r="140" spans="1:5" s="24" customFormat="1" ht="12.75" customHeight="1">
      <c r="A140" s="25" t="s">
        <v>151</v>
      </c>
      <c r="B140" s="564" t="s">
        <v>279</v>
      </c>
      <c r="C140" s="249"/>
      <c r="D140" s="249"/>
      <c r="E140" s="32"/>
    </row>
    <row r="141" spans="1:5" ht="13.5" customHeight="1">
      <c r="A141" s="25" t="s">
        <v>153</v>
      </c>
      <c r="B141" s="564" t="s">
        <v>280</v>
      </c>
      <c r="C141" s="249"/>
      <c r="D141" s="249"/>
      <c r="E141" s="32"/>
    </row>
    <row r="142" spans="1:5" ht="13.5" customHeight="1">
      <c r="A142" s="25" t="s">
        <v>155</v>
      </c>
      <c r="B142" s="564" t="s">
        <v>281</v>
      </c>
      <c r="C142" s="249"/>
      <c r="D142" s="249"/>
      <c r="E142" s="32"/>
    </row>
    <row r="143" spans="1:5" ht="13.5" customHeight="1">
      <c r="A143" s="25" t="s">
        <v>157</v>
      </c>
      <c r="B143" s="564" t="s">
        <v>282</v>
      </c>
      <c r="C143" s="249"/>
      <c r="D143" s="249"/>
      <c r="E143" s="32"/>
    </row>
    <row r="144" spans="1:5" ht="12.75" customHeight="1">
      <c r="A144" s="20" t="s">
        <v>159</v>
      </c>
      <c r="B144" s="545" t="s">
        <v>283</v>
      </c>
      <c r="C144" s="567">
        <f>+C125+C129+C134+C139</f>
        <v>0</v>
      </c>
      <c r="D144" s="567">
        <f>+D125+D129+D134+D139</f>
        <v>0</v>
      </c>
      <c r="E144" s="87">
        <f>+E125+E129+E134+E139</f>
        <v>0</v>
      </c>
    </row>
    <row r="145" spans="1:5" ht="13.5" customHeight="1">
      <c r="A145" s="88" t="s">
        <v>284</v>
      </c>
      <c r="B145" s="568" t="s">
        <v>285</v>
      </c>
      <c r="C145" s="567">
        <f>+C124+C144</f>
        <v>0</v>
      </c>
      <c r="D145" s="567">
        <f>+D124+D144</f>
        <v>0</v>
      </c>
      <c r="E145" s="87">
        <f>+E124+E144</f>
        <v>0</v>
      </c>
    </row>
    <row r="148" ht="7.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sheetProtection/>
  <mergeCells count="10">
    <mergeCell ref="A88:A89"/>
    <mergeCell ref="B88:B89"/>
    <mergeCell ref="C88:C89"/>
    <mergeCell ref="D88:E88"/>
    <mergeCell ref="A1:E1"/>
    <mergeCell ref="A3:A4"/>
    <mergeCell ref="B3:B4"/>
    <mergeCell ref="C3:C4"/>
    <mergeCell ref="D3:E3"/>
    <mergeCell ref="A86:E86"/>
  </mergeCells>
  <printOptions horizontalCentered="1"/>
  <pageMargins left="0.7875" right="0.7875" top="1.4430555555555555" bottom="0.8659722222222223" header="0.7875" footer="0.5118055555555555"/>
  <pageSetup horizontalDpi="300" verticalDpi="300" orientation="portrait" paperSize="9" scale="61"/>
  <headerFooter alignWithMargins="0">
    <oddHeader>&amp;C&amp;"Times New Roman CE,Félkövér"&amp;12..............................Önkormányzat
2015. ÉVI ZÁRSZÁMADÁSÁNAK PÉNZÜGYI MÉRLEGE&amp;R&amp;"Times New Roman CE,Félkövér dőlt"&amp;11 1. tájékoztató tábla a ....../2016. (......) önkormányzati rendelethez</oddHeader>
  </headerFooter>
  <rowBreaks count="1" manualBreakCount="1">
    <brk id="85" max="255" man="1"/>
  </rowBreaks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50"/>
  </sheetPr>
  <dimension ref="A1:K18"/>
  <sheetViews>
    <sheetView zoomScalePageLayoutView="0" workbookViewId="0" topLeftCell="A1">
      <selection activeCell="J1" sqref="J1"/>
    </sheetView>
  </sheetViews>
  <sheetFormatPr defaultColWidth="9.00390625" defaultRowHeight="12.75"/>
  <cols>
    <col min="1" max="1" width="6.875" style="152" customWidth="1"/>
    <col min="2" max="2" width="32.375" style="153" customWidth="1"/>
    <col min="3" max="3" width="17.00390625" style="153" customWidth="1"/>
    <col min="4" max="9" width="12.875" style="153" customWidth="1"/>
    <col min="10" max="10" width="13.875" style="153" customWidth="1"/>
    <col min="11" max="11" width="4.00390625" style="153" customWidth="1"/>
    <col min="12" max="16384" width="9.375" style="153" customWidth="1"/>
  </cols>
  <sheetData>
    <row r="1" spans="1:11" ht="13.5">
      <c r="A1" s="569"/>
      <c r="B1" s="570"/>
      <c r="C1" s="570"/>
      <c r="D1" s="570"/>
      <c r="E1" s="570"/>
      <c r="F1" s="570"/>
      <c r="G1" s="570"/>
      <c r="H1" s="570"/>
      <c r="I1" s="570"/>
      <c r="J1" s="571"/>
      <c r="K1" s="808" t="str">
        <f>+CONCATENATE("2. tájékoztató tábla a ......../",LEFT(ÖSSZEFÜGGÉSEK!A4,4)+1,". (........) önkormányzati rendelethez")</f>
        <v>2. tájékoztató tábla a ......../2017. (........) önkormányzati rendelethez</v>
      </c>
    </row>
    <row r="2" spans="1:11" s="572" customFormat="1" ht="26.25" customHeight="1">
      <c r="A2" s="765" t="s">
        <v>39</v>
      </c>
      <c r="B2" s="809" t="s">
        <v>851</v>
      </c>
      <c r="C2" s="809" t="s">
        <v>852</v>
      </c>
      <c r="D2" s="809" t="s">
        <v>853</v>
      </c>
      <c r="E2" s="809" t="str">
        <f>+CONCATENATE(LEFT(ÖSSZEFÜGGÉSEK!A4,4),". évi teljesítés")</f>
        <v>2016. évi teljesítés</v>
      </c>
      <c r="F2" s="810" t="s">
        <v>854</v>
      </c>
      <c r="G2" s="810"/>
      <c r="H2" s="810"/>
      <c r="I2" s="810"/>
      <c r="J2" s="764" t="s">
        <v>855</v>
      </c>
      <c r="K2" s="808"/>
    </row>
    <row r="3" spans="1:11" s="576" customFormat="1" ht="32.25" customHeight="1">
      <c r="A3" s="765"/>
      <c r="B3" s="809"/>
      <c r="C3" s="809"/>
      <c r="D3" s="809"/>
      <c r="E3" s="809"/>
      <c r="F3" s="573" t="str">
        <f>+CONCATENATE(LEFT(ÖSSZEFÜGGÉSEK!A4,4)+1,".")</f>
        <v>2017.</v>
      </c>
      <c r="G3" s="574" t="str">
        <f>+CONCATENATE(LEFT(ÖSSZEFÜGGÉSEK!A4,4)+2,".")</f>
        <v>2018.</v>
      </c>
      <c r="H3" s="574" t="str">
        <f>+CONCATENATE(LEFT(ÖSSZEFÜGGÉSEK!A4,4)+3,".")</f>
        <v>2019.</v>
      </c>
      <c r="I3" s="575" t="str">
        <f>+CONCATENATE(LEFT(ÖSSZEFÜGGÉSEK!A4,4)+3,". után")</f>
        <v>2019. után</v>
      </c>
      <c r="J3" s="764"/>
      <c r="K3" s="808"/>
    </row>
    <row r="4" spans="1:11" s="580" customFormat="1" ht="13.5" customHeight="1">
      <c r="A4" s="577" t="s">
        <v>44</v>
      </c>
      <c r="B4" s="101" t="s">
        <v>856</v>
      </c>
      <c r="C4" s="578" t="s">
        <v>46</v>
      </c>
      <c r="D4" s="578" t="s">
        <v>47</v>
      </c>
      <c r="E4" s="578" t="s">
        <v>48</v>
      </c>
      <c r="F4" s="578" t="s">
        <v>294</v>
      </c>
      <c r="G4" s="578" t="s">
        <v>295</v>
      </c>
      <c r="H4" s="578" t="s">
        <v>296</v>
      </c>
      <c r="I4" s="578" t="s">
        <v>297</v>
      </c>
      <c r="J4" s="579" t="s">
        <v>857</v>
      </c>
      <c r="K4" s="808"/>
    </row>
    <row r="5" spans="1:11" ht="33.75" customHeight="1">
      <c r="A5" s="581" t="s">
        <v>49</v>
      </c>
      <c r="B5" s="582" t="s">
        <v>858</v>
      </c>
      <c r="C5" s="583"/>
      <c r="D5" s="584">
        <f aca="true" t="shared" si="0" ref="D5:I5">SUM(D6:D7)</f>
        <v>0</v>
      </c>
      <c r="E5" s="584">
        <f t="shared" si="0"/>
        <v>0</v>
      </c>
      <c r="F5" s="584">
        <f t="shared" si="0"/>
        <v>0</v>
      </c>
      <c r="G5" s="584">
        <f t="shared" si="0"/>
        <v>0</v>
      </c>
      <c r="H5" s="584">
        <f t="shared" si="0"/>
        <v>0</v>
      </c>
      <c r="I5" s="585">
        <f t="shared" si="0"/>
        <v>0</v>
      </c>
      <c r="J5" s="586">
        <f aca="true" t="shared" si="1" ref="J5:J17">SUM(F5:I5)</f>
        <v>0</v>
      </c>
      <c r="K5" s="808"/>
    </row>
    <row r="6" spans="1:11" ht="21" customHeight="1">
      <c r="A6" s="587" t="s">
        <v>63</v>
      </c>
      <c r="B6" s="588" t="s">
        <v>859</v>
      </c>
      <c r="C6" s="589"/>
      <c r="D6" s="161"/>
      <c r="E6" s="161"/>
      <c r="F6" s="161"/>
      <c r="G6" s="161"/>
      <c r="H6" s="161"/>
      <c r="I6" s="163"/>
      <c r="J6" s="590">
        <f t="shared" si="1"/>
        <v>0</v>
      </c>
      <c r="K6" s="808"/>
    </row>
    <row r="7" spans="1:11" ht="21" customHeight="1">
      <c r="A7" s="587" t="s">
        <v>77</v>
      </c>
      <c r="B7" s="588" t="s">
        <v>859</v>
      </c>
      <c r="C7" s="589"/>
      <c r="D7" s="161"/>
      <c r="E7" s="161"/>
      <c r="F7" s="161"/>
      <c r="G7" s="161"/>
      <c r="H7" s="161"/>
      <c r="I7" s="163"/>
      <c r="J7" s="590">
        <f t="shared" si="1"/>
        <v>0</v>
      </c>
      <c r="K7" s="808"/>
    </row>
    <row r="8" spans="1:11" ht="36" customHeight="1">
      <c r="A8" s="587" t="s">
        <v>261</v>
      </c>
      <c r="B8" s="591" t="s">
        <v>860</v>
      </c>
      <c r="C8" s="592"/>
      <c r="D8" s="593">
        <f aca="true" t="shared" si="2" ref="D8:I8">SUM(D9:D10)</f>
        <v>0</v>
      </c>
      <c r="E8" s="593">
        <f t="shared" si="2"/>
        <v>0</v>
      </c>
      <c r="F8" s="593">
        <f t="shared" si="2"/>
        <v>0</v>
      </c>
      <c r="G8" s="593">
        <f t="shared" si="2"/>
        <v>0</v>
      </c>
      <c r="H8" s="593">
        <f t="shared" si="2"/>
        <v>0</v>
      </c>
      <c r="I8" s="594">
        <f t="shared" si="2"/>
        <v>0</v>
      </c>
      <c r="J8" s="595">
        <f t="shared" si="1"/>
        <v>0</v>
      </c>
      <c r="K8" s="808"/>
    </row>
    <row r="9" spans="1:11" ht="21" customHeight="1">
      <c r="A9" s="587" t="s">
        <v>105</v>
      </c>
      <c r="B9" s="588" t="s">
        <v>859</v>
      </c>
      <c r="C9" s="589"/>
      <c r="D9" s="161"/>
      <c r="E9" s="161"/>
      <c r="F9" s="161"/>
      <c r="G9" s="161"/>
      <c r="H9" s="161"/>
      <c r="I9" s="163"/>
      <c r="J9" s="590">
        <f t="shared" si="1"/>
        <v>0</v>
      </c>
      <c r="K9" s="808"/>
    </row>
    <row r="10" spans="1:11" ht="18" customHeight="1">
      <c r="A10" s="587" t="s">
        <v>127</v>
      </c>
      <c r="B10" s="588" t="s">
        <v>859</v>
      </c>
      <c r="C10" s="589"/>
      <c r="D10" s="161"/>
      <c r="E10" s="161"/>
      <c r="F10" s="161"/>
      <c r="G10" s="161"/>
      <c r="H10" s="161"/>
      <c r="I10" s="163"/>
      <c r="J10" s="590">
        <f t="shared" si="1"/>
        <v>0</v>
      </c>
      <c r="K10" s="808"/>
    </row>
    <row r="11" spans="1:11" ht="21" customHeight="1">
      <c r="A11" s="587" t="s">
        <v>272</v>
      </c>
      <c r="B11" s="591" t="s">
        <v>861</v>
      </c>
      <c r="C11" s="592"/>
      <c r="D11" s="593">
        <f aca="true" t="shared" si="3" ref="D11:I11">SUM(D12:D12)</f>
        <v>0</v>
      </c>
      <c r="E11" s="593">
        <f t="shared" si="3"/>
        <v>0</v>
      </c>
      <c r="F11" s="593">
        <f t="shared" si="3"/>
        <v>0</v>
      </c>
      <c r="G11" s="593">
        <f t="shared" si="3"/>
        <v>0</v>
      </c>
      <c r="H11" s="593">
        <f t="shared" si="3"/>
        <v>0</v>
      </c>
      <c r="I11" s="594">
        <f t="shared" si="3"/>
        <v>0</v>
      </c>
      <c r="J11" s="595">
        <f t="shared" si="1"/>
        <v>0</v>
      </c>
      <c r="K11" s="808"/>
    </row>
    <row r="12" spans="1:11" ht="21" customHeight="1">
      <c r="A12" s="587" t="s">
        <v>149</v>
      </c>
      <c r="B12" s="588" t="s">
        <v>859</v>
      </c>
      <c r="C12" s="589"/>
      <c r="D12" s="161"/>
      <c r="E12" s="161"/>
      <c r="F12" s="161"/>
      <c r="G12" s="161"/>
      <c r="H12" s="161"/>
      <c r="I12" s="163"/>
      <c r="J12" s="590">
        <f t="shared" si="1"/>
        <v>0</v>
      </c>
      <c r="K12" s="808"/>
    </row>
    <row r="13" spans="1:11" ht="21" customHeight="1">
      <c r="A13" s="587" t="s">
        <v>159</v>
      </c>
      <c r="B13" s="591" t="s">
        <v>862</v>
      </c>
      <c r="C13" s="592"/>
      <c r="D13" s="593">
        <f aca="true" t="shared" si="4" ref="D13:I13">SUM(D14:D14)</f>
        <v>0</v>
      </c>
      <c r="E13" s="593">
        <f t="shared" si="4"/>
        <v>0</v>
      </c>
      <c r="F13" s="593">
        <f t="shared" si="4"/>
        <v>0</v>
      </c>
      <c r="G13" s="593">
        <f t="shared" si="4"/>
        <v>0</v>
      </c>
      <c r="H13" s="593">
        <f t="shared" si="4"/>
        <v>0</v>
      </c>
      <c r="I13" s="594">
        <f t="shared" si="4"/>
        <v>0</v>
      </c>
      <c r="J13" s="595">
        <f t="shared" si="1"/>
        <v>0</v>
      </c>
      <c r="K13" s="808"/>
    </row>
    <row r="14" spans="1:11" ht="21" customHeight="1">
      <c r="A14" s="587" t="s">
        <v>284</v>
      </c>
      <c r="B14" s="588" t="s">
        <v>859</v>
      </c>
      <c r="C14" s="589"/>
      <c r="D14" s="161"/>
      <c r="E14" s="161"/>
      <c r="F14" s="161"/>
      <c r="G14" s="161"/>
      <c r="H14" s="161"/>
      <c r="I14" s="163"/>
      <c r="J14" s="590">
        <f t="shared" si="1"/>
        <v>0</v>
      </c>
      <c r="K14" s="808"/>
    </row>
    <row r="15" spans="1:11" ht="21" customHeight="1">
      <c r="A15" s="596" t="s">
        <v>307</v>
      </c>
      <c r="B15" s="597" t="s">
        <v>863</v>
      </c>
      <c r="C15" s="598"/>
      <c r="D15" s="599">
        <f aca="true" t="shared" si="5" ref="D15:I15">SUM(D16:D17)</f>
        <v>0</v>
      </c>
      <c r="E15" s="599">
        <f t="shared" si="5"/>
        <v>0</v>
      </c>
      <c r="F15" s="599">
        <f t="shared" si="5"/>
        <v>0</v>
      </c>
      <c r="G15" s="599">
        <f t="shared" si="5"/>
        <v>0</v>
      </c>
      <c r="H15" s="599">
        <f t="shared" si="5"/>
        <v>0</v>
      </c>
      <c r="I15" s="600">
        <f t="shared" si="5"/>
        <v>0</v>
      </c>
      <c r="J15" s="595">
        <f t="shared" si="1"/>
        <v>0</v>
      </c>
      <c r="K15" s="808"/>
    </row>
    <row r="16" spans="1:11" ht="21" customHeight="1">
      <c r="A16" s="596" t="s">
        <v>308</v>
      </c>
      <c r="B16" s="588" t="s">
        <v>859</v>
      </c>
      <c r="C16" s="589"/>
      <c r="D16" s="161"/>
      <c r="E16" s="161"/>
      <c r="F16" s="161"/>
      <c r="G16" s="161"/>
      <c r="H16" s="161"/>
      <c r="I16" s="163"/>
      <c r="J16" s="590">
        <f t="shared" si="1"/>
        <v>0</v>
      </c>
      <c r="K16" s="808"/>
    </row>
    <row r="17" spans="1:11" ht="21" customHeight="1">
      <c r="A17" s="596" t="s">
        <v>309</v>
      </c>
      <c r="B17" s="588" t="s">
        <v>859</v>
      </c>
      <c r="C17" s="601"/>
      <c r="D17" s="602"/>
      <c r="E17" s="602"/>
      <c r="F17" s="602"/>
      <c r="G17" s="602"/>
      <c r="H17" s="602"/>
      <c r="I17" s="603"/>
      <c r="J17" s="590">
        <f t="shared" si="1"/>
        <v>0</v>
      </c>
      <c r="K17" s="808"/>
    </row>
    <row r="18" spans="1:11" ht="21" customHeight="1">
      <c r="A18" s="604" t="s">
        <v>312</v>
      </c>
      <c r="B18" s="605" t="s">
        <v>864</v>
      </c>
      <c r="C18" s="606"/>
      <c r="D18" s="170">
        <f aca="true" t="shared" si="6" ref="D18:J18">D5+D8+D11+D13+D15</f>
        <v>0</v>
      </c>
      <c r="E18" s="170">
        <f t="shared" si="6"/>
        <v>0</v>
      </c>
      <c r="F18" s="170">
        <f t="shared" si="6"/>
        <v>0</v>
      </c>
      <c r="G18" s="170">
        <f t="shared" si="6"/>
        <v>0</v>
      </c>
      <c r="H18" s="170">
        <f t="shared" si="6"/>
        <v>0</v>
      </c>
      <c r="I18" s="607">
        <f t="shared" si="6"/>
        <v>0</v>
      </c>
      <c r="J18" s="608">
        <f t="shared" si="6"/>
        <v>0</v>
      </c>
      <c r="K18" s="808"/>
    </row>
  </sheetData>
  <sheetProtection/>
  <mergeCells count="8">
    <mergeCell ref="K1:K18"/>
    <mergeCell ref="A2:A3"/>
    <mergeCell ref="B2:B3"/>
    <mergeCell ref="C2:C3"/>
    <mergeCell ref="D2:D3"/>
    <mergeCell ref="E2:E3"/>
    <mergeCell ref="F2:I2"/>
    <mergeCell ref="J2:J3"/>
  </mergeCells>
  <printOptions horizontalCentered="1"/>
  <pageMargins left="0.7875" right="0.7875" top="1.3624999999999998" bottom="0.9840277777777777" header="0.7875" footer="0.5118055555555555"/>
  <pageSetup horizontalDpi="300" verticalDpi="300" orientation="landscape" paperSize="9" scale="95"/>
  <headerFooter alignWithMargins="0">
    <oddHeader>&amp;C&amp;"Times New Roman CE,Félkövér"&amp;12Többéves kihatással járó döntésekből származó kötelezettségek
célok szerint, évenkénti bontásban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50"/>
  </sheetPr>
  <dimension ref="A1:I19"/>
  <sheetViews>
    <sheetView zoomScalePageLayoutView="0" workbookViewId="0" topLeftCell="A1">
      <selection activeCell="H1" sqref="H1"/>
    </sheetView>
  </sheetViews>
  <sheetFormatPr defaultColWidth="9.00390625" defaultRowHeight="12.75"/>
  <cols>
    <col min="1" max="1" width="6.875" style="152" customWidth="1"/>
    <col min="2" max="2" width="50.375" style="153" customWidth="1"/>
    <col min="3" max="5" width="12.875" style="153" customWidth="1"/>
    <col min="6" max="6" width="13.875" style="153" customWidth="1"/>
    <col min="7" max="7" width="15.50390625" style="153" customWidth="1"/>
    <col min="8" max="8" width="16.875" style="153" customWidth="1"/>
    <col min="9" max="9" width="5.625" style="153" customWidth="1"/>
    <col min="10" max="16384" width="9.375" style="153" customWidth="1"/>
  </cols>
  <sheetData>
    <row r="1" spans="1:9" s="296" customFormat="1" ht="15">
      <c r="A1" s="295"/>
      <c r="H1" s="297"/>
      <c r="I1" s="811" t="str">
        <f>+CONCATENATE("3. tájékoztató tábla a ......../",LEFT(ÖSSZEFÜGGÉSEK!A4,4)+1,". (........) önkormányzati rendelethez")</f>
        <v>3. tájékoztató tábla a ......../2017. (........) önkormányzati rendelethez</v>
      </c>
    </row>
    <row r="2" spans="1:9" s="572" customFormat="1" ht="26.25" customHeight="1">
      <c r="A2" s="812" t="s">
        <v>39</v>
      </c>
      <c r="B2" s="813" t="s">
        <v>865</v>
      </c>
      <c r="C2" s="812" t="s">
        <v>866</v>
      </c>
      <c r="D2" s="812" t="s">
        <v>867</v>
      </c>
      <c r="E2" s="814" t="str">
        <f>+CONCATENATE("Hitel, kölcsön állomány ",LEFT(ÖSSZEFÜGGÉSEK!A4,4),". dec. 31-én")</f>
        <v>Hitel, kölcsön állomány 2016. dec. 31-én</v>
      </c>
      <c r="F2" s="815" t="s">
        <v>868</v>
      </c>
      <c r="G2" s="815"/>
      <c r="H2" s="816" t="str">
        <f>+CONCATENATE(LEFT(ÖSSZEFÜGGÉSEK!A4,4)+2,". után")</f>
        <v>2018. után</v>
      </c>
      <c r="I2" s="811"/>
    </row>
    <row r="3" spans="1:9" s="576" customFormat="1" ht="40.5" customHeight="1">
      <c r="A3" s="812"/>
      <c r="B3" s="813"/>
      <c r="C3" s="813"/>
      <c r="D3" s="812"/>
      <c r="E3" s="814"/>
      <c r="F3" s="611" t="str">
        <f>+CONCATENATE(LEFT(ÖSSZEFÜGGÉSEK!A4,4)+1,".")</f>
        <v>2017.</v>
      </c>
      <c r="G3" s="612" t="str">
        <f>+CONCATENATE(LEFT(ÖSSZEFÜGGÉSEK!A4,4)+2,".")</f>
        <v>2018.</v>
      </c>
      <c r="H3" s="816"/>
      <c r="I3" s="811"/>
    </row>
    <row r="4" spans="1:9" s="615" customFormat="1" ht="12.75" customHeight="1">
      <c r="A4" s="610" t="s">
        <v>44</v>
      </c>
      <c r="B4" s="609" t="s">
        <v>45</v>
      </c>
      <c r="C4" s="609" t="s">
        <v>46</v>
      </c>
      <c r="D4" s="613" t="s">
        <v>47</v>
      </c>
      <c r="E4" s="610" t="s">
        <v>48</v>
      </c>
      <c r="F4" s="613" t="s">
        <v>294</v>
      </c>
      <c r="G4" s="613" t="s">
        <v>295</v>
      </c>
      <c r="H4" s="614" t="s">
        <v>296</v>
      </c>
      <c r="I4" s="811"/>
    </row>
    <row r="5" spans="1:9" ht="22.5" customHeight="1">
      <c r="A5" s="616" t="s">
        <v>49</v>
      </c>
      <c r="B5" s="617" t="s">
        <v>869</v>
      </c>
      <c r="C5" s="618"/>
      <c r="D5" s="619"/>
      <c r="E5" s="620">
        <f>SUM(E6:E11)</f>
        <v>0</v>
      </c>
      <c r="F5" s="291">
        <f>SUM(F6:F11)</f>
        <v>0</v>
      </c>
      <c r="G5" s="291">
        <f>SUM(G6:G11)</f>
        <v>0</v>
      </c>
      <c r="H5" s="292">
        <f>SUM(H6:H11)</f>
        <v>0</v>
      </c>
      <c r="I5" s="811"/>
    </row>
    <row r="6" spans="1:9" ht="22.5" customHeight="1">
      <c r="A6" s="621" t="s">
        <v>63</v>
      </c>
      <c r="B6" s="622" t="s">
        <v>859</v>
      </c>
      <c r="C6" s="623"/>
      <c r="D6" s="624"/>
      <c r="E6" s="625"/>
      <c r="F6" s="161"/>
      <c r="G6" s="161"/>
      <c r="H6" s="542"/>
      <c r="I6" s="811"/>
    </row>
    <row r="7" spans="1:9" ht="22.5" customHeight="1">
      <c r="A7" s="621" t="s">
        <v>77</v>
      </c>
      <c r="B7" s="622" t="s">
        <v>859</v>
      </c>
      <c r="C7" s="623"/>
      <c r="D7" s="624"/>
      <c r="E7" s="625"/>
      <c r="F7" s="161"/>
      <c r="G7" s="161"/>
      <c r="H7" s="542"/>
      <c r="I7" s="811"/>
    </row>
    <row r="8" spans="1:9" ht="22.5" customHeight="1">
      <c r="A8" s="621" t="s">
        <v>261</v>
      </c>
      <c r="B8" s="622" t="s">
        <v>859</v>
      </c>
      <c r="C8" s="623"/>
      <c r="D8" s="624"/>
      <c r="E8" s="625"/>
      <c r="F8" s="161"/>
      <c r="G8" s="161"/>
      <c r="H8" s="542"/>
      <c r="I8" s="811"/>
    </row>
    <row r="9" spans="1:9" ht="22.5" customHeight="1">
      <c r="A9" s="621" t="s">
        <v>105</v>
      </c>
      <c r="B9" s="622" t="s">
        <v>859</v>
      </c>
      <c r="C9" s="623"/>
      <c r="D9" s="624"/>
      <c r="E9" s="625"/>
      <c r="F9" s="161"/>
      <c r="G9" s="161"/>
      <c r="H9" s="542"/>
      <c r="I9" s="811"/>
    </row>
    <row r="10" spans="1:9" ht="22.5" customHeight="1">
      <c r="A10" s="621" t="s">
        <v>127</v>
      </c>
      <c r="B10" s="622" t="s">
        <v>859</v>
      </c>
      <c r="C10" s="623"/>
      <c r="D10" s="624"/>
      <c r="E10" s="625"/>
      <c r="F10" s="161"/>
      <c r="G10" s="161"/>
      <c r="H10" s="542"/>
      <c r="I10" s="811"/>
    </row>
    <row r="11" spans="1:9" ht="22.5" customHeight="1">
      <c r="A11" s="621" t="s">
        <v>272</v>
      </c>
      <c r="B11" s="622" t="s">
        <v>859</v>
      </c>
      <c r="C11" s="623"/>
      <c r="D11" s="624"/>
      <c r="E11" s="625"/>
      <c r="F11" s="161"/>
      <c r="G11" s="161"/>
      <c r="H11" s="542"/>
      <c r="I11" s="811"/>
    </row>
    <row r="12" spans="1:9" ht="22.5" customHeight="1">
      <c r="A12" s="616" t="s">
        <v>149</v>
      </c>
      <c r="B12" s="617" t="s">
        <v>870</v>
      </c>
      <c r="C12" s="626"/>
      <c r="D12" s="627"/>
      <c r="E12" s="620">
        <f>SUM(E13:E18)</f>
        <v>0</v>
      </c>
      <c r="F12" s="291">
        <f>SUM(F13:F18)</f>
        <v>0</v>
      </c>
      <c r="G12" s="291">
        <f>SUM(G13:G18)</f>
        <v>0</v>
      </c>
      <c r="H12" s="292">
        <f>SUM(H13:H18)</f>
        <v>0</v>
      </c>
      <c r="I12" s="811"/>
    </row>
    <row r="13" spans="1:9" ht="22.5" customHeight="1">
      <c r="A13" s="621" t="s">
        <v>159</v>
      </c>
      <c r="B13" s="622" t="s">
        <v>859</v>
      </c>
      <c r="C13" s="623"/>
      <c r="D13" s="624"/>
      <c r="E13" s="625"/>
      <c r="F13" s="161"/>
      <c r="G13" s="161"/>
      <c r="H13" s="542"/>
      <c r="I13" s="811"/>
    </row>
    <row r="14" spans="1:9" ht="22.5" customHeight="1">
      <c r="A14" s="621" t="s">
        <v>284</v>
      </c>
      <c r="B14" s="622" t="s">
        <v>859</v>
      </c>
      <c r="C14" s="623"/>
      <c r="D14" s="624"/>
      <c r="E14" s="625"/>
      <c r="F14" s="161"/>
      <c r="G14" s="161"/>
      <c r="H14" s="542"/>
      <c r="I14" s="811"/>
    </row>
    <row r="15" spans="1:9" ht="22.5" customHeight="1">
      <c r="A15" s="621" t="s">
        <v>307</v>
      </c>
      <c r="B15" s="622" t="s">
        <v>859</v>
      </c>
      <c r="C15" s="623"/>
      <c r="D15" s="624"/>
      <c r="E15" s="625"/>
      <c r="F15" s="161"/>
      <c r="G15" s="161"/>
      <c r="H15" s="542"/>
      <c r="I15" s="811"/>
    </row>
    <row r="16" spans="1:9" ht="22.5" customHeight="1">
      <c r="A16" s="621" t="s">
        <v>308</v>
      </c>
      <c r="B16" s="622" t="s">
        <v>859</v>
      </c>
      <c r="C16" s="623"/>
      <c r="D16" s="624"/>
      <c r="E16" s="625"/>
      <c r="F16" s="161"/>
      <c r="G16" s="161"/>
      <c r="H16" s="542"/>
      <c r="I16" s="811"/>
    </row>
    <row r="17" spans="1:9" ht="22.5" customHeight="1">
      <c r="A17" s="621" t="s">
        <v>309</v>
      </c>
      <c r="B17" s="622" t="s">
        <v>859</v>
      </c>
      <c r="C17" s="623"/>
      <c r="D17" s="624"/>
      <c r="E17" s="625"/>
      <c r="F17" s="161"/>
      <c r="G17" s="161"/>
      <c r="H17" s="542"/>
      <c r="I17" s="811"/>
    </row>
    <row r="18" spans="1:9" ht="22.5" customHeight="1">
      <c r="A18" s="621" t="s">
        <v>312</v>
      </c>
      <c r="B18" s="622" t="s">
        <v>859</v>
      </c>
      <c r="C18" s="623"/>
      <c r="D18" s="624"/>
      <c r="E18" s="625"/>
      <c r="F18" s="161"/>
      <c r="G18" s="161"/>
      <c r="H18" s="542"/>
      <c r="I18" s="811"/>
    </row>
    <row r="19" spans="1:9" ht="22.5" customHeight="1">
      <c r="A19" s="616" t="s">
        <v>315</v>
      </c>
      <c r="B19" s="617" t="s">
        <v>871</v>
      </c>
      <c r="C19" s="618"/>
      <c r="D19" s="619"/>
      <c r="E19" s="620">
        <f>E5+E12</f>
        <v>0</v>
      </c>
      <c r="F19" s="291">
        <f>F5+F12</f>
        <v>0</v>
      </c>
      <c r="G19" s="291">
        <f>G5+G12</f>
        <v>0</v>
      </c>
      <c r="H19" s="292">
        <f>H5+H12</f>
        <v>0</v>
      </c>
      <c r="I19" s="811"/>
    </row>
    <row r="20" ht="19.5" customHeight="1"/>
  </sheetData>
  <sheetProtection/>
  <mergeCells count="8">
    <mergeCell ref="I1:I19"/>
    <mergeCell ref="A2:A3"/>
    <mergeCell ref="B2:B3"/>
    <mergeCell ref="C2:C3"/>
    <mergeCell ref="D2:D3"/>
    <mergeCell ref="E2:E3"/>
    <mergeCell ref="F2:G2"/>
    <mergeCell ref="H2:H3"/>
  </mergeCells>
  <printOptions horizontalCentered="1"/>
  <pageMargins left="0.7875" right="0.7875" top="1.547222222222222" bottom="0.9840277777777777" header="0.7875" footer="0.5118055555555555"/>
  <pageSetup horizontalDpi="300" verticalDpi="300" orientation="landscape" paperSize="9" scale="95"/>
  <headerFooter alignWithMargins="0">
    <oddHeader>&amp;C&amp;"Times New Roman CE,Félkövér"&amp;12Az önkormányzat által nyújtott hitel és kölcsön alakulása
 lejárat és eszközök szerinti bontásban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50"/>
  </sheetPr>
  <dimension ref="A1:J19"/>
  <sheetViews>
    <sheetView zoomScalePageLayoutView="0" workbookViewId="0" topLeftCell="A1">
      <selection activeCell="H2" sqref="H2:I2"/>
    </sheetView>
  </sheetViews>
  <sheetFormatPr defaultColWidth="9.00390625" defaultRowHeight="12.75"/>
  <cols>
    <col min="1" max="1" width="5.50390625" style="271" customWidth="1"/>
    <col min="2" max="2" width="36.875" style="271" customWidth="1"/>
    <col min="3" max="8" width="13.875" style="271" customWidth="1"/>
    <col min="9" max="9" width="15.125" style="271" customWidth="1"/>
    <col min="10" max="10" width="5.00390625" style="271" customWidth="1"/>
    <col min="11" max="16384" width="9.375" style="271" customWidth="1"/>
  </cols>
  <sheetData>
    <row r="1" spans="1:10" ht="34.5" customHeight="1">
      <c r="A1" s="820" t="str">
        <f>+CONCATENATE("Adósság állomány alakulása lejárat, eszközök, bel- és külföldi hitelezők szerinti bontásban ",CHAR(10),LEFT(ÖSSZEFÜGGÉSEK!A4,4),". december 31-én")</f>
        <v>Adósság állomány alakulása lejárat, eszközök, bel- és külföldi hitelezők szerinti bontásban 
2016. december 31-én</v>
      </c>
      <c r="B1" s="820"/>
      <c r="C1" s="820"/>
      <c r="D1" s="820"/>
      <c r="E1" s="820"/>
      <c r="F1" s="820"/>
      <c r="G1" s="820"/>
      <c r="H1" s="820"/>
      <c r="I1" s="820"/>
      <c r="J1" s="811" t="str">
        <f>+CONCATENATE("4. tájékoztató tábla a ......../",LEFT(ÖSSZEFÜGGÉSEK!A4,4)+1,". (........) önkormányzati rendelethez")</f>
        <v>4. tájékoztató tábla a ......../2017. (........) önkormányzati rendelethez</v>
      </c>
    </row>
    <row r="2" spans="8:10" ht="13.5">
      <c r="H2" s="821"/>
      <c r="I2" s="821"/>
      <c r="J2" s="811"/>
    </row>
    <row r="3" spans="1:10" ht="13.5" customHeight="1">
      <c r="A3" s="822" t="s">
        <v>485</v>
      </c>
      <c r="B3" s="823" t="s">
        <v>872</v>
      </c>
      <c r="C3" s="824" t="s">
        <v>873</v>
      </c>
      <c r="D3" s="825" t="s">
        <v>874</v>
      </c>
      <c r="E3" s="825"/>
      <c r="F3" s="825"/>
      <c r="G3" s="825"/>
      <c r="H3" s="825"/>
      <c r="I3" s="826" t="s">
        <v>875</v>
      </c>
      <c r="J3" s="811"/>
    </row>
    <row r="4" spans="1:10" s="301" customFormat="1" ht="42" customHeight="1">
      <c r="A4" s="822"/>
      <c r="B4" s="823"/>
      <c r="C4" s="824"/>
      <c r="D4" s="299" t="s">
        <v>876</v>
      </c>
      <c r="E4" s="299" t="s">
        <v>877</v>
      </c>
      <c r="F4" s="299" t="s">
        <v>878</v>
      </c>
      <c r="G4" s="628" t="s">
        <v>879</v>
      </c>
      <c r="H4" s="628" t="s">
        <v>880</v>
      </c>
      <c r="I4" s="826"/>
      <c r="J4" s="811"/>
    </row>
    <row r="5" spans="1:10" s="301" customFormat="1" ht="12" customHeight="1">
      <c r="A5" s="629" t="s">
        <v>44</v>
      </c>
      <c r="B5" s="630" t="s">
        <v>45</v>
      </c>
      <c r="C5" s="630" t="s">
        <v>46</v>
      </c>
      <c r="D5" s="630" t="s">
        <v>47</v>
      </c>
      <c r="E5" s="630" t="s">
        <v>48</v>
      </c>
      <c r="F5" s="630" t="s">
        <v>294</v>
      </c>
      <c r="G5" s="630" t="s">
        <v>295</v>
      </c>
      <c r="H5" s="630" t="s">
        <v>881</v>
      </c>
      <c r="I5" s="631" t="s">
        <v>882</v>
      </c>
      <c r="J5" s="811"/>
    </row>
    <row r="6" spans="1:10" s="301" customFormat="1" ht="18" customHeight="1">
      <c r="A6" s="827" t="s">
        <v>883</v>
      </c>
      <c r="B6" s="827"/>
      <c r="C6" s="827"/>
      <c r="D6" s="827"/>
      <c r="E6" s="827"/>
      <c r="F6" s="827"/>
      <c r="G6" s="827"/>
      <c r="H6" s="827"/>
      <c r="I6" s="827"/>
      <c r="J6" s="811"/>
    </row>
    <row r="7" spans="1:10" ht="15.75" customHeight="1">
      <c r="A7" s="632" t="s">
        <v>49</v>
      </c>
      <c r="B7" s="633" t="s">
        <v>884</v>
      </c>
      <c r="C7" s="634"/>
      <c r="D7" s="634"/>
      <c r="E7" s="634"/>
      <c r="F7" s="634"/>
      <c r="G7" s="635"/>
      <c r="H7" s="636">
        <f aca="true" t="shared" si="0" ref="H7:H13">SUM(D7:G7)</f>
        <v>0</v>
      </c>
      <c r="I7" s="637">
        <f aca="true" t="shared" si="1" ref="I7:I13">C7+H7</f>
        <v>0</v>
      </c>
      <c r="J7" s="811"/>
    </row>
    <row r="8" spans="1:10" ht="22.5">
      <c r="A8" s="632" t="s">
        <v>63</v>
      </c>
      <c r="B8" s="633" t="s">
        <v>885</v>
      </c>
      <c r="C8" s="634"/>
      <c r="D8" s="634"/>
      <c r="E8" s="634"/>
      <c r="F8" s="634"/>
      <c r="G8" s="635"/>
      <c r="H8" s="636">
        <f t="shared" si="0"/>
        <v>0</v>
      </c>
      <c r="I8" s="637">
        <f t="shared" si="1"/>
        <v>0</v>
      </c>
      <c r="J8" s="811"/>
    </row>
    <row r="9" spans="1:10" ht="22.5">
      <c r="A9" s="632" t="s">
        <v>77</v>
      </c>
      <c r="B9" s="633" t="s">
        <v>886</v>
      </c>
      <c r="C9" s="634"/>
      <c r="D9" s="634"/>
      <c r="E9" s="634"/>
      <c r="F9" s="634"/>
      <c r="G9" s="635"/>
      <c r="H9" s="636">
        <f t="shared" si="0"/>
        <v>0</v>
      </c>
      <c r="I9" s="637">
        <f t="shared" si="1"/>
        <v>0</v>
      </c>
      <c r="J9" s="811"/>
    </row>
    <row r="10" spans="1:10" ht="15.75" customHeight="1">
      <c r="A10" s="632" t="s">
        <v>261</v>
      </c>
      <c r="B10" s="633" t="s">
        <v>887</v>
      </c>
      <c r="C10" s="634"/>
      <c r="D10" s="634"/>
      <c r="E10" s="634"/>
      <c r="F10" s="634"/>
      <c r="G10" s="635"/>
      <c r="H10" s="636">
        <f t="shared" si="0"/>
        <v>0</v>
      </c>
      <c r="I10" s="637">
        <f t="shared" si="1"/>
        <v>0</v>
      </c>
      <c r="J10" s="811"/>
    </row>
    <row r="11" spans="1:10" ht="22.5">
      <c r="A11" s="632" t="s">
        <v>105</v>
      </c>
      <c r="B11" s="633" t="s">
        <v>888</v>
      </c>
      <c r="C11" s="634"/>
      <c r="D11" s="634"/>
      <c r="E11" s="634"/>
      <c r="F11" s="634"/>
      <c r="G11" s="635"/>
      <c r="H11" s="636">
        <f t="shared" si="0"/>
        <v>0</v>
      </c>
      <c r="I11" s="637">
        <f t="shared" si="1"/>
        <v>0</v>
      </c>
      <c r="J11" s="811"/>
    </row>
    <row r="12" spans="1:10" ht="15.75" customHeight="1">
      <c r="A12" s="638" t="s">
        <v>127</v>
      </c>
      <c r="B12" s="639" t="s">
        <v>889</v>
      </c>
      <c r="C12" s="640"/>
      <c r="D12" s="640"/>
      <c r="E12" s="640"/>
      <c r="F12" s="640"/>
      <c r="G12" s="641"/>
      <c r="H12" s="636">
        <f t="shared" si="0"/>
        <v>0</v>
      </c>
      <c r="I12" s="637">
        <f t="shared" si="1"/>
        <v>0</v>
      </c>
      <c r="J12" s="811"/>
    </row>
    <row r="13" spans="1:10" ht="15.75" customHeight="1">
      <c r="A13" s="642" t="s">
        <v>272</v>
      </c>
      <c r="B13" s="643" t="s">
        <v>890</v>
      </c>
      <c r="C13" s="644"/>
      <c r="D13" s="644"/>
      <c r="E13" s="644"/>
      <c r="F13" s="644"/>
      <c r="G13" s="645"/>
      <c r="H13" s="636">
        <f t="shared" si="0"/>
        <v>0</v>
      </c>
      <c r="I13" s="637">
        <f t="shared" si="1"/>
        <v>0</v>
      </c>
      <c r="J13" s="811"/>
    </row>
    <row r="14" spans="1:10" s="649" customFormat="1" ht="18" customHeight="1">
      <c r="A14" s="818" t="s">
        <v>891</v>
      </c>
      <c r="B14" s="818"/>
      <c r="C14" s="646">
        <f aca="true" t="shared" si="2" ref="C14:I14">SUM(C7:C13)</f>
        <v>0</v>
      </c>
      <c r="D14" s="646">
        <f t="shared" si="2"/>
        <v>0</v>
      </c>
      <c r="E14" s="646">
        <f t="shared" si="2"/>
        <v>0</v>
      </c>
      <c r="F14" s="646">
        <f t="shared" si="2"/>
        <v>0</v>
      </c>
      <c r="G14" s="647">
        <f t="shared" si="2"/>
        <v>0</v>
      </c>
      <c r="H14" s="647">
        <f t="shared" si="2"/>
        <v>0</v>
      </c>
      <c r="I14" s="648">
        <f t="shared" si="2"/>
        <v>0</v>
      </c>
      <c r="J14" s="811"/>
    </row>
    <row r="15" spans="1:10" s="650" customFormat="1" ht="18" customHeight="1">
      <c r="A15" s="817" t="s">
        <v>892</v>
      </c>
      <c r="B15" s="817"/>
      <c r="C15" s="817"/>
      <c r="D15" s="817"/>
      <c r="E15" s="817"/>
      <c r="F15" s="817"/>
      <c r="G15" s="817"/>
      <c r="H15" s="817"/>
      <c r="I15" s="817"/>
      <c r="J15" s="811"/>
    </row>
    <row r="16" spans="1:10" s="650" customFormat="1" ht="12.75">
      <c r="A16" s="632" t="s">
        <v>49</v>
      </c>
      <c r="B16" s="633" t="s">
        <v>893</v>
      </c>
      <c r="C16" s="634"/>
      <c r="D16" s="634"/>
      <c r="E16" s="634"/>
      <c r="F16" s="634"/>
      <c r="G16" s="635"/>
      <c r="H16" s="636">
        <f>SUM(D16:G16)</f>
        <v>0</v>
      </c>
      <c r="I16" s="637">
        <f>C16+H16</f>
        <v>0</v>
      </c>
      <c r="J16" s="811"/>
    </row>
    <row r="17" spans="1:10" ht="12.75">
      <c r="A17" s="642" t="s">
        <v>63</v>
      </c>
      <c r="B17" s="643" t="s">
        <v>890</v>
      </c>
      <c r="C17" s="644"/>
      <c r="D17" s="644"/>
      <c r="E17" s="644"/>
      <c r="F17" s="644"/>
      <c r="G17" s="645"/>
      <c r="H17" s="636">
        <f>SUM(D17:G17)</f>
        <v>0</v>
      </c>
      <c r="I17" s="651">
        <f>C17+H17</f>
        <v>0</v>
      </c>
      <c r="J17" s="811"/>
    </row>
    <row r="18" spans="1:10" ht="15.75" customHeight="1">
      <c r="A18" s="818" t="s">
        <v>894</v>
      </c>
      <c r="B18" s="818"/>
      <c r="C18" s="646">
        <f aca="true" t="shared" si="3" ref="C18:I18">SUM(C16:C17)</f>
        <v>0</v>
      </c>
      <c r="D18" s="646">
        <f t="shared" si="3"/>
        <v>0</v>
      </c>
      <c r="E18" s="646">
        <f t="shared" si="3"/>
        <v>0</v>
      </c>
      <c r="F18" s="646">
        <f t="shared" si="3"/>
        <v>0</v>
      </c>
      <c r="G18" s="647">
        <f t="shared" si="3"/>
        <v>0</v>
      </c>
      <c r="H18" s="647">
        <f t="shared" si="3"/>
        <v>0</v>
      </c>
      <c r="I18" s="648">
        <f t="shared" si="3"/>
        <v>0</v>
      </c>
      <c r="J18" s="811"/>
    </row>
    <row r="19" spans="1:10" ht="18" customHeight="1">
      <c r="A19" s="819" t="s">
        <v>895</v>
      </c>
      <c r="B19" s="819"/>
      <c r="C19" s="652">
        <f aca="true" t="shared" si="4" ref="C19:I19">C14+C18</f>
        <v>0</v>
      </c>
      <c r="D19" s="652">
        <f t="shared" si="4"/>
        <v>0</v>
      </c>
      <c r="E19" s="652">
        <f t="shared" si="4"/>
        <v>0</v>
      </c>
      <c r="F19" s="652">
        <f t="shared" si="4"/>
        <v>0</v>
      </c>
      <c r="G19" s="652">
        <f t="shared" si="4"/>
        <v>0</v>
      </c>
      <c r="H19" s="652">
        <f t="shared" si="4"/>
        <v>0</v>
      </c>
      <c r="I19" s="648">
        <f t="shared" si="4"/>
        <v>0</v>
      </c>
      <c r="J19" s="811"/>
    </row>
  </sheetData>
  <sheetProtection/>
  <mergeCells count="13">
    <mergeCell ref="I3:I4"/>
    <mergeCell ref="A6:I6"/>
    <mergeCell ref="A14:B14"/>
    <mergeCell ref="A15:I15"/>
    <mergeCell ref="A18:B18"/>
    <mergeCell ref="A19:B19"/>
    <mergeCell ref="A1:I1"/>
    <mergeCell ref="J1:J19"/>
    <mergeCell ref="H2:I2"/>
    <mergeCell ref="A3:A4"/>
    <mergeCell ref="B3:B4"/>
    <mergeCell ref="C3:C4"/>
    <mergeCell ref="D3:H3"/>
  </mergeCells>
  <printOptions horizontalCentered="1"/>
  <pageMargins left="0.7875" right="0.7875" top="0.8465277777777778" bottom="0.9840277777777777" header="0.7875" footer="0.5118055555555555"/>
  <pageSetup horizontalDpi="300" verticalDpi="300" orientation="landscape" paperSize="9" scale="95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50"/>
  </sheetPr>
  <dimension ref="A1:E68"/>
  <sheetViews>
    <sheetView zoomScaleSheetLayoutView="120" zoomScalePageLayoutView="0" workbookViewId="0" topLeftCell="A1">
      <selection activeCell="C2" sqref="C2:E2"/>
    </sheetView>
  </sheetViews>
  <sheetFormatPr defaultColWidth="12.00390625" defaultRowHeight="12.75"/>
  <cols>
    <col min="1" max="1" width="67.125" style="653" customWidth="1"/>
    <col min="2" max="2" width="6.125" style="654" customWidth="1"/>
    <col min="3" max="4" width="12.125" style="653" customWidth="1"/>
    <col min="5" max="5" width="12.125" style="655" customWidth="1"/>
    <col min="6" max="16384" width="12.00390625" style="653" customWidth="1"/>
  </cols>
  <sheetData>
    <row r="1" spans="1:5" ht="49.5" customHeight="1">
      <c r="A1" s="828" t="str">
        <f>+CONCATENATE("VAGYONKIMUTATÁS",CHAR(10),"a könyvviteli mérlegben értékkel szereplő eszközökről",CHAR(10),LEFT(ÖSSZEFÜGGÉSEK!A4,4),".")</f>
        <v>VAGYONKIMUTATÁS
a könyvviteli mérlegben értékkel szereplő eszközökről
2016.</v>
      </c>
      <c r="B1" s="828"/>
      <c r="C1" s="828"/>
      <c r="D1" s="828"/>
      <c r="E1" s="828"/>
    </row>
    <row r="2" spans="3:5" ht="15.75">
      <c r="C2" s="829"/>
      <c r="D2" s="829"/>
      <c r="E2" s="829"/>
    </row>
    <row r="3" spans="1:5" ht="15.75" customHeight="1">
      <c r="A3" s="830" t="s">
        <v>606</v>
      </c>
      <c r="B3" s="831" t="s">
        <v>607</v>
      </c>
      <c r="C3" s="832" t="s">
        <v>608</v>
      </c>
      <c r="D3" s="832" t="s">
        <v>609</v>
      </c>
      <c r="E3" s="833" t="s">
        <v>610</v>
      </c>
    </row>
    <row r="4" spans="1:5" ht="11.25" customHeight="1">
      <c r="A4" s="830"/>
      <c r="B4" s="831"/>
      <c r="C4" s="832"/>
      <c r="D4" s="832"/>
      <c r="E4" s="833"/>
    </row>
    <row r="5" spans="1:5" ht="15.75" customHeight="1">
      <c r="A5" s="830"/>
      <c r="B5" s="831"/>
      <c r="C5" s="834" t="s">
        <v>611</v>
      </c>
      <c r="D5" s="834"/>
      <c r="E5" s="834"/>
    </row>
    <row r="6" spans="1:5" s="659" customFormat="1" ht="15.75">
      <c r="A6" s="656" t="s">
        <v>896</v>
      </c>
      <c r="B6" s="657" t="s">
        <v>45</v>
      </c>
      <c r="C6" s="657" t="s">
        <v>46</v>
      </c>
      <c r="D6" s="657" t="s">
        <v>47</v>
      </c>
      <c r="E6" s="658" t="s">
        <v>48</v>
      </c>
    </row>
    <row r="7" spans="1:5" s="664" customFormat="1" ht="15.75">
      <c r="A7" s="660" t="s">
        <v>897</v>
      </c>
      <c r="B7" s="661" t="s">
        <v>613</v>
      </c>
      <c r="C7" s="662"/>
      <c r="D7" s="662"/>
      <c r="E7" s="663"/>
    </row>
    <row r="8" spans="1:5" s="664" customFormat="1" ht="15.75">
      <c r="A8" s="665" t="s">
        <v>898</v>
      </c>
      <c r="B8" s="666" t="s">
        <v>615</v>
      </c>
      <c r="C8" s="667">
        <f>+C9+C14+C19+C24+C29</f>
        <v>0</v>
      </c>
      <c r="D8" s="667">
        <f>+D9+D14+D19+D24+D29</f>
        <v>0</v>
      </c>
      <c r="E8" s="668">
        <f>+E9+E14+E19+E24+E29</f>
        <v>0</v>
      </c>
    </row>
    <row r="9" spans="1:5" s="664" customFormat="1" ht="15.75">
      <c r="A9" s="665" t="s">
        <v>899</v>
      </c>
      <c r="B9" s="666" t="s">
        <v>617</v>
      </c>
      <c r="C9" s="667">
        <f>+C10+C11+C12+C13</f>
        <v>0</v>
      </c>
      <c r="D9" s="667">
        <f>+D10+D11+D12+D13</f>
        <v>0</v>
      </c>
      <c r="E9" s="668">
        <f>+E10+E11+E12+E13</f>
        <v>0</v>
      </c>
    </row>
    <row r="10" spans="1:5" s="664" customFormat="1" ht="15.75">
      <c r="A10" s="669" t="s">
        <v>900</v>
      </c>
      <c r="B10" s="666" t="s">
        <v>619</v>
      </c>
      <c r="C10" s="494"/>
      <c r="D10" s="494"/>
      <c r="E10" s="670"/>
    </row>
    <row r="11" spans="1:5" s="664" customFormat="1" ht="26.25" customHeight="1">
      <c r="A11" s="669" t="s">
        <v>901</v>
      </c>
      <c r="B11" s="666" t="s">
        <v>621</v>
      </c>
      <c r="C11" s="485"/>
      <c r="D11" s="485"/>
      <c r="E11" s="500"/>
    </row>
    <row r="12" spans="1:5" s="664" customFormat="1" ht="22.5">
      <c r="A12" s="669" t="s">
        <v>902</v>
      </c>
      <c r="B12" s="666" t="s">
        <v>623</v>
      </c>
      <c r="C12" s="485"/>
      <c r="D12" s="485"/>
      <c r="E12" s="500"/>
    </row>
    <row r="13" spans="1:5" s="664" customFormat="1" ht="15.75">
      <c r="A13" s="669" t="s">
        <v>903</v>
      </c>
      <c r="B13" s="666" t="s">
        <v>625</v>
      </c>
      <c r="C13" s="485"/>
      <c r="D13" s="485"/>
      <c r="E13" s="500"/>
    </row>
    <row r="14" spans="1:5" s="664" customFormat="1" ht="15.75">
      <c r="A14" s="665" t="s">
        <v>904</v>
      </c>
      <c r="B14" s="666" t="s">
        <v>627</v>
      </c>
      <c r="C14" s="671">
        <f>+C15+C16+C17+C18</f>
        <v>0</v>
      </c>
      <c r="D14" s="671">
        <f>+D15+D16+D17+D18</f>
        <v>0</v>
      </c>
      <c r="E14" s="672">
        <f>+E15+E16+E17+E18</f>
        <v>0</v>
      </c>
    </row>
    <row r="15" spans="1:5" s="664" customFormat="1" ht="15.75">
      <c r="A15" s="669" t="s">
        <v>905</v>
      </c>
      <c r="B15" s="666" t="s">
        <v>629</v>
      </c>
      <c r="C15" s="485"/>
      <c r="D15" s="485"/>
      <c r="E15" s="500"/>
    </row>
    <row r="16" spans="1:5" s="664" customFormat="1" ht="22.5">
      <c r="A16" s="669" t="s">
        <v>906</v>
      </c>
      <c r="B16" s="666" t="s">
        <v>284</v>
      </c>
      <c r="C16" s="485"/>
      <c r="D16" s="485"/>
      <c r="E16" s="500"/>
    </row>
    <row r="17" spans="1:5" s="664" customFormat="1" ht="15.75">
      <c r="A17" s="669" t="s">
        <v>907</v>
      </c>
      <c r="B17" s="666" t="s">
        <v>307</v>
      </c>
      <c r="C17" s="485"/>
      <c r="D17" s="485"/>
      <c r="E17" s="500"/>
    </row>
    <row r="18" spans="1:5" s="664" customFormat="1" ht="15.75">
      <c r="A18" s="669" t="s">
        <v>908</v>
      </c>
      <c r="B18" s="666" t="s">
        <v>308</v>
      </c>
      <c r="C18" s="485"/>
      <c r="D18" s="485"/>
      <c r="E18" s="500"/>
    </row>
    <row r="19" spans="1:5" s="664" customFormat="1" ht="15.75">
      <c r="A19" s="665" t="s">
        <v>909</v>
      </c>
      <c r="B19" s="666" t="s">
        <v>309</v>
      </c>
      <c r="C19" s="671">
        <f>+C20+C21+C22+C23</f>
        <v>0</v>
      </c>
      <c r="D19" s="671">
        <f>+D20+D21+D22+D23</f>
        <v>0</v>
      </c>
      <c r="E19" s="672">
        <f>+E20+E21+E22+E23</f>
        <v>0</v>
      </c>
    </row>
    <row r="20" spans="1:5" s="664" customFormat="1" ht="15.75">
      <c r="A20" s="669" t="s">
        <v>910</v>
      </c>
      <c r="B20" s="666" t="s">
        <v>312</v>
      </c>
      <c r="C20" s="485"/>
      <c r="D20" s="485"/>
      <c r="E20" s="500"/>
    </row>
    <row r="21" spans="1:5" s="664" customFormat="1" ht="15.75">
      <c r="A21" s="669" t="s">
        <v>911</v>
      </c>
      <c r="B21" s="666" t="s">
        <v>315</v>
      </c>
      <c r="C21" s="485"/>
      <c r="D21" s="485"/>
      <c r="E21" s="500"/>
    </row>
    <row r="22" spans="1:5" s="664" customFormat="1" ht="15.75">
      <c r="A22" s="669" t="s">
        <v>912</v>
      </c>
      <c r="B22" s="666" t="s">
        <v>318</v>
      </c>
      <c r="C22" s="485"/>
      <c r="D22" s="485"/>
      <c r="E22" s="500"/>
    </row>
    <row r="23" spans="1:5" s="664" customFormat="1" ht="15.75">
      <c r="A23" s="669" t="s">
        <v>913</v>
      </c>
      <c r="B23" s="666" t="s">
        <v>321</v>
      </c>
      <c r="C23" s="485"/>
      <c r="D23" s="485"/>
      <c r="E23" s="500"/>
    </row>
    <row r="24" spans="1:5" s="664" customFormat="1" ht="15.75">
      <c r="A24" s="665" t="s">
        <v>914</v>
      </c>
      <c r="B24" s="666" t="s">
        <v>324</v>
      </c>
      <c r="C24" s="671">
        <f>+C25+C26+C27+C28</f>
        <v>0</v>
      </c>
      <c r="D24" s="671">
        <f>+D25+D26+D27+D28</f>
        <v>0</v>
      </c>
      <c r="E24" s="672">
        <f>+E25+E26+E27+E28</f>
        <v>0</v>
      </c>
    </row>
    <row r="25" spans="1:5" s="664" customFormat="1" ht="15.75">
      <c r="A25" s="669" t="s">
        <v>915</v>
      </c>
      <c r="B25" s="666" t="s">
        <v>327</v>
      </c>
      <c r="C25" s="485"/>
      <c r="D25" s="485"/>
      <c r="E25" s="500"/>
    </row>
    <row r="26" spans="1:5" s="664" customFormat="1" ht="15.75">
      <c r="A26" s="669" t="s">
        <v>916</v>
      </c>
      <c r="B26" s="666" t="s">
        <v>330</v>
      </c>
      <c r="C26" s="485"/>
      <c r="D26" s="485"/>
      <c r="E26" s="500"/>
    </row>
    <row r="27" spans="1:5" s="664" customFormat="1" ht="15.75">
      <c r="A27" s="669" t="s">
        <v>917</v>
      </c>
      <c r="B27" s="666" t="s">
        <v>333</v>
      </c>
      <c r="C27" s="485"/>
      <c r="D27" s="485"/>
      <c r="E27" s="500"/>
    </row>
    <row r="28" spans="1:5" s="664" customFormat="1" ht="15.75">
      <c r="A28" s="669" t="s">
        <v>918</v>
      </c>
      <c r="B28" s="666" t="s">
        <v>336</v>
      </c>
      <c r="C28" s="485"/>
      <c r="D28" s="485"/>
      <c r="E28" s="500"/>
    </row>
    <row r="29" spans="1:5" s="664" customFormat="1" ht="15.75">
      <c r="A29" s="665" t="s">
        <v>919</v>
      </c>
      <c r="B29" s="666" t="s">
        <v>339</v>
      </c>
      <c r="C29" s="671">
        <f>+C30+C31+C32+C33</f>
        <v>0</v>
      </c>
      <c r="D29" s="671">
        <f>+D30+D31+D32+D33</f>
        <v>0</v>
      </c>
      <c r="E29" s="672">
        <f>+E30+E31+E32+E33</f>
        <v>0</v>
      </c>
    </row>
    <row r="30" spans="1:5" s="664" customFormat="1" ht="15.75">
      <c r="A30" s="669" t="s">
        <v>920</v>
      </c>
      <c r="B30" s="666" t="s">
        <v>342</v>
      </c>
      <c r="C30" s="485"/>
      <c r="D30" s="485"/>
      <c r="E30" s="500"/>
    </row>
    <row r="31" spans="1:5" s="664" customFormat="1" ht="22.5">
      <c r="A31" s="669" t="s">
        <v>921</v>
      </c>
      <c r="B31" s="666" t="s">
        <v>345</v>
      </c>
      <c r="C31" s="485"/>
      <c r="D31" s="485"/>
      <c r="E31" s="500"/>
    </row>
    <row r="32" spans="1:5" s="664" customFormat="1" ht="15.75">
      <c r="A32" s="669" t="s">
        <v>922</v>
      </c>
      <c r="B32" s="666" t="s">
        <v>376</v>
      </c>
      <c r="C32" s="485"/>
      <c r="D32" s="485"/>
      <c r="E32" s="500"/>
    </row>
    <row r="33" spans="1:5" s="664" customFormat="1" ht="15.75">
      <c r="A33" s="669" t="s">
        <v>923</v>
      </c>
      <c r="B33" s="666" t="s">
        <v>379</v>
      </c>
      <c r="C33" s="485"/>
      <c r="D33" s="485"/>
      <c r="E33" s="500"/>
    </row>
    <row r="34" spans="1:5" s="664" customFormat="1" ht="15.75">
      <c r="A34" s="665" t="s">
        <v>924</v>
      </c>
      <c r="B34" s="666" t="s">
        <v>380</v>
      </c>
      <c r="C34" s="671">
        <f>+C35+C40+C45</f>
        <v>0</v>
      </c>
      <c r="D34" s="671">
        <f>+D35+D40+D45</f>
        <v>0</v>
      </c>
      <c r="E34" s="672">
        <f>+E35+E40+E45</f>
        <v>0</v>
      </c>
    </row>
    <row r="35" spans="1:5" s="664" customFormat="1" ht="15.75">
      <c r="A35" s="665" t="s">
        <v>925</v>
      </c>
      <c r="B35" s="666" t="s">
        <v>479</v>
      </c>
      <c r="C35" s="671">
        <f>+C36+C37+C38+C39</f>
        <v>0</v>
      </c>
      <c r="D35" s="671">
        <f>+D36+D37+D38+D39</f>
        <v>0</v>
      </c>
      <c r="E35" s="672">
        <f>+E36+E37+E38+E39</f>
        <v>0</v>
      </c>
    </row>
    <row r="36" spans="1:5" s="664" customFormat="1" ht="15.75">
      <c r="A36" s="669" t="s">
        <v>926</v>
      </c>
      <c r="B36" s="666" t="s">
        <v>480</v>
      </c>
      <c r="C36" s="485"/>
      <c r="D36" s="485"/>
      <c r="E36" s="500"/>
    </row>
    <row r="37" spans="1:5" s="664" customFormat="1" ht="15.75">
      <c r="A37" s="669" t="s">
        <v>927</v>
      </c>
      <c r="B37" s="666" t="s">
        <v>481</v>
      </c>
      <c r="C37" s="485"/>
      <c r="D37" s="485"/>
      <c r="E37" s="500"/>
    </row>
    <row r="38" spans="1:5" s="664" customFormat="1" ht="15.75">
      <c r="A38" s="669" t="s">
        <v>928</v>
      </c>
      <c r="B38" s="666" t="s">
        <v>482</v>
      </c>
      <c r="C38" s="485"/>
      <c r="D38" s="485"/>
      <c r="E38" s="500"/>
    </row>
    <row r="39" spans="1:5" s="664" customFormat="1" ht="15.75">
      <c r="A39" s="669" t="s">
        <v>929</v>
      </c>
      <c r="B39" s="666" t="s">
        <v>483</v>
      </c>
      <c r="C39" s="485"/>
      <c r="D39" s="485"/>
      <c r="E39" s="500"/>
    </row>
    <row r="40" spans="1:5" s="664" customFormat="1" ht="15.75">
      <c r="A40" s="665" t="s">
        <v>930</v>
      </c>
      <c r="B40" s="666" t="s">
        <v>931</v>
      </c>
      <c r="C40" s="671">
        <f>+C41+C42+C43+C44</f>
        <v>0</v>
      </c>
      <c r="D40" s="671">
        <f>+D41+D42+D43+D44</f>
        <v>0</v>
      </c>
      <c r="E40" s="672">
        <f>+E41+E42+E43+E44</f>
        <v>0</v>
      </c>
    </row>
    <row r="41" spans="1:5" s="664" customFormat="1" ht="15.75">
      <c r="A41" s="669" t="s">
        <v>932</v>
      </c>
      <c r="B41" s="666" t="s">
        <v>933</v>
      </c>
      <c r="C41" s="485"/>
      <c r="D41" s="485"/>
      <c r="E41" s="500"/>
    </row>
    <row r="42" spans="1:5" s="664" customFormat="1" ht="22.5">
      <c r="A42" s="669" t="s">
        <v>934</v>
      </c>
      <c r="B42" s="666" t="s">
        <v>935</v>
      </c>
      <c r="C42" s="485"/>
      <c r="D42" s="485"/>
      <c r="E42" s="500"/>
    </row>
    <row r="43" spans="1:5" s="664" customFormat="1" ht="15.75">
      <c r="A43" s="669" t="s">
        <v>936</v>
      </c>
      <c r="B43" s="666" t="s">
        <v>937</v>
      </c>
      <c r="C43" s="485"/>
      <c r="D43" s="485"/>
      <c r="E43" s="500"/>
    </row>
    <row r="44" spans="1:5" s="664" customFormat="1" ht="15.75">
      <c r="A44" s="669" t="s">
        <v>938</v>
      </c>
      <c r="B44" s="666" t="s">
        <v>939</v>
      </c>
      <c r="C44" s="485"/>
      <c r="D44" s="485"/>
      <c r="E44" s="500"/>
    </row>
    <row r="45" spans="1:5" s="664" customFormat="1" ht="15.75">
      <c r="A45" s="665" t="s">
        <v>940</v>
      </c>
      <c r="B45" s="666" t="s">
        <v>941</v>
      </c>
      <c r="C45" s="671">
        <f>+C46+C47+C48+C49</f>
        <v>0</v>
      </c>
      <c r="D45" s="671">
        <f>+D46+D47+D48+D49</f>
        <v>0</v>
      </c>
      <c r="E45" s="672">
        <f>+E46+E47+E48+E49</f>
        <v>0</v>
      </c>
    </row>
    <row r="46" spans="1:5" s="664" customFormat="1" ht="15.75">
      <c r="A46" s="669" t="s">
        <v>942</v>
      </c>
      <c r="B46" s="666" t="s">
        <v>943</v>
      </c>
      <c r="C46" s="485"/>
      <c r="D46" s="485"/>
      <c r="E46" s="500"/>
    </row>
    <row r="47" spans="1:5" s="664" customFormat="1" ht="22.5">
      <c r="A47" s="669" t="s">
        <v>944</v>
      </c>
      <c r="B47" s="666" t="s">
        <v>945</v>
      </c>
      <c r="C47" s="485"/>
      <c r="D47" s="485"/>
      <c r="E47" s="500"/>
    </row>
    <row r="48" spans="1:5" s="664" customFormat="1" ht="15.75">
      <c r="A48" s="669" t="s">
        <v>946</v>
      </c>
      <c r="B48" s="666" t="s">
        <v>947</v>
      </c>
      <c r="C48" s="485"/>
      <c r="D48" s="485"/>
      <c r="E48" s="500"/>
    </row>
    <row r="49" spans="1:5" s="664" customFormat="1" ht="15.75">
      <c r="A49" s="669" t="s">
        <v>948</v>
      </c>
      <c r="B49" s="666" t="s">
        <v>949</v>
      </c>
      <c r="C49" s="485"/>
      <c r="D49" s="485"/>
      <c r="E49" s="500"/>
    </row>
    <row r="50" spans="1:5" s="664" customFormat="1" ht="15.75">
      <c r="A50" s="665" t="s">
        <v>950</v>
      </c>
      <c r="B50" s="666" t="s">
        <v>951</v>
      </c>
      <c r="C50" s="485"/>
      <c r="D50" s="485"/>
      <c r="E50" s="500"/>
    </row>
    <row r="51" spans="1:5" s="664" customFormat="1" ht="21">
      <c r="A51" s="665" t="s">
        <v>952</v>
      </c>
      <c r="B51" s="666" t="s">
        <v>953</v>
      </c>
      <c r="C51" s="671">
        <f>+C7+C8+C34+C50</f>
        <v>0</v>
      </c>
      <c r="D51" s="671">
        <f>+D7+D8+D34+D50</f>
        <v>0</v>
      </c>
      <c r="E51" s="672">
        <f>+E7+E8+E34+E50</f>
        <v>0</v>
      </c>
    </row>
    <row r="52" spans="1:5" s="664" customFormat="1" ht="15.75">
      <c r="A52" s="665" t="s">
        <v>954</v>
      </c>
      <c r="B52" s="666" t="s">
        <v>955</v>
      </c>
      <c r="C52" s="485"/>
      <c r="D52" s="485"/>
      <c r="E52" s="500"/>
    </row>
    <row r="53" spans="1:5" s="664" customFormat="1" ht="15.75">
      <c r="A53" s="665" t="s">
        <v>956</v>
      </c>
      <c r="B53" s="666" t="s">
        <v>957</v>
      </c>
      <c r="C53" s="485"/>
      <c r="D53" s="485"/>
      <c r="E53" s="500"/>
    </row>
    <row r="54" spans="1:5" s="664" customFormat="1" ht="15.75">
      <c r="A54" s="665" t="s">
        <v>958</v>
      </c>
      <c r="B54" s="666" t="s">
        <v>959</v>
      </c>
      <c r="C54" s="671">
        <f>+C52+C53</f>
        <v>0</v>
      </c>
      <c r="D54" s="671">
        <f>+D52+D53</f>
        <v>0</v>
      </c>
      <c r="E54" s="672">
        <f>+E52+E53</f>
        <v>0</v>
      </c>
    </row>
    <row r="55" spans="1:5" s="664" customFormat="1" ht="15.75">
      <c r="A55" s="665" t="s">
        <v>960</v>
      </c>
      <c r="B55" s="666" t="s">
        <v>961</v>
      </c>
      <c r="C55" s="485"/>
      <c r="D55" s="485"/>
      <c r="E55" s="500"/>
    </row>
    <row r="56" spans="1:5" s="664" customFormat="1" ht="15.75">
      <c r="A56" s="665" t="s">
        <v>962</v>
      </c>
      <c r="B56" s="666" t="s">
        <v>963</v>
      </c>
      <c r="C56" s="485"/>
      <c r="D56" s="485"/>
      <c r="E56" s="500"/>
    </row>
    <row r="57" spans="1:5" s="664" customFormat="1" ht="15.75">
      <c r="A57" s="665" t="s">
        <v>964</v>
      </c>
      <c r="B57" s="666" t="s">
        <v>965</v>
      </c>
      <c r="C57" s="485"/>
      <c r="D57" s="485"/>
      <c r="E57" s="500"/>
    </row>
    <row r="58" spans="1:5" s="664" customFormat="1" ht="15.75">
      <c r="A58" s="665" t="s">
        <v>966</v>
      </c>
      <c r="B58" s="666" t="s">
        <v>967</v>
      </c>
      <c r="C58" s="485"/>
      <c r="D58" s="485"/>
      <c r="E58" s="500"/>
    </row>
    <row r="59" spans="1:5" s="664" customFormat="1" ht="15.75">
      <c r="A59" s="665" t="s">
        <v>968</v>
      </c>
      <c r="B59" s="666" t="s">
        <v>969</v>
      </c>
      <c r="C59" s="671">
        <f>+C55+C56+C57+C58</f>
        <v>0</v>
      </c>
      <c r="D59" s="671">
        <f>+D55+D56+D57+D58</f>
        <v>0</v>
      </c>
      <c r="E59" s="672">
        <f>+E55+E56+E57+E58</f>
        <v>0</v>
      </c>
    </row>
    <row r="60" spans="1:5" s="664" customFormat="1" ht="15.75">
      <c r="A60" s="665" t="s">
        <v>970</v>
      </c>
      <c r="B60" s="666" t="s">
        <v>971</v>
      </c>
      <c r="C60" s="485"/>
      <c r="D60" s="485"/>
      <c r="E60" s="500"/>
    </row>
    <row r="61" spans="1:5" s="664" customFormat="1" ht="15.75">
      <c r="A61" s="665" t="s">
        <v>972</v>
      </c>
      <c r="B61" s="666" t="s">
        <v>973</v>
      </c>
      <c r="C61" s="485"/>
      <c r="D61" s="485"/>
      <c r="E61" s="500"/>
    </row>
    <row r="62" spans="1:5" s="664" customFormat="1" ht="15.75">
      <c r="A62" s="665" t="s">
        <v>974</v>
      </c>
      <c r="B62" s="666" t="s">
        <v>975</v>
      </c>
      <c r="C62" s="485"/>
      <c r="D62" s="485"/>
      <c r="E62" s="500"/>
    </row>
    <row r="63" spans="1:5" s="664" customFormat="1" ht="15.75">
      <c r="A63" s="665" t="s">
        <v>976</v>
      </c>
      <c r="B63" s="666" t="s">
        <v>977</v>
      </c>
      <c r="C63" s="671">
        <f>+C60+C61+C62</f>
        <v>0</v>
      </c>
      <c r="D63" s="671">
        <f>+D60+D61+D62</f>
        <v>0</v>
      </c>
      <c r="E63" s="672">
        <f>+E60+E61+E62</f>
        <v>0</v>
      </c>
    </row>
    <row r="64" spans="1:5" s="664" customFormat="1" ht="15.75">
      <c r="A64" s="665" t="s">
        <v>978</v>
      </c>
      <c r="B64" s="666" t="s">
        <v>979</v>
      </c>
      <c r="C64" s="485"/>
      <c r="D64" s="485"/>
      <c r="E64" s="500"/>
    </row>
    <row r="65" spans="1:5" s="664" customFormat="1" ht="21">
      <c r="A65" s="665" t="s">
        <v>980</v>
      </c>
      <c r="B65" s="666" t="s">
        <v>981</v>
      </c>
      <c r="C65" s="485"/>
      <c r="D65" s="485"/>
      <c r="E65" s="500"/>
    </row>
    <row r="66" spans="1:5" s="664" customFormat="1" ht="15.75">
      <c r="A66" s="665" t="s">
        <v>982</v>
      </c>
      <c r="B66" s="666" t="s">
        <v>983</v>
      </c>
      <c r="C66" s="671">
        <f>+C64+C65</f>
        <v>0</v>
      </c>
      <c r="D66" s="671">
        <f>+D64+D65</f>
        <v>0</v>
      </c>
      <c r="E66" s="672">
        <f>+E64+E65</f>
        <v>0</v>
      </c>
    </row>
    <row r="67" spans="1:5" s="664" customFormat="1" ht="15.75">
      <c r="A67" s="665" t="s">
        <v>524</v>
      </c>
      <c r="B67" s="666" t="s">
        <v>984</v>
      </c>
      <c r="C67" s="485"/>
      <c r="D67" s="485"/>
      <c r="E67" s="500"/>
    </row>
    <row r="68" spans="1:5" s="664" customFormat="1" ht="15.75">
      <c r="A68" s="673" t="s">
        <v>985</v>
      </c>
      <c r="B68" s="674" t="s">
        <v>986</v>
      </c>
      <c r="C68" s="675">
        <f>+C51+C54+C59+C63+C66+C67</f>
        <v>0</v>
      </c>
      <c r="D68" s="675">
        <f>+D51+D54+D59+D63+D66+D67</f>
        <v>0</v>
      </c>
      <c r="E68" s="676">
        <f>+E51+E54+E59+E63+E66+E67</f>
        <v>0</v>
      </c>
    </row>
  </sheetData>
  <sheetProtection/>
  <mergeCells count="8">
    <mergeCell ref="A1:E1"/>
    <mergeCell ref="C2:E2"/>
    <mergeCell ref="A3:A5"/>
    <mergeCell ref="B3:B5"/>
    <mergeCell ref="C3:C4"/>
    <mergeCell ref="D3:D4"/>
    <mergeCell ref="E3:E4"/>
    <mergeCell ref="C5:E5"/>
  </mergeCells>
  <printOptions horizontalCentered="1"/>
  <pageMargins left="0.7875" right="0.8270833333333333" top="1.1027777777777779" bottom="0.9840277777777777" header="0.7875" footer="0.7875"/>
  <pageSetup horizontalDpi="300" verticalDpi="300" orientation="portrait" paperSize="9" scale="85"/>
  <headerFooter alignWithMargins="0">
    <oddHeader>&amp;L&amp;"Times New Roman,Félkövér dőlt"............................................Önkormányzat&amp;R&amp;"Times New Roman,Félkövér dőlt"7.1. tájékoztató tábla a ……/2016. (……) önkormányzati rendelethez</oddHeader>
    <oddFooter>&amp;C&amp;P</oddFooter>
  </headerFooter>
  <rowBreaks count="1" manualBreakCount="1">
    <brk id="44" max="255" man="1"/>
  </rowBreaks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50"/>
  </sheetPr>
  <dimension ref="A1:C21"/>
  <sheetViews>
    <sheetView zoomScalePageLayoutView="0" workbookViewId="0" topLeftCell="A1">
      <selection activeCell="B4" sqref="B4:C4"/>
    </sheetView>
  </sheetViews>
  <sheetFormatPr defaultColWidth="9.00390625" defaultRowHeight="12.75"/>
  <cols>
    <col min="1" max="1" width="71.125" style="677" customWidth="1"/>
    <col min="2" max="2" width="6.125" style="678" customWidth="1"/>
    <col min="3" max="3" width="18.00390625" style="679" customWidth="1"/>
    <col min="4" max="16384" width="9.375" style="679" customWidth="1"/>
  </cols>
  <sheetData>
    <row r="1" spans="1:3" ht="32.25" customHeight="1">
      <c r="A1" s="835" t="s">
        <v>987</v>
      </c>
      <c r="B1" s="835"/>
      <c r="C1" s="835"/>
    </row>
    <row r="2" spans="1:3" ht="15.75">
      <c r="A2" s="836" t="str">
        <f>+CONCATENATE(LEFT(ÖSSZEFÜGGÉSEK!A4,4),". év")</f>
        <v>2016. év</v>
      </c>
      <c r="B2" s="836"/>
      <c r="C2" s="836"/>
    </row>
    <row r="4" spans="2:3" ht="12.75">
      <c r="B4" s="837"/>
      <c r="C4" s="837"/>
    </row>
    <row r="5" spans="1:3" s="680" customFormat="1" ht="31.5" customHeight="1">
      <c r="A5" s="838" t="s">
        <v>988</v>
      </c>
      <c r="B5" s="831" t="s">
        <v>607</v>
      </c>
      <c r="C5" s="839" t="s">
        <v>989</v>
      </c>
    </row>
    <row r="6" spans="1:3" s="680" customFormat="1" ht="12.75">
      <c r="A6" s="838"/>
      <c r="B6" s="831"/>
      <c r="C6" s="839"/>
    </row>
    <row r="7" spans="1:3" s="684" customFormat="1" ht="12.75">
      <c r="A7" s="681" t="s">
        <v>44</v>
      </c>
      <c r="B7" s="682" t="s">
        <v>45</v>
      </c>
      <c r="C7" s="683" t="s">
        <v>46</v>
      </c>
    </row>
    <row r="8" spans="1:3" ht="15.75" customHeight="1">
      <c r="A8" s="665" t="s">
        <v>990</v>
      </c>
      <c r="B8" s="685" t="s">
        <v>613</v>
      </c>
      <c r="C8" s="686"/>
    </row>
    <row r="9" spans="1:3" ht="15.75" customHeight="1">
      <c r="A9" s="665" t="s">
        <v>991</v>
      </c>
      <c r="B9" s="666" t="s">
        <v>615</v>
      </c>
      <c r="C9" s="686"/>
    </row>
    <row r="10" spans="1:3" ht="15.75" customHeight="1">
      <c r="A10" s="665" t="s">
        <v>992</v>
      </c>
      <c r="B10" s="666" t="s">
        <v>617</v>
      </c>
      <c r="C10" s="686"/>
    </row>
    <row r="11" spans="1:3" ht="15.75" customHeight="1">
      <c r="A11" s="665" t="s">
        <v>993</v>
      </c>
      <c r="B11" s="666" t="s">
        <v>619</v>
      </c>
      <c r="C11" s="687"/>
    </row>
    <row r="12" spans="1:3" ht="15.75" customHeight="1">
      <c r="A12" s="665" t="s">
        <v>994</v>
      </c>
      <c r="B12" s="666" t="s">
        <v>621</v>
      </c>
      <c r="C12" s="687"/>
    </row>
    <row r="13" spans="1:3" ht="15.75" customHeight="1">
      <c r="A13" s="665" t="s">
        <v>995</v>
      </c>
      <c r="B13" s="666" t="s">
        <v>623</v>
      </c>
      <c r="C13" s="687"/>
    </row>
    <row r="14" spans="1:3" ht="15.75" customHeight="1">
      <c r="A14" s="665" t="s">
        <v>996</v>
      </c>
      <c r="B14" s="666" t="s">
        <v>625</v>
      </c>
      <c r="C14" s="688">
        <f>+C8+C9+C10+C11+C12+C13</f>
        <v>0</v>
      </c>
    </row>
    <row r="15" spans="1:3" ht="15.75" customHeight="1">
      <c r="A15" s="665" t="s">
        <v>997</v>
      </c>
      <c r="B15" s="666" t="s">
        <v>627</v>
      </c>
      <c r="C15" s="689"/>
    </row>
    <row r="16" spans="1:3" ht="15.75" customHeight="1">
      <c r="A16" s="665" t="s">
        <v>998</v>
      </c>
      <c r="B16" s="666" t="s">
        <v>629</v>
      </c>
      <c r="C16" s="687"/>
    </row>
    <row r="17" spans="1:3" ht="15.75" customHeight="1">
      <c r="A17" s="665" t="s">
        <v>999</v>
      </c>
      <c r="B17" s="666" t="s">
        <v>284</v>
      </c>
      <c r="C17" s="687"/>
    </row>
    <row r="18" spans="1:3" ht="15.75" customHeight="1">
      <c r="A18" s="665" t="s">
        <v>1000</v>
      </c>
      <c r="B18" s="666" t="s">
        <v>307</v>
      </c>
      <c r="C18" s="688">
        <f>+C15+C16+C17</f>
        <v>0</v>
      </c>
    </row>
    <row r="19" spans="1:3" s="690" customFormat="1" ht="15.75" customHeight="1">
      <c r="A19" s="665" t="s">
        <v>1001</v>
      </c>
      <c r="B19" s="666" t="s">
        <v>308</v>
      </c>
      <c r="C19" s="687"/>
    </row>
    <row r="20" spans="1:3" ht="15.75" customHeight="1">
      <c r="A20" s="665" t="s">
        <v>1002</v>
      </c>
      <c r="B20" s="666" t="s">
        <v>309</v>
      </c>
      <c r="C20" s="687"/>
    </row>
    <row r="21" spans="1:3" ht="15.75" customHeight="1">
      <c r="A21" s="691" t="s">
        <v>1003</v>
      </c>
      <c r="B21" s="674" t="s">
        <v>312</v>
      </c>
      <c r="C21" s="692">
        <f>+C14+C18+C19+C20</f>
        <v>0</v>
      </c>
    </row>
  </sheetData>
  <sheetProtection/>
  <mergeCells count="6">
    <mergeCell ref="A1:C1"/>
    <mergeCell ref="A2:C2"/>
    <mergeCell ref="B4:C4"/>
    <mergeCell ref="A5:A6"/>
    <mergeCell ref="B5:B6"/>
    <mergeCell ref="C5:C6"/>
  </mergeCells>
  <printOptions horizontalCentered="1"/>
  <pageMargins left="0.7875" right="0.7875" top="1.2597222222222222" bottom="0.9840277777777777" header="0.7875" footer="0.5118055555555555"/>
  <pageSetup horizontalDpi="300" verticalDpi="300" orientation="portrait" paperSize="9" scale="95"/>
  <headerFooter alignWithMargins="0">
    <oddHeader>&amp;L&amp;"Times New Roman,Félkövér dőlt"............................................Önkormányzat&amp;R&amp;"Times New Roman CE,Félkövér dőlt"7.2. tájékoztató tábla a ……/2016. (……) önkormányzati rendelethez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indexed="50"/>
  </sheetPr>
  <dimension ref="A1:F39"/>
  <sheetViews>
    <sheetView zoomScalePageLayoutView="0" workbookViewId="0" topLeftCell="A1">
      <selection activeCell="D38" sqref="D38"/>
    </sheetView>
  </sheetViews>
  <sheetFormatPr defaultColWidth="12.00390625" defaultRowHeight="12.75"/>
  <cols>
    <col min="1" max="1" width="58.875" style="470" customWidth="1"/>
    <col min="2" max="2" width="6.875" style="470" customWidth="1"/>
    <col min="3" max="3" width="17.125" style="470" customWidth="1"/>
    <col min="4" max="4" width="19.125" style="470" customWidth="1"/>
    <col min="5" max="16384" width="12.00390625" style="470" customWidth="1"/>
  </cols>
  <sheetData>
    <row r="1" spans="1:4" ht="48" customHeight="1">
      <c r="A1" s="796" t="str">
        <f>+CONCATENATE("VAGYONKIMUTATÁS",CHAR(10),"az érték nélkül nyilvántartott eszközökről",CHAR(10),LEFT(ÖSSZEFÜGGÉSEK!A4,4),".")</f>
        <v>VAGYONKIMUTATÁS
az érték nélkül nyilvántartott eszközökről
2016.</v>
      </c>
      <c r="B1" s="796"/>
      <c r="C1" s="796"/>
      <c r="D1" s="796"/>
    </row>
    <row r="3" spans="1:4" ht="43.5" customHeight="1">
      <c r="A3" s="693" t="s">
        <v>293</v>
      </c>
      <c r="B3" s="694" t="s">
        <v>607</v>
      </c>
      <c r="C3" s="695" t="s">
        <v>1004</v>
      </c>
      <c r="D3" s="696" t="s">
        <v>1005</v>
      </c>
    </row>
    <row r="4" spans="1:4" ht="15.75">
      <c r="A4" s="697" t="s">
        <v>44</v>
      </c>
      <c r="B4" s="698" t="s">
        <v>45</v>
      </c>
      <c r="C4" s="698" t="s">
        <v>46</v>
      </c>
      <c r="D4" s="699" t="s">
        <v>47</v>
      </c>
    </row>
    <row r="5" spans="1:4" ht="15.75" customHeight="1">
      <c r="A5" s="700" t="s">
        <v>1006</v>
      </c>
      <c r="B5" s="701" t="s">
        <v>49</v>
      </c>
      <c r="C5" s="702"/>
      <c r="D5" s="703"/>
    </row>
    <row r="6" spans="1:4" ht="15.75" customHeight="1">
      <c r="A6" s="700" t="s">
        <v>1007</v>
      </c>
      <c r="B6" s="704" t="s">
        <v>63</v>
      </c>
      <c r="C6" s="705"/>
      <c r="D6" s="706"/>
    </row>
    <row r="7" spans="1:4" ht="15.75" customHeight="1">
      <c r="A7" s="700" t="s">
        <v>1008</v>
      </c>
      <c r="B7" s="704" t="s">
        <v>77</v>
      </c>
      <c r="C7" s="705"/>
      <c r="D7" s="706"/>
    </row>
    <row r="8" spans="1:4" ht="15.75" customHeight="1">
      <c r="A8" s="707" t="s">
        <v>1009</v>
      </c>
      <c r="B8" s="708" t="s">
        <v>261</v>
      </c>
      <c r="C8" s="709"/>
      <c r="D8" s="710"/>
    </row>
    <row r="9" spans="1:4" ht="15.75" customHeight="1">
      <c r="A9" s="711" t="s">
        <v>1010</v>
      </c>
      <c r="B9" s="712" t="s">
        <v>105</v>
      </c>
      <c r="C9" s="713"/>
      <c r="D9" s="714">
        <f>+D10+D11+D12+D13</f>
        <v>0</v>
      </c>
    </row>
    <row r="10" spans="1:4" ht="15.75" customHeight="1">
      <c r="A10" s="715" t="s">
        <v>1011</v>
      </c>
      <c r="B10" s="701" t="s">
        <v>127</v>
      </c>
      <c r="C10" s="702"/>
      <c r="D10" s="703"/>
    </row>
    <row r="11" spans="1:4" ht="15.75" customHeight="1">
      <c r="A11" s="700" t="s">
        <v>1012</v>
      </c>
      <c r="B11" s="704" t="s">
        <v>272</v>
      </c>
      <c r="C11" s="705"/>
      <c r="D11" s="706"/>
    </row>
    <row r="12" spans="1:4" ht="15.75" customHeight="1">
      <c r="A12" s="700" t="s">
        <v>1013</v>
      </c>
      <c r="B12" s="704" t="s">
        <v>149</v>
      </c>
      <c r="C12" s="705"/>
      <c r="D12" s="706"/>
    </row>
    <row r="13" spans="1:4" ht="15.75" customHeight="1">
      <c r="A13" s="707" t="s">
        <v>1014</v>
      </c>
      <c r="B13" s="708" t="s">
        <v>159</v>
      </c>
      <c r="C13" s="709"/>
      <c r="D13" s="710"/>
    </row>
    <row r="14" spans="1:4" ht="15.75" customHeight="1">
      <c r="A14" s="711" t="s">
        <v>1015</v>
      </c>
      <c r="B14" s="712" t="s">
        <v>284</v>
      </c>
      <c r="C14" s="713"/>
      <c r="D14" s="714">
        <f>+D15+D16+D17</f>
        <v>0</v>
      </c>
    </row>
    <row r="15" spans="1:4" ht="15.75" customHeight="1">
      <c r="A15" s="715" t="s">
        <v>1016</v>
      </c>
      <c r="B15" s="701" t="s">
        <v>307</v>
      </c>
      <c r="C15" s="702"/>
      <c r="D15" s="703"/>
    </row>
    <row r="16" spans="1:4" ht="15.75" customHeight="1">
      <c r="A16" s="700" t="s">
        <v>1017</v>
      </c>
      <c r="B16" s="704" t="s">
        <v>308</v>
      </c>
      <c r="C16" s="705"/>
      <c r="D16" s="706"/>
    </row>
    <row r="17" spans="1:4" ht="15.75" customHeight="1">
      <c r="A17" s="707" t="s">
        <v>1018</v>
      </c>
      <c r="B17" s="708" t="s">
        <v>309</v>
      </c>
      <c r="C17" s="709"/>
      <c r="D17" s="710"/>
    </row>
    <row r="18" spans="1:4" ht="15.75" customHeight="1">
      <c r="A18" s="711" t="s">
        <v>1019</v>
      </c>
      <c r="B18" s="712" t="s">
        <v>312</v>
      </c>
      <c r="C18" s="713"/>
      <c r="D18" s="714">
        <f>+D19+D20+D21</f>
        <v>0</v>
      </c>
    </row>
    <row r="19" spans="1:4" ht="15.75" customHeight="1">
      <c r="A19" s="715" t="s">
        <v>1020</v>
      </c>
      <c r="B19" s="701" t="s">
        <v>315</v>
      </c>
      <c r="C19" s="702"/>
      <c r="D19" s="703"/>
    </row>
    <row r="20" spans="1:4" ht="15.75" customHeight="1">
      <c r="A20" s="700" t="s">
        <v>1021</v>
      </c>
      <c r="B20" s="704" t="s">
        <v>318</v>
      </c>
      <c r="C20" s="705"/>
      <c r="D20" s="706"/>
    </row>
    <row r="21" spans="1:4" ht="15.75" customHeight="1">
      <c r="A21" s="700" t="s">
        <v>1022</v>
      </c>
      <c r="B21" s="704" t="s">
        <v>321</v>
      </c>
      <c r="C21" s="705"/>
      <c r="D21" s="706"/>
    </row>
    <row r="22" spans="1:4" ht="15.75" customHeight="1">
      <c r="A22" s="700" t="s">
        <v>1023</v>
      </c>
      <c r="B22" s="704" t="s">
        <v>324</v>
      </c>
      <c r="C22" s="705"/>
      <c r="D22" s="706"/>
    </row>
    <row r="23" spans="1:4" ht="15.75" customHeight="1">
      <c r="A23" s="700"/>
      <c r="B23" s="704" t="s">
        <v>327</v>
      </c>
      <c r="C23" s="705"/>
      <c r="D23" s="706"/>
    </row>
    <row r="24" spans="1:4" ht="15.75" customHeight="1">
      <c r="A24" s="700"/>
      <c r="B24" s="704" t="s">
        <v>330</v>
      </c>
      <c r="C24" s="705"/>
      <c r="D24" s="706"/>
    </row>
    <row r="25" spans="1:4" ht="15.75" customHeight="1">
      <c r="A25" s="700"/>
      <c r="B25" s="704" t="s">
        <v>333</v>
      </c>
      <c r="C25" s="705"/>
      <c r="D25" s="706"/>
    </row>
    <row r="26" spans="1:4" ht="15.75" customHeight="1">
      <c r="A26" s="700"/>
      <c r="B26" s="704" t="s">
        <v>336</v>
      </c>
      <c r="C26" s="705"/>
      <c r="D26" s="706"/>
    </row>
    <row r="27" spans="1:4" ht="15.75" customHeight="1">
      <c r="A27" s="700"/>
      <c r="B27" s="704" t="s">
        <v>339</v>
      </c>
      <c r="C27" s="705"/>
      <c r="D27" s="706"/>
    </row>
    <row r="28" spans="1:4" ht="15.75" customHeight="1">
      <c r="A28" s="700"/>
      <c r="B28" s="704" t="s">
        <v>342</v>
      </c>
      <c r="C28" s="705"/>
      <c r="D28" s="706"/>
    </row>
    <row r="29" spans="1:4" ht="15.75" customHeight="1">
      <c r="A29" s="700"/>
      <c r="B29" s="704" t="s">
        <v>345</v>
      </c>
      <c r="C29" s="705"/>
      <c r="D29" s="706"/>
    </row>
    <row r="30" spans="1:4" ht="15.75" customHeight="1">
      <c r="A30" s="700"/>
      <c r="B30" s="704" t="s">
        <v>376</v>
      </c>
      <c r="C30" s="705"/>
      <c r="D30" s="706"/>
    </row>
    <row r="31" spans="1:4" ht="15.75" customHeight="1">
      <c r="A31" s="700"/>
      <c r="B31" s="704" t="s">
        <v>379</v>
      </c>
      <c r="C31" s="705"/>
      <c r="D31" s="706"/>
    </row>
    <row r="32" spans="1:4" ht="15.75" customHeight="1">
      <c r="A32" s="700"/>
      <c r="B32" s="704" t="s">
        <v>380</v>
      </c>
      <c r="C32" s="705"/>
      <c r="D32" s="706"/>
    </row>
    <row r="33" spans="1:4" ht="15.75" customHeight="1">
      <c r="A33" s="700"/>
      <c r="B33" s="704" t="s">
        <v>479</v>
      </c>
      <c r="C33" s="705"/>
      <c r="D33" s="706"/>
    </row>
    <row r="34" spans="1:4" ht="15.75" customHeight="1">
      <c r="A34" s="700"/>
      <c r="B34" s="704" t="s">
        <v>480</v>
      </c>
      <c r="C34" s="705"/>
      <c r="D34" s="706"/>
    </row>
    <row r="35" spans="1:4" ht="15.75" customHeight="1">
      <c r="A35" s="700"/>
      <c r="B35" s="704" t="s">
        <v>481</v>
      </c>
      <c r="C35" s="705"/>
      <c r="D35" s="706"/>
    </row>
    <row r="36" spans="1:4" ht="15.75" customHeight="1">
      <c r="A36" s="700"/>
      <c r="B36" s="704" t="s">
        <v>482</v>
      </c>
      <c r="C36" s="705"/>
      <c r="D36" s="706"/>
    </row>
    <row r="37" spans="1:4" ht="15.75" customHeight="1">
      <c r="A37" s="707"/>
      <c r="B37" s="708" t="s">
        <v>483</v>
      </c>
      <c r="C37" s="709"/>
      <c r="D37" s="710"/>
    </row>
    <row r="38" spans="1:6" ht="15.75" customHeight="1">
      <c r="A38" s="840" t="s">
        <v>1024</v>
      </c>
      <c r="B38" s="840"/>
      <c r="C38" s="716"/>
      <c r="D38" s="714">
        <f>+D5+D6+D7+D8+D9+D14+D18+D22+D23+D24+D25+D26+D27+D28+D29+D30+D31+D32+D33+D34+D35+D36+D37</f>
        <v>0</v>
      </c>
      <c r="F38" s="717"/>
    </row>
    <row r="39" ht="15.75">
      <c r="A39" s="718" t="s">
        <v>1025</v>
      </c>
    </row>
  </sheetData>
  <sheetProtection/>
  <mergeCells count="2">
    <mergeCell ref="A1:D1"/>
    <mergeCell ref="A38:B38"/>
  </mergeCells>
  <printOptions horizontalCentered="1"/>
  <pageMargins left="0.7875" right="0.7875" top="1.1416666666666666" bottom="0.9840277777777777" header="0.7875" footer="0.5118055555555555"/>
  <pageSetup horizontalDpi="300" verticalDpi="300" orientation="portrait" paperSize="9" scale="93"/>
  <headerFooter alignWithMargins="0">
    <oddHeader>&amp;L&amp;"Times New Roman,Félkövér dőlt"......................Önkormányzat&amp;R&amp;"Times New Roman,Félkövér dőlt"7.3. tájékoztató tábla a ……/2016. (……)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38"/>
  <sheetViews>
    <sheetView zoomScaleSheetLayoutView="115" zoomScalePageLayoutView="0" workbookViewId="0" topLeftCell="A1">
      <selection activeCell="B5" sqref="B5"/>
    </sheetView>
  </sheetViews>
  <sheetFormatPr defaultColWidth="9.00390625" defaultRowHeight="12.75"/>
  <cols>
    <col min="1" max="1" width="46.375" style="1" customWidth="1"/>
    <col min="2" max="2" width="13.875" style="1" customWidth="1"/>
    <col min="3" max="3" width="66.125" style="1" customWidth="1"/>
    <col min="4" max="5" width="13.875" style="1" customWidth="1"/>
    <col min="6" max="16384" width="9.375" style="1" customWidth="1"/>
  </cols>
  <sheetData>
    <row r="1" spans="1:5" ht="18.75">
      <c r="A1" s="2" t="s">
        <v>0</v>
      </c>
      <c r="E1" s="146" t="s">
        <v>381</v>
      </c>
    </row>
    <row r="3" spans="1:5" ht="12.75">
      <c r="A3" s="3"/>
      <c r="B3" s="147"/>
      <c r="C3" s="3"/>
      <c r="D3" s="148"/>
      <c r="E3" s="147"/>
    </row>
    <row r="4" spans="1:5" ht="15.75">
      <c r="A4" s="4" t="str">
        <f>+ÖSSZEFÜGGÉSEK!A4</f>
        <v>2016. évi eredeti előirányzat BEVÉTELEK</v>
      </c>
      <c r="B4" s="149"/>
      <c r="C4" s="5"/>
      <c r="D4" s="148"/>
      <c r="E4" s="147"/>
    </row>
    <row r="5" spans="1:5" ht="12.75">
      <c r="A5" s="3"/>
      <c r="B5" s="147"/>
      <c r="C5" s="3"/>
      <c r="D5" s="148"/>
      <c r="E5" s="147"/>
    </row>
    <row r="6" spans="1:5" ht="12.75">
      <c r="A6" s="3" t="s">
        <v>1</v>
      </c>
      <c r="B6" s="147">
        <f>+'1.mell.'!C64</f>
        <v>51460273</v>
      </c>
      <c r="C6" s="3" t="s">
        <v>2</v>
      </c>
      <c r="D6" s="148">
        <f>+'2.1.mell  '!C18+'2.2.mell  '!C17</f>
        <v>51460273</v>
      </c>
      <c r="E6" s="147">
        <f>+B6-D6</f>
        <v>0</v>
      </c>
    </row>
    <row r="7" spans="1:5" ht="12.75">
      <c r="A7" s="3" t="s">
        <v>3</v>
      </c>
      <c r="B7" s="147">
        <f>+'1.mell.'!C87</f>
        <v>20483045</v>
      </c>
      <c r="C7" s="3" t="s">
        <v>4</v>
      </c>
      <c r="D7" s="148">
        <f>+'2.1.mell  '!C27+'2.2.mell  '!C30</f>
        <v>20483045</v>
      </c>
      <c r="E7" s="147">
        <f>+B7-D7</f>
        <v>0</v>
      </c>
    </row>
    <row r="8" spans="1:5" ht="12.75">
      <c r="A8" s="3" t="s">
        <v>5</v>
      </c>
      <c r="B8" s="147">
        <f>+'1.mell.'!C88</f>
        <v>71943318</v>
      </c>
      <c r="C8" s="3" t="s">
        <v>6</v>
      </c>
      <c r="D8" s="148">
        <f>+'2.1.mell  '!C28+'2.2.mell  '!C31</f>
        <v>71943318</v>
      </c>
      <c r="E8" s="147">
        <f>+B8-D8</f>
        <v>0</v>
      </c>
    </row>
    <row r="9" spans="1:5" ht="12.75">
      <c r="A9" s="3"/>
      <c r="B9" s="147"/>
      <c r="C9" s="3"/>
      <c r="D9" s="148"/>
      <c r="E9" s="147"/>
    </row>
    <row r="10" spans="1:5" ht="15.75">
      <c r="A10" s="4" t="str">
        <f>+ÖSSZEFÜGGÉSEK!A10</f>
        <v>2016. évi módosított előirányzat BEVÉTELEK</v>
      </c>
      <c r="B10" s="149"/>
      <c r="C10" s="5"/>
      <c r="D10" s="148"/>
      <c r="E10" s="147"/>
    </row>
    <row r="11" spans="1:5" ht="12.75">
      <c r="A11" s="3"/>
      <c r="B11" s="147"/>
      <c r="C11" s="3"/>
      <c r="D11" s="148"/>
      <c r="E11" s="147"/>
    </row>
    <row r="12" spans="1:5" ht="12.75">
      <c r="A12" s="3" t="s">
        <v>7</v>
      </c>
      <c r="B12" s="147">
        <f>+'1.mell.'!D64</f>
        <v>60377939</v>
      </c>
      <c r="C12" s="3" t="s">
        <v>8</v>
      </c>
      <c r="D12" s="148">
        <f>+'2.1.mell  '!D18+'2.2.mell  '!D17</f>
        <v>60377939</v>
      </c>
      <c r="E12" s="147">
        <f>+B12-D12</f>
        <v>0</v>
      </c>
    </row>
    <row r="13" spans="1:5" ht="12.75">
      <c r="A13" s="3" t="s">
        <v>9</v>
      </c>
      <c r="B13" s="147">
        <f>+'1.mell.'!D87</f>
        <v>33335145</v>
      </c>
      <c r="C13" s="3" t="s">
        <v>10</v>
      </c>
      <c r="D13" s="148">
        <f>+'2.1.mell  '!D27+'2.2.mell  '!D30</f>
        <v>33335145</v>
      </c>
      <c r="E13" s="147">
        <f>+B13-D13</f>
        <v>0</v>
      </c>
    </row>
    <row r="14" spans="1:5" ht="12.75">
      <c r="A14" s="3" t="s">
        <v>11</v>
      </c>
      <c r="B14" s="147">
        <f>+'1.mell.'!D88</f>
        <v>93713084</v>
      </c>
      <c r="C14" s="3" t="s">
        <v>12</v>
      </c>
      <c r="D14" s="148">
        <f>+'2.1.mell  '!D28+'2.2.mell  '!D31</f>
        <v>93713084</v>
      </c>
      <c r="E14" s="147">
        <f>+B14-D14</f>
        <v>0</v>
      </c>
    </row>
    <row r="15" spans="1:5" ht="12.75">
      <c r="A15" s="3"/>
      <c r="B15" s="147"/>
      <c r="C15" s="3"/>
      <c r="D15" s="148"/>
      <c r="E15" s="147"/>
    </row>
    <row r="16" spans="1:5" ht="14.25">
      <c r="A16" s="150" t="str">
        <f>+ÖSSZEFÜGGÉSEK!A16</f>
        <v>2016. évi teljesítés BEVÉTELEK</v>
      </c>
      <c r="B16" s="151"/>
      <c r="C16" s="5"/>
      <c r="D16" s="148"/>
      <c r="E16" s="147"/>
    </row>
    <row r="17" spans="1:5" ht="12.75">
      <c r="A17" s="3"/>
      <c r="B17" s="147"/>
      <c r="C17" s="3"/>
      <c r="D17" s="148"/>
      <c r="E17" s="147"/>
    </row>
    <row r="18" spans="1:5" ht="12.75">
      <c r="A18" s="3" t="s">
        <v>13</v>
      </c>
      <c r="B18" s="147">
        <f>+'1.mell.'!E64</f>
        <v>62276787</v>
      </c>
      <c r="C18" s="3" t="s">
        <v>14</v>
      </c>
      <c r="D18" s="148">
        <f>+'2.1.mell  '!E18+'2.2.mell  '!E17</f>
        <v>62276787</v>
      </c>
      <c r="E18" s="147">
        <f>+B18-D18</f>
        <v>0</v>
      </c>
    </row>
    <row r="19" spans="1:5" ht="12.75">
      <c r="A19" s="3" t="s">
        <v>15</v>
      </c>
      <c r="B19" s="147">
        <f>+'1.mell.'!E87</f>
        <v>26914095</v>
      </c>
      <c r="C19" s="3" t="s">
        <v>16</v>
      </c>
      <c r="D19" s="148">
        <f>+'2.1.mell  '!E27+'2.2.mell  '!E30</f>
        <v>26914095</v>
      </c>
      <c r="E19" s="147">
        <f>+B19-D19</f>
        <v>0</v>
      </c>
    </row>
    <row r="20" spans="1:5" ht="12.75">
      <c r="A20" s="3" t="s">
        <v>17</v>
      </c>
      <c r="B20" s="147">
        <f>+'1.mell.'!E88</f>
        <v>89190882</v>
      </c>
      <c r="C20" s="3" t="s">
        <v>18</v>
      </c>
      <c r="D20" s="148">
        <f>+'2.1.mell  '!E28+'2.2.mell  '!E31</f>
        <v>89190882</v>
      </c>
      <c r="E20" s="147">
        <f>+B20-D20</f>
        <v>0</v>
      </c>
    </row>
    <row r="21" spans="1:5" ht="12.75">
      <c r="A21" s="3"/>
      <c r="B21" s="147"/>
      <c r="C21" s="3"/>
      <c r="D21" s="148"/>
      <c r="E21" s="147"/>
    </row>
    <row r="22" spans="1:5" ht="15.75">
      <c r="A22" s="4" t="str">
        <f>+ÖSSZEFÜGGÉSEK!A22</f>
        <v>2016. évi eredeti előirányzat KIADÁSOK</v>
      </c>
      <c r="B22" s="149"/>
      <c r="C22" s="5"/>
      <c r="D22" s="148"/>
      <c r="E22" s="147"/>
    </row>
    <row r="23" spans="1:5" ht="12.75">
      <c r="A23" s="3"/>
      <c r="B23" s="147"/>
      <c r="C23" s="3"/>
      <c r="D23" s="148"/>
      <c r="E23" s="147"/>
    </row>
    <row r="24" spans="1:5" ht="12.75">
      <c r="A24" s="3" t="s">
        <v>19</v>
      </c>
      <c r="B24" s="147">
        <f>+'1.mell.'!C128</f>
        <v>70796373</v>
      </c>
      <c r="C24" s="3" t="s">
        <v>20</v>
      </c>
      <c r="D24" s="148">
        <f>+'2.1.mell  '!G18+'2.2.mell  '!G17</f>
        <v>70796373</v>
      </c>
      <c r="E24" s="147">
        <f>+B24-D24</f>
        <v>0</v>
      </c>
    </row>
    <row r="25" spans="1:5" ht="12.75">
      <c r="A25" s="3" t="s">
        <v>21</v>
      </c>
      <c r="B25" s="147">
        <f>+'1.mell.'!C148</f>
        <v>1146945</v>
      </c>
      <c r="C25" s="3" t="s">
        <v>22</v>
      </c>
      <c r="D25" s="148">
        <f>+'2.1.mell  '!G27+'2.2.mell  '!G30</f>
        <v>1146945</v>
      </c>
      <c r="E25" s="147">
        <f>+B25-D25</f>
        <v>0</v>
      </c>
    </row>
    <row r="26" spans="1:5" ht="12.75">
      <c r="A26" s="3" t="s">
        <v>23</v>
      </c>
      <c r="B26" s="147">
        <f>+'1.mell.'!C149</f>
        <v>71943318</v>
      </c>
      <c r="C26" s="3" t="s">
        <v>24</v>
      </c>
      <c r="D26" s="148">
        <f>+'2.1.mell  '!G28+'2.2.mell  '!G31</f>
        <v>71943318</v>
      </c>
      <c r="E26" s="147">
        <f>+B26-D26</f>
        <v>0</v>
      </c>
    </row>
    <row r="27" spans="1:5" ht="12.75">
      <c r="A27" s="3"/>
      <c r="B27" s="147"/>
      <c r="C27" s="3"/>
      <c r="D27" s="148"/>
      <c r="E27" s="147"/>
    </row>
    <row r="28" spans="1:5" ht="15.75">
      <c r="A28" s="4" t="str">
        <f>+ÖSSZEFÜGGÉSEK!A28</f>
        <v>2016. évi módosított előirányzat KIADÁSOK</v>
      </c>
      <c r="B28" s="149"/>
      <c r="C28" s="5"/>
      <c r="D28" s="148"/>
      <c r="E28" s="147"/>
    </row>
    <row r="29" spans="1:5" ht="12.75">
      <c r="A29" s="3"/>
      <c r="B29" s="147"/>
      <c r="C29" s="3"/>
      <c r="D29" s="148"/>
      <c r="E29" s="147"/>
    </row>
    <row r="30" spans="1:5" ht="12.75">
      <c r="A30" s="3" t="s">
        <v>25</v>
      </c>
      <c r="B30" s="147">
        <f>+'1.mell.'!D128</f>
        <v>80839994</v>
      </c>
      <c r="C30" s="3" t="s">
        <v>26</v>
      </c>
      <c r="D30" s="148">
        <f>+'2.1.mell  '!H18+'2.2.mell  '!H17</f>
        <v>80839994</v>
      </c>
      <c r="E30" s="147">
        <f>+B30-D30</f>
        <v>0</v>
      </c>
    </row>
    <row r="31" spans="1:5" ht="12.75">
      <c r="A31" s="3" t="s">
        <v>27</v>
      </c>
      <c r="B31" s="147">
        <f>+'1.mell.'!D148</f>
        <v>12873090</v>
      </c>
      <c r="C31" s="3" t="s">
        <v>28</v>
      </c>
      <c r="D31" s="148">
        <f>+'2.1.mell  '!H27+'2.2.mell  '!H30</f>
        <v>12873090</v>
      </c>
      <c r="E31" s="147">
        <f>+B31-D31</f>
        <v>0</v>
      </c>
    </row>
    <row r="32" spans="1:5" ht="12.75">
      <c r="A32" s="3" t="s">
        <v>29</v>
      </c>
      <c r="B32" s="147">
        <f>+'1.mell.'!D149</f>
        <v>93713084</v>
      </c>
      <c r="C32" s="3" t="s">
        <v>30</v>
      </c>
      <c r="D32" s="148">
        <f>+'2.1.mell  '!H28+'2.2.mell  '!H31</f>
        <v>93713084</v>
      </c>
      <c r="E32" s="147">
        <f>+B32-D32</f>
        <v>0</v>
      </c>
    </row>
    <row r="33" spans="1:5" ht="12.75">
      <c r="A33" s="3"/>
      <c r="B33" s="147"/>
      <c r="C33" s="3"/>
      <c r="D33" s="148"/>
      <c r="E33" s="147"/>
    </row>
    <row r="34" spans="1:5" ht="15.75">
      <c r="A34" s="8" t="str">
        <f>+ÖSSZEFÜGGÉSEK!A34</f>
        <v>2016. évi teljesítés KIADÁSOK</v>
      </c>
      <c r="B34" s="149"/>
      <c r="C34" s="5"/>
      <c r="D34" s="148"/>
      <c r="E34" s="147"/>
    </row>
    <row r="35" spans="1:5" ht="12.75">
      <c r="A35" s="3"/>
      <c r="B35" s="147"/>
      <c r="C35" s="3"/>
      <c r="D35" s="148"/>
      <c r="E35" s="147"/>
    </row>
    <row r="36" spans="1:5" ht="12.75">
      <c r="A36" s="3" t="s">
        <v>31</v>
      </c>
      <c r="B36" s="147">
        <f>+'1.mell.'!E128</f>
        <v>68215680</v>
      </c>
      <c r="C36" s="3" t="s">
        <v>32</v>
      </c>
      <c r="D36" s="148">
        <f>+'2.1.mell  '!I18+'2.2.mell  '!I17</f>
        <v>68215680</v>
      </c>
      <c r="E36" s="147">
        <f>+B36-D36</f>
        <v>0</v>
      </c>
    </row>
    <row r="37" spans="1:5" ht="12.75">
      <c r="A37" s="3" t="s">
        <v>33</v>
      </c>
      <c r="B37" s="147">
        <f>+'1.mell.'!E148</f>
        <v>6452040</v>
      </c>
      <c r="C37" s="3" t="s">
        <v>34</v>
      </c>
      <c r="D37" s="148">
        <f>+'2.1.mell  '!I27+'2.2.mell  '!I30</f>
        <v>6452040</v>
      </c>
      <c r="E37" s="147">
        <f>+B37-D37</f>
        <v>0</v>
      </c>
    </row>
    <row r="38" spans="1:5" ht="12.75">
      <c r="A38" s="3" t="s">
        <v>35</v>
      </c>
      <c r="B38" s="147">
        <f>+'1.mell.'!E149</f>
        <v>74667720</v>
      </c>
      <c r="C38" s="3" t="s">
        <v>36</v>
      </c>
      <c r="D38" s="148">
        <f>+'2.1.mell  '!I28+'2.2.mell  '!I31</f>
        <v>74667720</v>
      </c>
      <c r="E38" s="147">
        <f>+B38-D38</f>
        <v>0</v>
      </c>
    </row>
  </sheetData>
  <sheetProtection/>
  <conditionalFormatting sqref="E3:E38">
    <cfRule type="cellIs" priority="1" dxfId="1" operator="notEqual" stopIfTrue="1">
      <formula>0</formula>
    </cfRule>
  </conditionalFormatting>
  <printOptions/>
  <pageMargins left="0.7902777777777777" right="0.5701388888888889" top="0.8798611111111111" bottom="0.6597222222222222" header="0.5118055555555555" footer="0.5118055555555555"/>
  <pageSetup fitToHeight="1" fitToWidth="1" horizontalDpi="300" verticalDpi="300" orientation="landscape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indexed="50"/>
  </sheetPr>
  <dimension ref="A1:F38"/>
  <sheetViews>
    <sheetView zoomScalePageLayoutView="0" workbookViewId="0" topLeftCell="A1">
      <selection activeCell="A18" sqref="A18:IV18"/>
    </sheetView>
  </sheetViews>
  <sheetFormatPr defaultColWidth="12.00390625" defaultRowHeight="12.75"/>
  <cols>
    <col min="1" max="1" width="56.125" style="470" customWidth="1"/>
    <col min="2" max="2" width="6.875" style="470" customWidth="1"/>
    <col min="3" max="3" width="17.125" style="470" customWidth="1"/>
    <col min="4" max="4" width="19.125" style="470" customWidth="1"/>
    <col min="5" max="16384" width="12.00390625" style="470" customWidth="1"/>
  </cols>
  <sheetData>
    <row r="1" spans="1:4" ht="48.75" customHeight="1">
      <c r="A1" s="841" t="str">
        <f>+CONCATENATE("VAGYONKIMUTATÁS",CHAR(10),"a függő követelésekről éa kötelezettségekről, a biztos (jövőbeni) követelésekről",CHAR(10),LEFT(ÖSSZEFÜGGÉSEK!A4,4),".")</f>
        <v>VAGYONKIMUTATÁS
a függő követelésekről éa kötelezettségekről, a biztos (jövőbeni) követelésekről
2016.</v>
      </c>
      <c r="B1" s="841"/>
      <c r="C1" s="841"/>
      <c r="D1" s="841"/>
    </row>
    <row r="3" spans="1:4" ht="63.75">
      <c r="A3" s="719" t="s">
        <v>293</v>
      </c>
      <c r="B3" s="694" t="s">
        <v>607</v>
      </c>
      <c r="C3" s="720" t="s">
        <v>1026</v>
      </c>
      <c r="D3" s="721" t="s">
        <v>1005</v>
      </c>
    </row>
    <row r="4" spans="1:4" ht="15.75">
      <c r="A4" s="722" t="s">
        <v>44</v>
      </c>
      <c r="B4" s="723" t="s">
        <v>45</v>
      </c>
      <c r="C4" s="723" t="s">
        <v>46</v>
      </c>
      <c r="D4" s="724" t="s">
        <v>47</v>
      </c>
    </row>
    <row r="5" spans="1:4" ht="15.75" customHeight="1">
      <c r="A5" s="725" t="s">
        <v>1027</v>
      </c>
      <c r="B5" s="701" t="s">
        <v>49</v>
      </c>
      <c r="C5" s="702"/>
      <c r="D5" s="703"/>
    </row>
    <row r="6" spans="1:4" ht="15.75" customHeight="1">
      <c r="A6" s="725" t="s">
        <v>1028</v>
      </c>
      <c r="B6" s="704" t="s">
        <v>63</v>
      </c>
      <c r="C6" s="705"/>
      <c r="D6" s="706"/>
    </row>
    <row r="7" spans="1:4" ht="15.75" customHeight="1">
      <c r="A7" s="726" t="s">
        <v>1029</v>
      </c>
      <c r="B7" s="708" t="s">
        <v>77</v>
      </c>
      <c r="C7" s="709"/>
      <c r="D7" s="710"/>
    </row>
    <row r="8" spans="1:4" ht="15.75" customHeight="1">
      <c r="A8" s="711" t="s">
        <v>1030</v>
      </c>
      <c r="B8" s="712" t="s">
        <v>261</v>
      </c>
      <c r="C8" s="713"/>
      <c r="D8" s="714">
        <f>+D5+D6+D7</f>
        <v>0</v>
      </c>
    </row>
    <row r="9" spans="1:4" ht="15.75" customHeight="1">
      <c r="A9" s="727" t="s">
        <v>1031</v>
      </c>
      <c r="B9" s="701" t="s">
        <v>105</v>
      </c>
      <c r="C9" s="702"/>
      <c r="D9" s="703"/>
    </row>
    <row r="10" spans="1:4" ht="15.75" customHeight="1">
      <c r="A10" s="725" t="s">
        <v>1032</v>
      </c>
      <c r="B10" s="704" t="s">
        <v>127</v>
      </c>
      <c r="C10" s="705"/>
      <c r="D10" s="706"/>
    </row>
    <row r="11" spans="1:4" ht="15.75" customHeight="1">
      <c r="A11" s="725" t="s">
        <v>1033</v>
      </c>
      <c r="B11" s="704" t="s">
        <v>272</v>
      </c>
      <c r="C11" s="705"/>
      <c r="D11" s="706"/>
    </row>
    <row r="12" spans="1:4" ht="15.75" customHeight="1">
      <c r="A12" s="725" t="s">
        <v>1034</v>
      </c>
      <c r="B12" s="704" t="s">
        <v>149</v>
      </c>
      <c r="C12" s="705"/>
      <c r="D12" s="706"/>
    </row>
    <row r="13" spans="1:4" ht="15.75" customHeight="1">
      <c r="A13" s="726" t="s">
        <v>1035</v>
      </c>
      <c r="B13" s="708" t="s">
        <v>159</v>
      </c>
      <c r="C13" s="709"/>
      <c r="D13" s="710"/>
    </row>
    <row r="14" spans="1:4" ht="15.75" customHeight="1">
      <c r="A14" s="711" t="s">
        <v>1036</v>
      </c>
      <c r="B14" s="712" t="s">
        <v>284</v>
      </c>
      <c r="C14" s="728"/>
      <c r="D14" s="714">
        <f>+D9+D10+D11+D12+D13</f>
        <v>0</v>
      </c>
    </row>
    <row r="15" spans="1:4" ht="15.75" customHeight="1">
      <c r="A15" s="727"/>
      <c r="B15" s="701" t="s">
        <v>307</v>
      </c>
      <c r="C15" s="702"/>
      <c r="D15" s="703"/>
    </row>
    <row r="16" spans="1:4" ht="15.75" customHeight="1">
      <c r="A16" s="725"/>
      <c r="B16" s="704" t="s">
        <v>308</v>
      </c>
      <c r="C16" s="705"/>
      <c r="D16" s="706"/>
    </row>
    <row r="17" spans="1:4" ht="15.75" customHeight="1">
      <c r="A17" s="725"/>
      <c r="B17" s="704" t="s">
        <v>309</v>
      </c>
      <c r="C17" s="705"/>
      <c r="D17" s="706"/>
    </row>
    <row r="18" spans="1:4" ht="15.75" customHeight="1">
      <c r="A18" s="725"/>
      <c r="B18" s="704" t="s">
        <v>312</v>
      </c>
      <c r="C18" s="705"/>
      <c r="D18" s="706"/>
    </row>
    <row r="19" spans="1:4" ht="15.75" customHeight="1">
      <c r="A19" s="725"/>
      <c r="B19" s="704" t="s">
        <v>315</v>
      </c>
      <c r="C19" s="705"/>
      <c r="D19" s="706"/>
    </row>
    <row r="20" spans="1:4" ht="15.75" customHeight="1">
      <c r="A20" s="725"/>
      <c r="B20" s="704" t="s">
        <v>318</v>
      </c>
      <c r="C20" s="705"/>
      <c r="D20" s="706"/>
    </row>
    <row r="21" spans="1:4" ht="15.75" customHeight="1">
      <c r="A21" s="725"/>
      <c r="B21" s="704" t="s">
        <v>321</v>
      </c>
      <c r="C21" s="705"/>
      <c r="D21" s="706"/>
    </row>
    <row r="22" spans="1:4" ht="15.75" customHeight="1">
      <c r="A22" s="725"/>
      <c r="B22" s="704" t="s">
        <v>324</v>
      </c>
      <c r="C22" s="705"/>
      <c r="D22" s="706"/>
    </row>
    <row r="23" spans="1:4" ht="15.75" customHeight="1">
      <c r="A23" s="725"/>
      <c r="B23" s="704" t="s">
        <v>327</v>
      </c>
      <c r="C23" s="705"/>
      <c r="D23" s="706"/>
    </row>
    <row r="24" spans="1:4" ht="15.75" customHeight="1">
      <c r="A24" s="725"/>
      <c r="B24" s="704" t="s">
        <v>330</v>
      </c>
      <c r="C24" s="705"/>
      <c r="D24" s="706"/>
    </row>
    <row r="25" spans="1:4" ht="15.75" customHeight="1">
      <c r="A25" s="725"/>
      <c r="B25" s="704" t="s">
        <v>333</v>
      </c>
      <c r="C25" s="705"/>
      <c r="D25" s="706"/>
    </row>
    <row r="26" spans="1:4" ht="15.75" customHeight="1">
      <c r="A26" s="725"/>
      <c r="B26" s="704" t="s">
        <v>336</v>
      </c>
      <c r="C26" s="705"/>
      <c r="D26" s="706"/>
    </row>
    <row r="27" spans="1:4" ht="15.75" customHeight="1">
      <c r="A27" s="725"/>
      <c r="B27" s="704" t="s">
        <v>339</v>
      </c>
      <c r="C27" s="705"/>
      <c r="D27" s="706"/>
    </row>
    <row r="28" spans="1:4" ht="15.75" customHeight="1">
      <c r="A28" s="725"/>
      <c r="B28" s="704" t="s">
        <v>342</v>
      </c>
      <c r="C28" s="705"/>
      <c r="D28" s="706"/>
    </row>
    <row r="29" spans="1:4" ht="15.75" customHeight="1">
      <c r="A29" s="725"/>
      <c r="B29" s="704" t="s">
        <v>345</v>
      </c>
      <c r="C29" s="705"/>
      <c r="D29" s="706"/>
    </row>
    <row r="30" spans="1:4" ht="15.75" customHeight="1">
      <c r="A30" s="725"/>
      <c r="B30" s="704" t="s">
        <v>376</v>
      </c>
      <c r="C30" s="705"/>
      <c r="D30" s="706"/>
    </row>
    <row r="31" spans="1:4" ht="15.75" customHeight="1">
      <c r="A31" s="725"/>
      <c r="B31" s="704" t="s">
        <v>379</v>
      </c>
      <c r="C31" s="705"/>
      <c r="D31" s="706"/>
    </row>
    <row r="32" spans="1:4" ht="15.75" customHeight="1">
      <c r="A32" s="725"/>
      <c r="B32" s="704" t="s">
        <v>380</v>
      </c>
      <c r="C32" s="705"/>
      <c r="D32" s="706"/>
    </row>
    <row r="33" spans="1:4" ht="15.75" customHeight="1">
      <c r="A33" s="725"/>
      <c r="B33" s="704" t="s">
        <v>479</v>
      </c>
      <c r="C33" s="705"/>
      <c r="D33" s="706"/>
    </row>
    <row r="34" spans="1:4" ht="15.75" customHeight="1">
      <c r="A34" s="725"/>
      <c r="B34" s="704" t="s">
        <v>480</v>
      </c>
      <c r="C34" s="705"/>
      <c r="D34" s="706"/>
    </row>
    <row r="35" spans="1:4" ht="15.75" customHeight="1">
      <c r="A35" s="725"/>
      <c r="B35" s="704" t="s">
        <v>481</v>
      </c>
      <c r="C35" s="705"/>
      <c r="D35" s="706"/>
    </row>
    <row r="36" spans="1:4" ht="15.75" customHeight="1">
      <c r="A36" s="725"/>
      <c r="B36" s="704" t="s">
        <v>482</v>
      </c>
      <c r="C36" s="705"/>
      <c r="D36" s="706"/>
    </row>
    <row r="37" spans="1:4" ht="15.75" customHeight="1">
      <c r="A37" s="729"/>
      <c r="B37" s="730" t="s">
        <v>483</v>
      </c>
      <c r="C37" s="731"/>
      <c r="D37" s="732"/>
    </row>
    <row r="38" spans="1:6" ht="15.75" customHeight="1">
      <c r="A38" s="842" t="s">
        <v>1037</v>
      </c>
      <c r="B38" s="842"/>
      <c r="C38" s="716"/>
      <c r="D38" s="714">
        <f>+D8+D14+SUM(D15:D37)</f>
        <v>0</v>
      </c>
      <c r="F38" s="733"/>
    </row>
  </sheetData>
  <sheetProtection/>
  <mergeCells count="2">
    <mergeCell ref="A1:D1"/>
    <mergeCell ref="A38:B38"/>
  </mergeCells>
  <printOptions horizontalCentered="1"/>
  <pageMargins left="0.7875" right="0.7875" top="1.1416666666666666" bottom="0.9840277777777777" header="0.7875" footer="0.5118055555555555"/>
  <pageSetup horizontalDpi="300" verticalDpi="300" orientation="portrait" paperSize="9" scale="95"/>
  <headerFooter alignWithMargins="0">
    <oddHeader>&amp;L&amp;"Times New Roman,Félkövér dőlt"......................Önkormányzat&amp;R&amp;"Times New Roman,Félkövér dőlt"7.4. tájékoztató tábla a ……/2016. (……) önkormányzati rendelethez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indexed="50"/>
  </sheetPr>
  <dimension ref="A1:F22"/>
  <sheetViews>
    <sheetView zoomScalePageLayoutView="0" workbookViewId="0" topLeftCell="A1">
      <selection activeCell="I29" sqref="I29"/>
    </sheetView>
  </sheetViews>
  <sheetFormatPr defaultColWidth="9.00390625" defaultRowHeight="12.75"/>
  <cols>
    <col min="1" max="1" width="9.375" style="1" customWidth="1"/>
    <col min="2" max="2" width="58.375" style="1" customWidth="1"/>
    <col min="3" max="5" width="25.00390625" style="1" customWidth="1"/>
    <col min="6" max="6" width="5.50390625" style="1" customWidth="1"/>
    <col min="7" max="16384" width="9.375" style="1" customWidth="1"/>
  </cols>
  <sheetData>
    <row r="1" spans="1:6" ht="12.75">
      <c r="A1" s="734"/>
      <c r="F1" s="843" t="str">
        <f>+CONCATENATE("8. tájékoztató tábla a ......../",LEFT(ÖSSZEFÜGGÉSEK!A4,4)+1,". (........) önkormányzati rendelethez")</f>
        <v>8. tájékoztató tábla a ......../2017. (........) önkormányzati rendelethez</v>
      </c>
    </row>
    <row r="2" spans="1:6" ht="33" customHeight="1">
      <c r="A2" s="844" t="str">
        <f>+CONCATENATE("A ………Önkormányzat tulajdonában álló gazdálkodó szervezetek működéséből származó",CHAR(10),"kötelezettségek és részesedések alakulása a ",LEFT(ÖSSZEFÜGGÉSEK!A4,4),". évben")</f>
        <v>A ………Önkormányzat tulajdonában álló gazdálkodó szervezetek működéséből származó
kötelezettségek és részesedések alakulása a 2016. évben</v>
      </c>
      <c r="B2" s="844"/>
      <c r="C2" s="844"/>
      <c r="D2" s="844"/>
      <c r="E2" s="844"/>
      <c r="F2" s="843"/>
    </row>
    <row r="3" spans="1:6" ht="15.75">
      <c r="A3" s="735"/>
      <c r="F3" s="843"/>
    </row>
    <row r="4" spans="1:6" ht="78.75">
      <c r="A4" s="736" t="s">
        <v>607</v>
      </c>
      <c r="B4" s="737" t="s">
        <v>1038</v>
      </c>
      <c r="C4" s="737" t="s">
        <v>1039</v>
      </c>
      <c r="D4" s="737" t="s">
        <v>1040</v>
      </c>
      <c r="E4" s="738" t="s">
        <v>1041</v>
      </c>
      <c r="F4" s="843"/>
    </row>
    <row r="5" spans="1:6" ht="15.75">
      <c r="A5" s="739" t="s">
        <v>49</v>
      </c>
      <c r="B5" s="740"/>
      <c r="C5" s="741"/>
      <c r="D5" s="742"/>
      <c r="E5" s="743"/>
      <c r="F5" s="843"/>
    </row>
    <row r="6" spans="1:6" ht="15.75">
      <c r="A6" s="744" t="s">
        <v>63</v>
      </c>
      <c r="B6" s="745"/>
      <c r="C6" s="746"/>
      <c r="D6" s="747"/>
      <c r="E6" s="748"/>
      <c r="F6" s="843"/>
    </row>
    <row r="7" spans="1:6" ht="15.75">
      <c r="A7" s="744" t="s">
        <v>77</v>
      </c>
      <c r="B7" s="745"/>
      <c r="C7" s="746"/>
      <c r="D7" s="747"/>
      <c r="E7" s="748"/>
      <c r="F7" s="843"/>
    </row>
    <row r="8" spans="1:6" ht="15.75">
      <c r="A8" s="744" t="s">
        <v>261</v>
      </c>
      <c r="B8" s="745"/>
      <c r="C8" s="746"/>
      <c r="D8" s="747"/>
      <c r="E8" s="748"/>
      <c r="F8" s="843"/>
    </row>
    <row r="9" spans="1:6" ht="15.75">
      <c r="A9" s="744" t="s">
        <v>105</v>
      </c>
      <c r="B9" s="745"/>
      <c r="C9" s="746"/>
      <c r="D9" s="747"/>
      <c r="E9" s="748"/>
      <c r="F9" s="843"/>
    </row>
    <row r="10" spans="1:6" ht="15.75">
      <c r="A10" s="744" t="s">
        <v>127</v>
      </c>
      <c r="B10" s="745"/>
      <c r="C10" s="746"/>
      <c r="D10" s="747"/>
      <c r="E10" s="748"/>
      <c r="F10" s="843"/>
    </row>
    <row r="11" spans="1:6" ht="15.75">
      <c r="A11" s="744" t="s">
        <v>272</v>
      </c>
      <c r="B11" s="745"/>
      <c r="C11" s="746"/>
      <c r="D11" s="747"/>
      <c r="E11" s="748"/>
      <c r="F11" s="843"/>
    </row>
    <row r="12" spans="1:6" ht="15.75">
      <c r="A12" s="744" t="s">
        <v>149</v>
      </c>
      <c r="B12" s="745"/>
      <c r="C12" s="746"/>
      <c r="D12" s="747"/>
      <c r="E12" s="748"/>
      <c r="F12" s="843"/>
    </row>
    <row r="13" spans="1:6" ht="15.75">
      <c r="A13" s="744" t="s">
        <v>159</v>
      </c>
      <c r="B13" s="745"/>
      <c r="C13" s="746"/>
      <c r="D13" s="747"/>
      <c r="E13" s="748"/>
      <c r="F13" s="843"/>
    </row>
    <row r="14" spans="1:6" ht="15.75">
      <c r="A14" s="744" t="s">
        <v>284</v>
      </c>
      <c r="B14" s="745"/>
      <c r="C14" s="746"/>
      <c r="D14" s="747"/>
      <c r="E14" s="748"/>
      <c r="F14" s="843"/>
    </row>
    <row r="15" spans="1:6" ht="15.75">
      <c r="A15" s="744" t="s">
        <v>307</v>
      </c>
      <c r="B15" s="745"/>
      <c r="C15" s="746"/>
      <c r="D15" s="747"/>
      <c r="E15" s="748"/>
      <c r="F15" s="843"/>
    </row>
    <row r="16" spans="1:6" ht="15.75">
      <c r="A16" s="744" t="s">
        <v>308</v>
      </c>
      <c r="B16" s="745"/>
      <c r="C16" s="746"/>
      <c r="D16" s="747"/>
      <c r="E16" s="748"/>
      <c r="F16" s="843"/>
    </row>
    <row r="17" spans="1:6" ht="15.75">
      <c r="A17" s="744" t="s">
        <v>309</v>
      </c>
      <c r="B17" s="745"/>
      <c r="C17" s="746"/>
      <c r="D17" s="747"/>
      <c r="E17" s="748"/>
      <c r="F17" s="843"/>
    </row>
    <row r="18" spans="1:6" ht="15.75">
      <c r="A18" s="744" t="s">
        <v>312</v>
      </c>
      <c r="B18" s="745"/>
      <c r="C18" s="746"/>
      <c r="D18" s="747"/>
      <c r="E18" s="748"/>
      <c r="F18" s="843"/>
    </row>
    <row r="19" spans="1:6" ht="15.75">
      <c r="A19" s="744" t="s">
        <v>315</v>
      </c>
      <c r="B19" s="745"/>
      <c r="C19" s="746"/>
      <c r="D19" s="747"/>
      <c r="E19" s="748"/>
      <c r="F19" s="843"/>
    </row>
    <row r="20" spans="1:6" ht="15.75">
      <c r="A20" s="744" t="s">
        <v>318</v>
      </c>
      <c r="B20" s="745"/>
      <c r="C20" s="746"/>
      <c r="D20" s="747"/>
      <c r="E20" s="748"/>
      <c r="F20" s="843"/>
    </row>
    <row r="21" spans="1:6" ht="15.75">
      <c r="A21" s="749" t="s">
        <v>321</v>
      </c>
      <c r="B21" s="750"/>
      <c r="C21" s="751"/>
      <c r="D21" s="752"/>
      <c r="E21" s="753"/>
      <c r="F21" s="843"/>
    </row>
    <row r="22" spans="1:6" ht="16.5" customHeight="1">
      <c r="A22" s="845" t="s">
        <v>1042</v>
      </c>
      <c r="B22" s="845"/>
      <c r="C22" s="754"/>
      <c r="D22" s="755">
        <f>IF(SUM(D5:D21)=0,"",SUM(D5:D21))</f>
      </c>
      <c r="E22" s="756">
        <f>IF(SUM(E5:E21)=0,"",SUM(E5:E21))</f>
      </c>
      <c r="F22" s="843"/>
    </row>
  </sheetData>
  <sheetProtection/>
  <mergeCells count="3">
    <mergeCell ref="F1:F22"/>
    <mergeCell ref="A2:E2"/>
    <mergeCell ref="A22:B2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N56" sqref="N56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H24"/>
  <sheetViews>
    <sheetView zoomScalePageLayoutView="0" workbookViewId="0" topLeftCell="A1">
      <selection activeCell="G4" sqref="G4"/>
    </sheetView>
  </sheetViews>
  <sheetFormatPr defaultColWidth="9.00390625" defaultRowHeight="12.75"/>
  <cols>
    <col min="1" max="1" width="39.625" style="152" customWidth="1"/>
    <col min="2" max="7" width="15.625" style="153" customWidth="1"/>
    <col min="8" max="8" width="5.125" style="153" customWidth="1"/>
    <col min="9" max="16384" width="9.375" style="153" customWidth="1"/>
  </cols>
  <sheetData>
    <row r="1" spans="1:8" ht="18" customHeight="1">
      <c r="A1" s="767" t="s">
        <v>382</v>
      </c>
      <c r="B1" s="767"/>
      <c r="C1" s="767"/>
      <c r="D1" s="767"/>
      <c r="E1" s="767"/>
      <c r="F1" s="767"/>
      <c r="G1" s="767"/>
      <c r="H1" s="768" t="s">
        <v>1075</v>
      </c>
    </row>
    <row r="2" spans="1:8" ht="22.5" customHeight="1">
      <c r="A2" s="92"/>
      <c r="B2" s="91"/>
      <c r="C2" s="91"/>
      <c r="D2" s="91"/>
      <c r="E2" s="91"/>
      <c r="F2" s="769"/>
      <c r="G2" s="769"/>
      <c r="H2" s="768"/>
    </row>
    <row r="3" spans="1:8" s="156" customFormat="1" ht="50.25" customHeight="1">
      <c r="A3" s="94" t="s">
        <v>383</v>
      </c>
      <c r="B3" s="95" t="s">
        <v>384</v>
      </c>
      <c r="C3" s="95" t="s">
        <v>385</v>
      </c>
      <c r="D3" s="95" t="s">
        <v>1076</v>
      </c>
      <c r="E3" s="95" t="s">
        <v>1049</v>
      </c>
      <c r="F3" s="154" t="s">
        <v>1050</v>
      </c>
      <c r="G3" s="155" t="s">
        <v>1077</v>
      </c>
      <c r="H3" s="768"/>
    </row>
    <row r="4" spans="1:8" s="91" customFormat="1" ht="12" customHeight="1">
      <c r="A4" s="157" t="s">
        <v>44</v>
      </c>
      <c r="B4" s="158" t="s">
        <v>45</v>
      </c>
      <c r="C4" s="158" t="s">
        <v>46</v>
      </c>
      <c r="D4" s="158" t="s">
        <v>47</v>
      </c>
      <c r="E4" s="158" t="s">
        <v>48</v>
      </c>
      <c r="F4" s="159" t="s">
        <v>294</v>
      </c>
      <c r="G4" s="160" t="s">
        <v>386</v>
      </c>
      <c r="H4" s="768"/>
    </row>
    <row r="5" spans="1:8" ht="15.75" customHeight="1">
      <c r="A5" s="114" t="s">
        <v>1058</v>
      </c>
      <c r="B5" s="161">
        <v>450000</v>
      </c>
      <c r="C5" s="162">
        <v>2016</v>
      </c>
      <c r="D5" s="161"/>
      <c r="E5" s="161">
        <v>450000</v>
      </c>
      <c r="F5" s="163">
        <v>450000</v>
      </c>
      <c r="G5" s="164">
        <f aca="true" t="shared" si="0" ref="G5:G23">+D5+F5</f>
        <v>450000</v>
      </c>
      <c r="H5" s="768"/>
    </row>
    <row r="6" spans="1:8" ht="15.75" customHeight="1">
      <c r="A6" s="114"/>
      <c r="B6" s="161"/>
      <c r="C6" s="162"/>
      <c r="D6" s="161"/>
      <c r="E6" s="161"/>
      <c r="F6" s="163"/>
      <c r="G6" s="164"/>
      <c r="H6" s="768"/>
    </row>
    <row r="7" spans="1:8" ht="15.75" customHeight="1">
      <c r="A7" s="114"/>
      <c r="B7" s="161"/>
      <c r="C7" s="162"/>
      <c r="D7" s="161"/>
      <c r="E7" s="161"/>
      <c r="F7" s="163"/>
      <c r="G7" s="164"/>
      <c r="H7" s="768"/>
    </row>
    <row r="8" spans="1:8" ht="15.75" customHeight="1">
      <c r="A8" s="165"/>
      <c r="B8" s="161"/>
      <c r="C8" s="162"/>
      <c r="D8" s="161"/>
      <c r="E8" s="161"/>
      <c r="F8" s="163"/>
      <c r="G8" s="164">
        <f t="shared" si="0"/>
        <v>0</v>
      </c>
      <c r="H8" s="768"/>
    </row>
    <row r="9" spans="1:8" ht="15.75" customHeight="1">
      <c r="A9" s="114"/>
      <c r="B9" s="161"/>
      <c r="C9" s="162"/>
      <c r="D9" s="161"/>
      <c r="E9" s="161"/>
      <c r="F9" s="163"/>
      <c r="G9" s="164">
        <f t="shared" si="0"/>
        <v>0</v>
      </c>
      <c r="H9" s="768"/>
    </row>
    <row r="10" spans="1:8" ht="15.75" customHeight="1">
      <c r="A10" s="165"/>
      <c r="B10" s="161"/>
      <c r="C10" s="162"/>
      <c r="D10" s="161"/>
      <c r="E10" s="161"/>
      <c r="F10" s="163"/>
      <c r="G10" s="164">
        <f t="shared" si="0"/>
        <v>0</v>
      </c>
      <c r="H10" s="768"/>
    </row>
    <row r="11" spans="1:8" ht="15.75" customHeight="1">
      <c r="A11" s="114"/>
      <c r="B11" s="161"/>
      <c r="C11" s="162"/>
      <c r="D11" s="161"/>
      <c r="E11" s="161"/>
      <c r="F11" s="163"/>
      <c r="G11" s="164">
        <f t="shared" si="0"/>
        <v>0</v>
      </c>
      <c r="H11" s="768"/>
    </row>
    <row r="12" spans="1:8" ht="15.75" customHeight="1">
      <c r="A12" s="114"/>
      <c r="B12" s="161"/>
      <c r="C12" s="162"/>
      <c r="D12" s="161"/>
      <c r="E12" s="161"/>
      <c r="F12" s="163"/>
      <c r="G12" s="164">
        <f t="shared" si="0"/>
        <v>0</v>
      </c>
      <c r="H12" s="768"/>
    </row>
    <row r="13" spans="1:8" ht="15.75" customHeight="1">
      <c r="A13" s="114"/>
      <c r="B13" s="161"/>
      <c r="C13" s="162"/>
      <c r="D13" s="161"/>
      <c r="E13" s="161"/>
      <c r="F13" s="163"/>
      <c r="G13" s="164">
        <f t="shared" si="0"/>
        <v>0</v>
      </c>
      <c r="H13" s="768"/>
    </row>
    <row r="14" spans="1:8" ht="15.75" customHeight="1">
      <c r="A14" s="114"/>
      <c r="B14" s="161"/>
      <c r="C14" s="162"/>
      <c r="D14" s="161"/>
      <c r="E14" s="161"/>
      <c r="F14" s="163"/>
      <c r="G14" s="164">
        <f t="shared" si="0"/>
        <v>0</v>
      </c>
      <c r="H14" s="768"/>
    </row>
    <row r="15" spans="1:8" ht="15.75" customHeight="1">
      <c r="A15" s="114"/>
      <c r="B15" s="161"/>
      <c r="C15" s="162"/>
      <c r="D15" s="161"/>
      <c r="E15" s="161"/>
      <c r="F15" s="163"/>
      <c r="G15" s="164">
        <f t="shared" si="0"/>
        <v>0</v>
      </c>
      <c r="H15" s="768"/>
    </row>
    <row r="16" spans="1:8" ht="15.75" customHeight="1">
      <c r="A16" s="114"/>
      <c r="B16" s="161"/>
      <c r="C16" s="162"/>
      <c r="D16" s="161"/>
      <c r="E16" s="161"/>
      <c r="F16" s="163"/>
      <c r="G16" s="164">
        <f t="shared" si="0"/>
        <v>0</v>
      </c>
      <c r="H16" s="768"/>
    </row>
    <row r="17" spans="1:8" ht="15.75" customHeight="1">
      <c r="A17" s="114"/>
      <c r="B17" s="161"/>
      <c r="C17" s="162"/>
      <c r="D17" s="161"/>
      <c r="E17" s="161"/>
      <c r="F17" s="163"/>
      <c r="G17" s="164">
        <f t="shared" si="0"/>
        <v>0</v>
      </c>
      <c r="H17" s="768"/>
    </row>
    <row r="18" spans="1:8" ht="15.75" customHeight="1">
      <c r="A18" s="114"/>
      <c r="B18" s="161"/>
      <c r="C18" s="162"/>
      <c r="D18" s="161"/>
      <c r="E18" s="161"/>
      <c r="F18" s="163"/>
      <c r="G18" s="164">
        <f t="shared" si="0"/>
        <v>0</v>
      </c>
      <c r="H18" s="768"/>
    </row>
    <row r="19" spans="1:8" ht="15.75" customHeight="1">
      <c r="A19" s="114"/>
      <c r="B19" s="161"/>
      <c r="C19" s="162"/>
      <c r="D19" s="161"/>
      <c r="E19" s="161"/>
      <c r="F19" s="163"/>
      <c r="G19" s="164">
        <f t="shared" si="0"/>
        <v>0</v>
      </c>
      <c r="H19" s="768"/>
    </row>
    <row r="20" spans="1:8" ht="15.75" customHeight="1">
      <c r="A20" s="114"/>
      <c r="B20" s="161"/>
      <c r="C20" s="162"/>
      <c r="D20" s="161"/>
      <c r="E20" s="161"/>
      <c r="F20" s="163"/>
      <c r="G20" s="164">
        <f t="shared" si="0"/>
        <v>0</v>
      </c>
      <c r="H20" s="768"/>
    </row>
    <row r="21" spans="1:8" ht="15.75" customHeight="1">
      <c r="A21" s="114"/>
      <c r="B21" s="161"/>
      <c r="C21" s="162"/>
      <c r="D21" s="161"/>
      <c r="E21" s="161"/>
      <c r="F21" s="163"/>
      <c r="G21" s="164">
        <f t="shared" si="0"/>
        <v>0</v>
      </c>
      <c r="H21" s="768"/>
    </row>
    <row r="22" spans="1:8" ht="15.75" customHeight="1">
      <c r="A22" s="114"/>
      <c r="B22" s="161"/>
      <c r="C22" s="162"/>
      <c r="D22" s="161"/>
      <c r="E22" s="161"/>
      <c r="F22" s="163"/>
      <c r="G22" s="164">
        <f t="shared" si="0"/>
        <v>0</v>
      </c>
      <c r="H22" s="768"/>
    </row>
    <row r="23" spans="1:8" ht="15.75" customHeight="1">
      <c r="A23" s="116"/>
      <c r="B23" s="166"/>
      <c r="C23" s="167"/>
      <c r="D23" s="166"/>
      <c r="E23" s="166"/>
      <c r="F23" s="168"/>
      <c r="G23" s="164">
        <f t="shared" si="0"/>
        <v>0</v>
      </c>
      <c r="H23" s="768"/>
    </row>
    <row r="24" spans="1:8" s="173" customFormat="1" ht="18" customHeight="1">
      <c r="A24" s="169" t="s">
        <v>387</v>
      </c>
      <c r="B24" s="170">
        <f>SUM(B5:B23)</f>
        <v>450000</v>
      </c>
      <c r="C24" s="171"/>
      <c r="D24" s="170">
        <f>SUM(D5:D23)</f>
        <v>0</v>
      </c>
      <c r="E24" s="170">
        <f>SUM(E5:E23)</f>
        <v>450000</v>
      </c>
      <c r="F24" s="170">
        <f>SUM(F5:F23)</f>
        <v>450000</v>
      </c>
      <c r="G24" s="172">
        <f>SUM(G5:G23)</f>
        <v>450000</v>
      </c>
      <c r="H24" s="768"/>
    </row>
  </sheetData>
  <sheetProtection/>
  <mergeCells count="3">
    <mergeCell ref="A1:G1"/>
    <mergeCell ref="H1:H24"/>
    <mergeCell ref="F2:G2"/>
  </mergeCells>
  <printOptions horizontalCentered="1"/>
  <pageMargins left="0.7875" right="0.7875" top="1" bottom="0.9840277777777777" header="0.5118055555555555" footer="0.5118055555555555"/>
  <pageSetup horizontalDpi="300" verticalDpi="300" orientation="landscape" paperSize="9" scale="10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SheetLayoutView="115" workbookViewId="0" topLeftCell="B1">
      <selection activeCell="E1" sqref="E1"/>
    </sheetView>
  </sheetViews>
  <sheetFormatPr defaultColWidth="9.00390625" defaultRowHeight="12.75"/>
  <cols>
    <col min="1" max="1" width="16.00390625" style="174" customWidth="1"/>
    <col min="2" max="2" width="59.375" style="175" customWidth="1"/>
    <col min="3" max="5" width="15.875" style="175" customWidth="1"/>
    <col min="6" max="16384" width="9.375" style="175" customWidth="1"/>
  </cols>
  <sheetData>
    <row r="1" spans="1:5" s="180" customFormat="1" ht="15.75" customHeight="1">
      <c r="A1" s="176"/>
      <c r="B1" s="177"/>
      <c r="C1" s="178"/>
      <c r="D1" s="178"/>
      <c r="E1" s="179" t="s">
        <v>1078</v>
      </c>
    </row>
    <row r="2" spans="1:5" s="183" customFormat="1" ht="33.75" customHeight="1">
      <c r="A2" s="181" t="s">
        <v>388</v>
      </c>
      <c r="B2" s="770" t="s">
        <v>389</v>
      </c>
      <c r="C2" s="770"/>
      <c r="D2" s="770"/>
      <c r="E2" s="182" t="s">
        <v>390</v>
      </c>
    </row>
    <row r="3" spans="1:5" s="183" customFormat="1" ht="24">
      <c r="A3" s="184" t="s">
        <v>391</v>
      </c>
      <c r="B3" s="771" t="s">
        <v>392</v>
      </c>
      <c r="C3" s="771"/>
      <c r="D3" s="771"/>
      <c r="E3" s="185" t="s">
        <v>393</v>
      </c>
    </row>
    <row r="4" spans="1:5" s="188" customFormat="1" ht="15.75" customHeight="1">
      <c r="A4" s="186"/>
      <c r="B4" s="186"/>
      <c r="C4" s="187"/>
      <c r="D4" s="187"/>
      <c r="E4" s="187"/>
    </row>
    <row r="5" spans="1:5" ht="24">
      <c r="A5" s="189" t="s">
        <v>394</v>
      </c>
      <c r="B5" s="190" t="s">
        <v>395</v>
      </c>
      <c r="C5" s="191" t="s">
        <v>41</v>
      </c>
      <c r="D5" s="191" t="s">
        <v>42</v>
      </c>
      <c r="E5" s="192" t="s">
        <v>43</v>
      </c>
    </row>
    <row r="6" spans="1:5" s="197" customFormat="1" ht="12.75" customHeight="1">
      <c r="A6" s="193" t="s">
        <v>44</v>
      </c>
      <c r="B6" s="194" t="s">
        <v>45</v>
      </c>
      <c r="C6" s="194" t="s">
        <v>46</v>
      </c>
      <c r="D6" s="195" t="s">
        <v>47</v>
      </c>
      <c r="E6" s="196" t="s">
        <v>48</v>
      </c>
    </row>
    <row r="7" spans="1:5" s="197" customFormat="1" ht="15.75" customHeight="1">
      <c r="A7" s="772" t="s">
        <v>291</v>
      </c>
      <c r="B7" s="772"/>
      <c r="C7" s="772"/>
      <c r="D7" s="772"/>
      <c r="E7" s="772"/>
    </row>
    <row r="8" spans="1:5" s="200" customFormat="1" ht="12" customHeight="1">
      <c r="A8" s="193" t="s">
        <v>49</v>
      </c>
      <c r="B8" s="198" t="s">
        <v>396</v>
      </c>
      <c r="C8" s="121">
        <f>SUM(C9:C18)</f>
        <v>0</v>
      </c>
      <c r="D8" s="121">
        <f>SUM(D9:D18)</f>
        <v>0</v>
      </c>
      <c r="E8" s="199">
        <f>SUM(E9:E18)</f>
        <v>0</v>
      </c>
    </row>
    <row r="9" spans="1:5" s="200" customFormat="1" ht="12" customHeight="1">
      <c r="A9" s="201" t="s">
        <v>51</v>
      </c>
      <c r="B9" s="61" t="s">
        <v>108</v>
      </c>
      <c r="C9" s="202"/>
      <c r="D9" s="202"/>
      <c r="E9" s="203"/>
    </row>
    <row r="10" spans="1:5" s="200" customFormat="1" ht="12" customHeight="1">
      <c r="A10" s="204" t="s">
        <v>53</v>
      </c>
      <c r="B10" s="64" t="s">
        <v>110</v>
      </c>
      <c r="C10" s="110"/>
      <c r="D10" s="110"/>
      <c r="E10" s="135"/>
    </row>
    <row r="11" spans="1:5" s="200" customFormat="1" ht="12" customHeight="1">
      <c r="A11" s="204" t="s">
        <v>55</v>
      </c>
      <c r="B11" s="64" t="s">
        <v>112</v>
      </c>
      <c r="C11" s="110"/>
      <c r="D11" s="110"/>
      <c r="E11" s="135"/>
    </row>
    <row r="12" spans="1:5" s="200" customFormat="1" ht="12" customHeight="1">
      <c r="A12" s="204" t="s">
        <v>57</v>
      </c>
      <c r="B12" s="64" t="s">
        <v>114</v>
      </c>
      <c r="C12" s="110"/>
      <c r="D12" s="110"/>
      <c r="E12" s="135"/>
    </row>
    <row r="13" spans="1:5" s="200" customFormat="1" ht="12" customHeight="1">
      <c r="A13" s="204" t="s">
        <v>59</v>
      </c>
      <c r="B13" s="64" t="s">
        <v>116</v>
      </c>
      <c r="C13" s="110"/>
      <c r="D13" s="110"/>
      <c r="E13" s="135"/>
    </row>
    <row r="14" spans="1:5" s="200" customFormat="1" ht="12" customHeight="1">
      <c r="A14" s="204" t="s">
        <v>61</v>
      </c>
      <c r="B14" s="64" t="s">
        <v>397</v>
      </c>
      <c r="C14" s="110"/>
      <c r="D14" s="110"/>
      <c r="E14" s="135"/>
    </row>
    <row r="15" spans="1:5" s="205" customFormat="1" ht="12" customHeight="1">
      <c r="A15" s="204" t="s">
        <v>221</v>
      </c>
      <c r="B15" s="81" t="s">
        <v>398</v>
      </c>
      <c r="C15" s="110"/>
      <c r="D15" s="110"/>
      <c r="E15" s="135"/>
    </row>
    <row r="16" spans="1:5" s="205" customFormat="1" ht="12" customHeight="1">
      <c r="A16" s="204" t="s">
        <v>223</v>
      </c>
      <c r="B16" s="64" t="s">
        <v>122</v>
      </c>
      <c r="C16" s="125"/>
      <c r="D16" s="125"/>
      <c r="E16" s="206"/>
    </row>
    <row r="17" spans="1:5" s="200" customFormat="1" ht="12" customHeight="1">
      <c r="A17" s="204" t="s">
        <v>225</v>
      </c>
      <c r="B17" s="64" t="s">
        <v>124</v>
      </c>
      <c r="C17" s="110"/>
      <c r="D17" s="110"/>
      <c r="E17" s="135"/>
    </row>
    <row r="18" spans="1:5" s="205" customFormat="1" ht="12" customHeight="1">
      <c r="A18" s="204" t="s">
        <v>227</v>
      </c>
      <c r="B18" s="81" t="s">
        <v>126</v>
      </c>
      <c r="C18" s="117"/>
      <c r="D18" s="117"/>
      <c r="E18" s="207"/>
    </row>
    <row r="19" spans="1:5" s="205" customFormat="1" ht="21" customHeight="1">
      <c r="A19" s="193" t="s">
        <v>63</v>
      </c>
      <c r="B19" s="198" t="s">
        <v>399</v>
      </c>
      <c r="C19" s="121">
        <f>SUM(C20:C22)</f>
        <v>0</v>
      </c>
      <c r="D19" s="121">
        <f>SUM(D20:D22)</f>
        <v>0</v>
      </c>
      <c r="E19" s="199">
        <f>SUM(E20:E22)</f>
        <v>0</v>
      </c>
    </row>
    <row r="20" spans="1:5" s="205" customFormat="1" ht="12" customHeight="1">
      <c r="A20" s="204" t="s">
        <v>65</v>
      </c>
      <c r="B20" s="80" t="s">
        <v>66</v>
      </c>
      <c r="C20" s="110"/>
      <c r="D20" s="110"/>
      <c r="E20" s="135"/>
    </row>
    <row r="21" spans="1:5" s="205" customFormat="1" ht="12" customHeight="1">
      <c r="A21" s="204" t="s">
        <v>67</v>
      </c>
      <c r="B21" s="64" t="s">
        <v>400</v>
      </c>
      <c r="C21" s="110"/>
      <c r="D21" s="110"/>
      <c r="E21" s="135"/>
    </row>
    <row r="22" spans="1:5" s="205" customFormat="1" ht="12" customHeight="1">
      <c r="A22" s="204" t="s">
        <v>69</v>
      </c>
      <c r="B22" s="64" t="s">
        <v>401</v>
      </c>
      <c r="C22" s="110"/>
      <c r="D22" s="110"/>
      <c r="E22" s="135"/>
    </row>
    <row r="23" spans="1:5" s="205" customFormat="1" ht="12" customHeight="1">
      <c r="A23" s="204" t="s">
        <v>71</v>
      </c>
      <c r="B23" s="64" t="s">
        <v>402</v>
      </c>
      <c r="C23" s="110"/>
      <c r="D23" s="110"/>
      <c r="E23" s="135"/>
    </row>
    <row r="24" spans="1:5" s="205" customFormat="1" ht="12" customHeight="1">
      <c r="A24" s="193" t="s">
        <v>77</v>
      </c>
      <c r="B24" s="21" t="s">
        <v>303</v>
      </c>
      <c r="C24" s="208"/>
      <c r="D24" s="208"/>
      <c r="E24" s="209"/>
    </row>
    <row r="25" spans="1:5" s="205" customFormat="1" ht="12" customHeight="1">
      <c r="A25" s="193" t="s">
        <v>261</v>
      </c>
      <c r="B25" s="21" t="s">
        <v>403</v>
      </c>
      <c r="C25" s="121">
        <f>SUM(C26:C27)</f>
        <v>0</v>
      </c>
      <c r="D25" s="121">
        <f>SUM(D26:D27)</f>
        <v>0</v>
      </c>
      <c r="E25" s="199">
        <f>SUM(E26:E27)</f>
        <v>0</v>
      </c>
    </row>
    <row r="26" spans="1:5" s="205" customFormat="1" ht="12" customHeight="1">
      <c r="A26" s="210" t="s">
        <v>93</v>
      </c>
      <c r="B26" s="80" t="s">
        <v>400</v>
      </c>
      <c r="C26" s="106"/>
      <c r="D26" s="106"/>
      <c r="E26" s="211"/>
    </row>
    <row r="27" spans="1:5" s="205" customFormat="1" ht="12" customHeight="1">
      <c r="A27" s="210" t="s">
        <v>95</v>
      </c>
      <c r="B27" s="64" t="s">
        <v>404</v>
      </c>
      <c r="C27" s="125"/>
      <c r="D27" s="125"/>
      <c r="E27" s="206"/>
    </row>
    <row r="28" spans="1:5" s="205" customFormat="1" ht="12" customHeight="1">
      <c r="A28" s="204" t="s">
        <v>97</v>
      </c>
      <c r="B28" s="212" t="s">
        <v>405</v>
      </c>
      <c r="C28" s="134"/>
      <c r="D28" s="134"/>
      <c r="E28" s="213"/>
    </row>
    <row r="29" spans="1:5" s="205" customFormat="1" ht="12" customHeight="1">
      <c r="A29" s="193" t="s">
        <v>105</v>
      </c>
      <c r="B29" s="21" t="s">
        <v>406</v>
      </c>
      <c r="C29" s="121">
        <f>SUM(C30:C32)</f>
        <v>0</v>
      </c>
      <c r="D29" s="121">
        <f>SUM(D30:D32)</f>
        <v>0</v>
      </c>
      <c r="E29" s="199">
        <f>SUM(E30:E32)</f>
        <v>0</v>
      </c>
    </row>
    <row r="30" spans="1:5" s="205" customFormat="1" ht="12" customHeight="1">
      <c r="A30" s="210" t="s">
        <v>107</v>
      </c>
      <c r="B30" s="80" t="s">
        <v>130</v>
      </c>
      <c r="C30" s="106"/>
      <c r="D30" s="106"/>
      <c r="E30" s="211"/>
    </row>
    <row r="31" spans="1:5" s="205" customFormat="1" ht="12" customHeight="1">
      <c r="A31" s="210" t="s">
        <v>109</v>
      </c>
      <c r="B31" s="64" t="s">
        <v>132</v>
      </c>
      <c r="C31" s="125"/>
      <c r="D31" s="125"/>
      <c r="E31" s="206"/>
    </row>
    <row r="32" spans="1:5" s="205" customFormat="1" ht="12" customHeight="1">
      <c r="A32" s="204" t="s">
        <v>111</v>
      </c>
      <c r="B32" s="212" t="s">
        <v>134</v>
      </c>
      <c r="C32" s="134"/>
      <c r="D32" s="134"/>
      <c r="E32" s="213"/>
    </row>
    <row r="33" spans="1:5" s="205" customFormat="1" ht="12" customHeight="1">
      <c r="A33" s="193" t="s">
        <v>127</v>
      </c>
      <c r="B33" s="21" t="s">
        <v>304</v>
      </c>
      <c r="C33" s="208"/>
      <c r="D33" s="208"/>
      <c r="E33" s="209"/>
    </row>
    <row r="34" spans="1:5" s="200" customFormat="1" ht="12" customHeight="1">
      <c r="A34" s="193" t="s">
        <v>272</v>
      </c>
      <c r="B34" s="21" t="s">
        <v>407</v>
      </c>
      <c r="C34" s="208"/>
      <c r="D34" s="208"/>
      <c r="E34" s="209"/>
    </row>
    <row r="35" spans="1:5" s="200" customFormat="1" ht="12" customHeight="1">
      <c r="A35" s="193" t="s">
        <v>149</v>
      </c>
      <c r="B35" s="21" t="s">
        <v>408</v>
      </c>
      <c r="C35" s="121">
        <f>+C8+C19+C24+C25+C29+C33+C34</f>
        <v>0</v>
      </c>
      <c r="D35" s="121">
        <f>+D8+D19+D24+D25+D29+D33+D34</f>
        <v>0</v>
      </c>
      <c r="E35" s="199">
        <f>+E8+E19+E24+E25+E29+E33+E34</f>
        <v>0</v>
      </c>
    </row>
    <row r="36" spans="1:5" s="200" customFormat="1" ht="12" customHeight="1">
      <c r="A36" s="214" t="s">
        <v>159</v>
      </c>
      <c r="B36" s="21" t="s">
        <v>409</v>
      </c>
      <c r="C36" s="121">
        <f>+C37+C38+C39</f>
        <v>0</v>
      </c>
      <c r="D36" s="121">
        <f>+D37+D38+D39</f>
        <v>0</v>
      </c>
      <c r="E36" s="199">
        <f>+E37+E38+E39</f>
        <v>0</v>
      </c>
    </row>
    <row r="37" spans="1:5" s="200" customFormat="1" ht="12" customHeight="1">
      <c r="A37" s="210" t="s">
        <v>410</v>
      </c>
      <c r="B37" s="80" t="s">
        <v>360</v>
      </c>
      <c r="C37" s="106"/>
      <c r="D37" s="106"/>
      <c r="E37" s="211"/>
    </row>
    <row r="38" spans="1:5" s="205" customFormat="1" ht="12" customHeight="1">
      <c r="A38" s="210" t="s">
        <v>411</v>
      </c>
      <c r="B38" s="64" t="s">
        <v>412</v>
      </c>
      <c r="C38" s="125"/>
      <c r="D38" s="125"/>
      <c r="E38" s="206"/>
    </row>
    <row r="39" spans="1:5" s="205" customFormat="1" ht="12" customHeight="1">
      <c r="A39" s="204" t="s">
        <v>413</v>
      </c>
      <c r="B39" s="212" t="s">
        <v>414</v>
      </c>
      <c r="C39" s="134"/>
      <c r="D39" s="134"/>
      <c r="E39" s="213"/>
    </row>
    <row r="40" spans="1:5" s="205" customFormat="1" ht="15" customHeight="1">
      <c r="A40" s="214" t="s">
        <v>284</v>
      </c>
      <c r="B40" s="215" t="s">
        <v>415</v>
      </c>
      <c r="C40" s="121">
        <f>+C35+C36</f>
        <v>0</v>
      </c>
      <c r="D40" s="121">
        <f>+D35+D36</f>
        <v>0</v>
      </c>
      <c r="E40" s="199">
        <f>+E35+E36</f>
        <v>0</v>
      </c>
    </row>
    <row r="41" spans="1:5" s="205" customFormat="1" ht="15" customHeight="1">
      <c r="A41" s="216"/>
      <c r="B41" s="217"/>
      <c r="C41" s="218"/>
      <c r="D41" s="218"/>
      <c r="E41" s="218"/>
    </row>
    <row r="42" spans="1:5" ht="12.75">
      <c r="A42" s="219"/>
      <c r="B42" s="220"/>
      <c r="C42" s="221"/>
      <c r="D42" s="221"/>
      <c r="E42" s="221"/>
    </row>
    <row r="43" spans="1:5" s="197" customFormat="1" ht="16.5" customHeight="1">
      <c r="A43" s="772" t="s">
        <v>292</v>
      </c>
      <c r="B43" s="772"/>
      <c r="C43" s="772"/>
      <c r="D43" s="772"/>
      <c r="E43" s="772"/>
    </row>
    <row r="44" spans="1:5" s="222" customFormat="1" ht="12" customHeight="1">
      <c r="A44" s="193" t="s">
        <v>49</v>
      </c>
      <c r="B44" s="21" t="s">
        <v>416</v>
      </c>
      <c r="C44" s="121">
        <f>SUM(C45:C49)</f>
        <v>2020300</v>
      </c>
      <c r="D44" s="121">
        <f>SUM(D45:D49)</f>
        <v>2020300</v>
      </c>
      <c r="E44" s="136">
        <f>SUM(E45:E49)</f>
        <v>296653</v>
      </c>
    </row>
    <row r="45" spans="1:5" ht="12" customHeight="1">
      <c r="A45" s="204" t="s">
        <v>51</v>
      </c>
      <c r="B45" s="80" t="s">
        <v>214</v>
      </c>
      <c r="C45" s="106"/>
      <c r="D45" s="106"/>
      <c r="E45" s="107"/>
    </row>
    <row r="46" spans="1:5" ht="12" customHeight="1">
      <c r="A46" s="204" t="s">
        <v>53</v>
      </c>
      <c r="B46" s="64" t="s">
        <v>215</v>
      </c>
      <c r="C46" s="110"/>
      <c r="D46" s="110"/>
      <c r="E46" s="111"/>
    </row>
    <row r="47" spans="1:5" ht="12" customHeight="1">
      <c r="A47" s="204" t="s">
        <v>55</v>
      </c>
      <c r="B47" s="64" t="s">
        <v>216</v>
      </c>
      <c r="C47" s="110">
        <v>2020300</v>
      </c>
      <c r="D47" s="110">
        <v>2020300</v>
      </c>
      <c r="E47" s="111">
        <v>296653</v>
      </c>
    </row>
    <row r="48" spans="1:5" ht="12" customHeight="1">
      <c r="A48" s="204" t="s">
        <v>57</v>
      </c>
      <c r="B48" s="64" t="s">
        <v>217</v>
      </c>
      <c r="C48" s="110"/>
      <c r="D48" s="110"/>
      <c r="E48" s="111"/>
    </row>
    <row r="49" spans="1:5" ht="12" customHeight="1">
      <c r="A49" s="204" t="s">
        <v>59</v>
      </c>
      <c r="B49" s="64" t="s">
        <v>219</v>
      </c>
      <c r="C49" s="110"/>
      <c r="D49" s="110"/>
      <c r="E49" s="111"/>
    </row>
    <row r="50" spans="1:5" ht="12" customHeight="1">
      <c r="A50" s="193" t="s">
        <v>63</v>
      </c>
      <c r="B50" s="21" t="s">
        <v>417</v>
      </c>
      <c r="C50" s="121">
        <f>SUM(C51:C53)</f>
        <v>0</v>
      </c>
      <c r="D50" s="121">
        <f>SUM(D51:D53)</f>
        <v>0</v>
      </c>
      <c r="E50" s="136">
        <f>SUM(E51:E53)</f>
        <v>0</v>
      </c>
    </row>
    <row r="51" spans="1:5" s="222" customFormat="1" ht="12" customHeight="1">
      <c r="A51" s="204" t="s">
        <v>65</v>
      </c>
      <c r="B51" s="80" t="s">
        <v>240</v>
      </c>
      <c r="C51" s="106"/>
      <c r="D51" s="106"/>
      <c r="E51" s="107"/>
    </row>
    <row r="52" spans="1:5" ht="12" customHeight="1">
      <c r="A52" s="204" t="s">
        <v>67</v>
      </c>
      <c r="B52" s="64" t="s">
        <v>242</v>
      </c>
      <c r="C52" s="110"/>
      <c r="D52" s="110"/>
      <c r="E52" s="111"/>
    </row>
    <row r="53" spans="1:5" ht="12" customHeight="1">
      <c r="A53" s="204" t="s">
        <v>69</v>
      </c>
      <c r="B53" s="64" t="s">
        <v>418</v>
      </c>
      <c r="C53" s="110"/>
      <c r="D53" s="110"/>
      <c r="E53" s="111"/>
    </row>
    <row r="54" spans="1:5" ht="12" customHeight="1">
      <c r="A54" s="204" t="s">
        <v>71</v>
      </c>
      <c r="B54" s="64" t="s">
        <v>419</v>
      </c>
      <c r="C54" s="110"/>
      <c r="D54" s="110"/>
      <c r="E54" s="111"/>
    </row>
    <row r="55" spans="1:5" ht="12" customHeight="1">
      <c r="A55" s="193" t="s">
        <v>77</v>
      </c>
      <c r="B55" s="223" t="s">
        <v>420</v>
      </c>
      <c r="C55" s="121">
        <f>+C44+C50</f>
        <v>2020300</v>
      </c>
      <c r="D55" s="121">
        <f>+D44+D50</f>
        <v>2020300</v>
      </c>
      <c r="E55" s="136">
        <f>+E44+E50</f>
        <v>296653</v>
      </c>
    </row>
    <row r="56" spans="3:5" ht="12.75">
      <c r="C56" s="224"/>
      <c r="D56" s="224"/>
      <c r="E56" s="224"/>
    </row>
    <row r="57" spans="1:5" ht="15" customHeight="1">
      <c r="A57" s="225" t="s">
        <v>421</v>
      </c>
      <c r="B57" s="226"/>
      <c r="C57" s="227"/>
      <c r="D57" s="227"/>
      <c r="E57" s="228"/>
    </row>
    <row r="58" spans="1:5" ht="14.25" customHeight="1">
      <c r="A58" s="229" t="s">
        <v>422</v>
      </c>
      <c r="B58" s="230"/>
      <c r="C58" s="227"/>
      <c r="D58" s="227"/>
      <c r="E58" s="228"/>
    </row>
  </sheetData>
  <sheetProtection selectLockedCells="1" selectUnlockedCells="1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SheetLayoutView="115" zoomScalePageLayoutView="0" workbookViewId="0" topLeftCell="A1">
      <selection activeCell="E2" sqref="E2"/>
    </sheetView>
  </sheetViews>
  <sheetFormatPr defaultColWidth="9.00390625" defaultRowHeight="12.75"/>
  <cols>
    <col min="1" max="1" width="16.00390625" style="174" customWidth="1"/>
    <col min="2" max="2" width="59.375" style="175" customWidth="1"/>
    <col min="3" max="5" width="15.875" style="175" customWidth="1"/>
    <col min="6" max="16384" width="9.375" style="175" customWidth="1"/>
  </cols>
  <sheetData>
    <row r="1" spans="1:5" s="180" customFormat="1" ht="21" customHeight="1">
      <c r="A1" s="176"/>
      <c r="B1" s="177"/>
      <c r="C1" s="178"/>
      <c r="D1" s="178"/>
      <c r="E1" s="179" t="s">
        <v>1079</v>
      </c>
    </row>
    <row r="2" spans="1:5" s="183" customFormat="1" ht="35.25" customHeight="1">
      <c r="A2" s="181" t="s">
        <v>388</v>
      </c>
      <c r="B2" s="770" t="s">
        <v>389</v>
      </c>
      <c r="C2" s="770"/>
      <c r="D2" s="770"/>
      <c r="E2" s="182" t="s">
        <v>390</v>
      </c>
    </row>
    <row r="3" spans="1:5" s="183" customFormat="1" ht="24">
      <c r="A3" s="184" t="s">
        <v>391</v>
      </c>
      <c r="B3" s="771" t="s">
        <v>423</v>
      </c>
      <c r="C3" s="771"/>
      <c r="D3" s="771"/>
      <c r="E3" s="185" t="s">
        <v>390</v>
      </c>
    </row>
    <row r="4" spans="1:5" s="188" customFormat="1" ht="15.75" customHeight="1">
      <c r="A4" s="186"/>
      <c r="B4" s="186"/>
      <c r="C4" s="187"/>
      <c r="D4" s="187"/>
      <c r="E4" s="187"/>
    </row>
    <row r="5" spans="1:5" ht="24">
      <c r="A5" s="189" t="s">
        <v>394</v>
      </c>
      <c r="B5" s="190" t="s">
        <v>395</v>
      </c>
      <c r="C5" s="191" t="s">
        <v>41</v>
      </c>
      <c r="D5" s="191" t="s">
        <v>42</v>
      </c>
      <c r="E5" s="192" t="s">
        <v>43</v>
      </c>
    </row>
    <row r="6" spans="1:5" s="197" customFormat="1" ht="12.75" customHeight="1">
      <c r="A6" s="193" t="s">
        <v>44</v>
      </c>
      <c r="B6" s="194" t="s">
        <v>45</v>
      </c>
      <c r="C6" s="194" t="s">
        <v>46</v>
      </c>
      <c r="D6" s="195" t="s">
        <v>47</v>
      </c>
      <c r="E6" s="196" t="s">
        <v>48</v>
      </c>
    </row>
    <row r="7" spans="1:5" s="197" customFormat="1" ht="15.75" customHeight="1">
      <c r="A7" s="772" t="s">
        <v>291</v>
      </c>
      <c r="B7" s="772"/>
      <c r="C7" s="772"/>
      <c r="D7" s="772"/>
      <c r="E7" s="772"/>
    </row>
    <row r="8" spans="1:5" s="200" customFormat="1" ht="12" customHeight="1">
      <c r="A8" s="193" t="s">
        <v>49</v>
      </c>
      <c r="B8" s="198" t="s">
        <v>396</v>
      </c>
      <c r="C8" s="121">
        <f>SUM(C9:C18)</f>
        <v>127000</v>
      </c>
      <c r="D8" s="121">
        <f>SUM(D9:D18)</f>
        <v>127000</v>
      </c>
      <c r="E8" s="199">
        <f>SUM(E9:E18)</f>
        <v>236665</v>
      </c>
    </row>
    <row r="9" spans="1:5" s="200" customFormat="1" ht="12" customHeight="1">
      <c r="A9" s="201" t="s">
        <v>51</v>
      </c>
      <c r="B9" s="61" t="s">
        <v>108</v>
      </c>
      <c r="C9" s="202"/>
      <c r="D9" s="202"/>
      <c r="E9" s="203"/>
    </row>
    <row r="10" spans="1:5" s="200" customFormat="1" ht="12" customHeight="1">
      <c r="A10" s="204" t="s">
        <v>53</v>
      </c>
      <c r="B10" s="64" t="s">
        <v>110</v>
      </c>
      <c r="C10" s="110"/>
      <c r="D10" s="110"/>
      <c r="E10" s="135"/>
    </row>
    <row r="11" spans="1:5" s="200" customFormat="1" ht="12" customHeight="1">
      <c r="A11" s="204" t="s">
        <v>55</v>
      </c>
      <c r="B11" s="64" t="s">
        <v>112</v>
      </c>
      <c r="C11" s="110"/>
      <c r="D11" s="110"/>
      <c r="E11" s="135"/>
    </row>
    <row r="12" spans="1:5" s="200" customFormat="1" ht="12" customHeight="1">
      <c r="A12" s="204" t="s">
        <v>57</v>
      </c>
      <c r="B12" s="64" t="s">
        <v>114</v>
      </c>
      <c r="C12" s="110"/>
      <c r="D12" s="110"/>
      <c r="E12" s="135"/>
    </row>
    <row r="13" spans="1:5" s="200" customFormat="1" ht="12" customHeight="1">
      <c r="A13" s="204" t="s">
        <v>59</v>
      </c>
      <c r="B13" s="64" t="s">
        <v>116</v>
      </c>
      <c r="C13" s="110">
        <v>100000</v>
      </c>
      <c r="D13" s="110">
        <v>100000</v>
      </c>
      <c r="E13" s="135">
        <v>186351</v>
      </c>
    </row>
    <row r="14" spans="1:5" s="200" customFormat="1" ht="12" customHeight="1">
      <c r="A14" s="204" t="s">
        <v>61</v>
      </c>
      <c r="B14" s="64" t="s">
        <v>397</v>
      </c>
      <c r="C14" s="110">
        <v>27000</v>
      </c>
      <c r="D14" s="110">
        <v>27000</v>
      </c>
      <c r="E14" s="135">
        <v>50314</v>
      </c>
    </row>
    <row r="15" spans="1:5" s="205" customFormat="1" ht="12" customHeight="1">
      <c r="A15" s="204" t="s">
        <v>221</v>
      </c>
      <c r="B15" s="81" t="s">
        <v>398</v>
      </c>
      <c r="C15" s="110"/>
      <c r="D15" s="110"/>
      <c r="E15" s="135"/>
    </row>
    <row r="16" spans="1:5" s="205" customFormat="1" ht="12" customHeight="1">
      <c r="A16" s="204" t="s">
        <v>223</v>
      </c>
      <c r="B16" s="64" t="s">
        <v>122</v>
      </c>
      <c r="C16" s="125"/>
      <c r="D16" s="125"/>
      <c r="E16" s="206"/>
    </row>
    <row r="17" spans="1:5" s="200" customFormat="1" ht="12" customHeight="1">
      <c r="A17" s="204" t="s">
        <v>225</v>
      </c>
      <c r="B17" s="64" t="s">
        <v>124</v>
      </c>
      <c r="C17" s="110"/>
      <c r="D17" s="110"/>
      <c r="E17" s="135"/>
    </row>
    <row r="18" spans="1:5" s="205" customFormat="1" ht="12" customHeight="1">
      <c r="A18" s="204" t="s">
        <v>227</v>
      </c>
      <c r="B18" s="81" t="s">
        <v>126</v>
      </c>
      <c r="C18" s="117"/>
      <c r="D18" s="117"/>
      <c r="E18" s="207"/>
    </row>
    <row r="19" spans="1:5" s="205" customFormat="1" ht="20.25" customHeight="1">
      <c r="A19" s="193" t="s">
        <v>63</v>
      </c>
      <c r="B19" s="198" t="s">
        <v>399</v>
      </c>
      <c r="C19" s="121">
        <f>SUM(C20:C22)</f>
        <v>0</v>
      </c>
      <c r="D19" s="121">
        <f>SUM(D20:D22)</f>
        <v>0</v>
      </c>
      <c r="E19" s="199">
        <f>SUM(E20:E22)</f>
        <v>0</v>
      </c>
    </row>
    <row r="20" spans="1:5" s="205" customFormat="1" ht="12" customHeight="1">
      <c r="A20" s="204" t="s">
        <v>65</v>
      </c>
      <c r="B20" s="80" t="s">
        <v>66</v>
      </c>
      <c r="C20" s="110"/>
      <c r="D20" s="110"/>
      <c r="E20" s="135"/>
    </row>
    <row r="21" spans="1:5" s="205" customFormat="1" ht="12" customHeight="1">
      <c r="A21" s="204" t="s">
        <v>67</v>
      </c>
      <c r="B21" s="64" t="s">
        <v>400</v>
      </c>
      <c r="C21" s="110"/>
      <c r="D21" s="110"/>
      <c r="E21" s="135"/>
    </row>
    <row r="22" spans="1:5" s="205" customFormat="1" ht="12" customHeight="1">
      <c r="A22" s="204" t="s">
        <v>69</v>
      </c>
      <c r="B22" s="64" t="s">
        <v>401</v>
      </c>
      <c r="C22" s="110"/>
      <c r="D22" s="110"/>
      <c r="E22" s="135"/>
    </row>
    <row r="23" spans="1:5" s="205" customFormat="1" ht="12" customHeight="1">
      <c r="A23" s="204" t="s">
        <v>71</v>
      </c>
      <c r="B23" s="64" t="s">
        <v>402</v>
      </c>
      <c r="C23" s="110"/>
      <c r="D23" s="110"/>
      <c r="E23" s="135"/>
    </row>
    <row r="24" spans="1:5" s="205" customFormat="1" ht="12" customHeight="1">
      <c r="A24" s="193" t="s">
        <v>77</v>
      </c>
      <c r="B24" s="21" t="s">
        <v>303</v>
      </c>
      <c r="C24" s="208"/>
      <c r="D24" s="208"/>
      <c r="E24" s="209"/>
    </row>
    <row r="25" spans="1:5" s="205" customFormat="1" ht="12" customHeight="1">
      <c r="A25" s="193" t="s">
        <v>261</v>
      </c>
      <c r="B25" s="21" t="s">
        <v>403</v>
      </c>
      <c r="C25" s="121">
        <f>SUM(C26:C27)</f>
        <v>0</v>
      </c>
      <c r="D25" s="121">
        <f>SUM(D26:D27)</f>
        <v>0</v>
      </c>
      <c r="E25" s="199">
        <f>SUM(E26:E27)</f>
        <v>0</v>
      </c>
    </row>
    <row r="26" spans="1:5" s="205" customFormat="1" ht="12" customHeight="1">
      <c r="A26" s="210" t="s">
        <v>93</v>
      </c>
      <c r="B26" s="80" t="s">
        <v>400</v>
      </c>
      <c r="C26" s="106"/>
      <c r="D26" s="106"/>
      <c r="E26" s="211"/>
    </row>
    <row r="27" spans="1:5" s="205" customFormat="1" ht="12" customHeight="1">
      <c r="A27" s="210" t="s">
        <v>95</v>
      </c>
      <c r="B27" s="64" t="s">
        <v>404</v>
      </c>
      <c r="C27" s="125"/>
      <c r="D27" s="125"/>
      <c r="E27" s="206"/>
    </row>
    <row r="28" spans="1:5" s="205" customFormat="1" ht="12" customHeight="1">
      <c r="A28" s="204" t="s">
        <v>97</v>
      </c>
      <c r="B28" s="212" t="s">
        <v>405</v>
      </c>
      <c r="C28" s="134"/>
      <c r="D28" s="134"/>
      <c r="E28" s="213"/>
    </row>
    <row r="29" spans="1:5" s="205" customFormat="1" ht="12" customHeight="1">
      <c r="A29" s="193" t="s">
        <v>105</v>
      </c>
      <c r="B29" s="21" t="s">
        <v>406</v>
      </c>
      <c r="C29" s="121">
        <f>SUM(C30:C32)</f>
        <v>0</v>
      </c>
      <c r="D29" s="121">
        <f>SUM(D30:D32)</f>
        <v>0</v>
      </c>
      <c r="E29" s="199">
        <f>SUM(E30:E32)</f>
        <v>0</v>
      </c>
    </row>
    <row r="30" spans="1:5" s="205" customFormat="1" ht="12" customHeight="1">
      <c r="A30" s="210" t="s">
        <v>107</v>
      </c>
      <c r="B30" s="80" t="s">
        <v>130</v>
      </c>
      <c r="C30" s="106"/>
      <c r="D30" s="106"/>
      <c r="E30" s="211"/>
    </row>
    <row r="31" spans="1:5" s="205" customFormat="1" ht="12" customHeight="1">
      <c r="A31" s="210" t="s">
        <v>109</v>
      </c>
      <c r="B31" s="64" t="s">
        <v>132</v>
      </c>
      <c r="C31" s="125"/>
      <c r="D31" s="125"/>
      <c r="E31" s="206"/>
    </row>
    <row r="32" spans="1:5" s="205" customFormat="1" ht="12" customHeight="1">
      <c r="A32" s="204" t="s">
        <v>111</v>
      </c>
      <c r="B32" s="212" t="s">
        <v>134</v>
      </c>
      <c r="C32" s="134"/>
      <c r="D32" s="134"/>
      <c r="E32" s="213"/>
    </row>
    <row r="33" spans="1:5" s="205" customFormat="1" ht="12" customHeight="1">
      <c r="A33" s="193" t="s">
        <v>127</v>
      </c>
      <c r="B33" s="21" t="s">
        <v>304</v>
      </c>
      <c r="C33" s="208"/>
      <c r="D33" s="208">
        <v>1432257</v>
      </c>
      <c r="E33" s="209">
        <v>1432257</v>
      </c>
    </row>
    <row r="34" spans="1:5" s="200" customFormat="1" ht="12" customHeight="1">
      <c r="A34" s="193" t="s">
        <v>272</v>
      </c>
      <c r="B34" s="21" t="s">
        <v>407</v>
      </c>
      <c r="C34" s="208"/>
      <c r="D34" s="208"/>
      <c r="E34" s="209"/>
    </row>
    <row r="35" spans="1:5" s="200" customFormat="1" ht="12" customHeight="1">
      <c r="A35" s="193" t="s">
        <v>149</v>
      </c>
      <c r="B35" s="21" t="s">
        <v>408</v>
      </c>
      <c r="C35" s="121">
        <f>+C8+C19+C24+C25+C29+C33+C34</f>
        <v>127000</v>
      </c>
      <c r="D35" s="121">
        <f>+D8+D19+D24+D25+D29+D33+D34</f>
        <v>1559257</v>
      </c>
      <c r="E35" s="199">
        <f>+E8+E19+E24+E25+E29+E33+E34</f>
        <v>1668922</v>
      </c>
    </row>
    <row r="36" spans="1:5" s="200" customFormat="1" ht="12" customHeight="1">
      <c r="A36" s="214" t="s">
        <v>159</v>
      </c>
      <c r="B36" s="21" t="s">
        <v>409</v>
      </c>
      <c r="C36" s="121">
        <f>+C37+C38+C39</f>
        <v>0</v>
      </c>
      <c r="D36" s="121">
        <f>+D37+D38+D39</f>
        <v>0</v>
      </c>
      <c r="E36" s="199">
        <f>+E37+E38+E39</f>
        <v>0</v>
      </c>
    </row>
    <row r="37" spans="1:5" s="200" customFormat="1" ht="12" customHeight="1">
      <c r="A37" s="210" t="s">
        <v>410</v>
      </c>
      <c r="B37" s="80" t="s">
        <v>360</v>
      </c>
      <c r="C37" s="106"/>
      <c r="D37" s="106"/>
      <c r="E37" s="211"/>
    </row>
    <row r="38" spans="1:5" s="205" customFormat="1" ht="12" customHeight="1">
      <c r="A38" s="210" t="s">
        <v>411</v>
      </c>
      <c r="B38" s="64" t="s">
        <v>412</v>
      </c>
      <c r="C38" s="125"/>
      <c r="D38" s="125"/>
      <c r="E38" s="206"/>
    </row>
    <row r="39" spans="1:5" s="205" customFormat="1" ht="12" customHeight="1">
      <c r="A39" s="204" t="s">
        <v>413</v>
      </c>
      <c r="B39" s="212" t="s">
        <v>414</v>
      </c>
      <c r="C39" s="134"/>
      <c r="D39" s="134"/>
      <c r="E39" s="213"/>
    </row>
    <row r="40" spans="1:5" s="205" customFormat="1" ht="15" customHeight="1">
      <c r="A40" s="214" t="s">
        <v>284</v>
      </c>
      <c r="B40" s="215" t="s">
        <v>415</v>
      </c>
      <c r="C40" s="121">
        <f>+C35+C36</f>
        <v>127000</v>
      </c>
      <c r="D40" s="121">
        <f>+D35+D36</f>
        <v>1559257</v>
      </c>
      <c r="E40" s="199">
        <f>+E35+E36</f>
        <v>1668922</v>
      </c>
    </row>
    <row r="41" spans="1:5" s="205" customFormat="1" ht="15" customHeight="1">
      <c r="A41" s="216"/>
      <c r="B41" s="217"/>
      <c r="C41" s="218"/>
      <c r="D41" s="218"/>
      <c r="E41" s="218"/>
    </row>
    <row r="42" spans="1:5" ht="12.75">
      <c r="A42" s="219"/>
      <c r="B42" s="220"/>
      <c r="C42" s="221"/>
      <c r="D42" s="221"/>
      <c r="E42" s="221"/>
    </row>
    <row r="43" spans="1:5" s="197" customFormat="1" ht="16.5" customHeight="1">
      <c r="A43" s="772" t="s">
        <v>292</v>
      </c>
      <c r="B43" s="772"/>
      <c r="C43" s="772"/>
      <c r="D43" s="772"/>
      <c r="E43" s="772"/>
    </row>
    <row r="44" spans="1:5" s="222" customFormat="1" ht="12" customHeight="1">
      <c r="A44" s="193" t="s">
        <v>49</v>
      </c>
      <c r="B44" s="21" t="s">
        <v>416</v>
      </c>
      <c r="C44" s="121">
        <f>SUM(C45:C49)</f>
        <v>4525000</v>
      </c>
      <c r="D44" s="121">
        <f>SUM(D45:D49)</f>
        <v>6457257</v>
      </c>
      <c r="E44" s="136">
        <f>SUM(E45:E49)</f>
        <v>3808198</v>
      </c>
    </row>
    <row r="45" spans="1:5" ht="12" customHeight="1">
      <c r="A45" s="204" t="s">
        <v>51</v>
      </c>
      <c r="B45" s="80" t="s">
        <v>214</v>
      </c>
      <c r="C45" s="106"/>
      <c r="D45" s="106"/>
      <c r="E45" s="107"/>
    </row>
    <row r="46" spans="1:5" ht="12" customHeight="1">
      <c r="A46" s="204" t="s">
        <v>53</v>
      </c>
      <c r="B46" s="64" t="s">
        <v>215</v>
      </c>
      <c r="C46" s="110"/>
      <c r="D46" s="110"/>
      <c r="E46" s="111"/>
    </row>
    <row r="47" spans="1:5" ht="12" customHeight="1">
      <c r="A47" s="204" t="s">
        <v>55</v>
      </c>
      <c r="B47" s="64" t="s">
        <v>216</v>
      </c>
      <c r="C47" s="110">
        <v>4525000</v>
      </c>
      <c r="D47" s="110">
        <v>6457257</v>
      </c>
      <c r="E47" s="111">
        <v>3808198</v>
      </c>
    </row>
    <row r="48" spans="1:5" ht="12" customHeight="1">
      <c r="A48" s="204" t="s">
        <v>57</v>
      </c>
      <c r="B48" s="64" t="s">
        <v>217</v>
      </c>
      <c r="C48" s="110"/>
      <c r="D48" s="110"/>
      <c r="E48" s="111"/>
    </row>
    <row r="49" spans="1:5" ht="12" customHeight="1">
      <c r="A49" s="204" t="s">
        <v>59</v>
      </c>
      <c r="B49" s="64" t="s">
        <v>219</v>
      </c>
      <c r="C49" s="110"/>
      <c r="D49" s="110"/>
      <c r="E49" s="111"/>
    </row>
    <row r="50" spans="1:5" ht="12" customHeight="1">
      <c r="A50" s="193" t="s">
        <v>63</v>
      </c>
      <c r="B50" s="21" t="s">
        <v>417</v>
      </c>
      <c r="C50" s="121">
        <f>SUM(C51:C53)</f>
        <v>0</v>
      </c>
      <c r="D50" s="121">
        <f>SUM(D51:D53)</f>
        <v>0</v>
      </c>
      <c r="E50" s="136">
        <f>SUM(E51:E53)</f>
        <v>0</v>
      </c>
    </row>
    <row r="51" spans="1:5" s="222" customFormat="1" ht="12" customHeight="1">
      <c r="A51" s="204" t="s">
        <v>65</v>
      </c>
      <c r="B51" s="80" t="s">
        <v>240</v>
      </c>
      <c r="C51" s="106"/>
      <c r="D51" s="106"/>
      <c r="E51" s="107"/>
    </row>
    <row r="52" spans="1:5" ht="12" customHeight="1">
      <c r="A52" s="204" t="s">
        <v>67</v>
      </c>
      <c r="B52" s="64" t="s">
        <v>242</v>
      </c>
      <c r="C52" s="110"/>
      <c r="D52" s="110"/>
      <c r="E52" s="111"/>
    </row>
    <row r="53" spans="1:5" ht="12" customHeight="1">
      <c r="A53" s="204" t="s">
        <v>69</v>
      </c>
      <c r="B53" s="64" t="s">
        <v>418</v>
      </c>
      <c r="C53" s="110"/>
      <c r="D53" s="110"/>
      <c r="E53" s="111"/>
    </row>
    <row r="54" spans="1:5" ht="12" customHeight="1">
      <c r="A54" s="204" t="s">
        <v>71</v>
      </c>
      <c r="B54" s="64" t="s">
        <v>419</v>
      </c>
      <c r="C54" s="110"/>
      <c r="D54" s="110"/>
      <c r="E54" s="111"/>
    </row>
    <row r="55" spans="1:5" ht="12" customHeight="1">
      <c r="A55" s="193" t="s">
        <v>77</v>
      </c>
      <c r="B55" s="223" t="s">
        <v>420</v>
      </c>
      <c r="C55" s="121">
        <f>+C44+C50</f>
        <v>4525000</v>
      </c>
      <c r="D55" s="121">
        <f>+D44+D50</f>
        <v>6457257</v>
      </c>
      <c r="E55" s="136">
        <f>+E44+E50</f>
        <v>3808198</v>
      </c>
    </row>
    <row r="56" spans="3:5" ht="12.75">
      <c r="C56" s="224"/>
      <c r="D56" s="224"/>
      <c r="E56" s="224"/>
    </row>
    <row r="57" spans="1:5" ht="15" customHeight="1">
      <c r="A57" s="225" t="s">
        <v>421</v>
      </c>
      <c r="B57" s="226"/>
      <c r="C57" s="227"/>
      <c r="D57" s="227"/>
      <c r="E57" s="228"/>
    </row>
    <row r="58" spans="1:5" ht="14.25" customHeight="1">
      <c r="A58" s="229" t="s">
        <v>422</v>
      </c>
      <c r="B58" s="230"/>
      <c r="C58" s="227"/>
      <c r="D58" s="227"/>
      <c r="E58" s="228"/>
    </row>
  </sheetData>
  <sheetProtection selectLockedCells="1" selectUnlockedCells="1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SheetLayoutView="115" zoomScalePageLayoutView="0" workbookViewId="0" topLeftCell="A1">
      <selection activeCell="G4" sqref="G4"/>
    </sheetView>
  </sheetViews>
  <sheetFormatPr defaultColWidth="9.00390625" defaultRowHeight="12.75"/>
  <cols>
    <col min="1" max="1" width="16.00390625" style="174" customWidth="1"/>
    <col min="2" max="2" width="59.375" style="175" customWidth="1"/>
    <col min="3" max="5" width="15.875" style="175" customWidth="1"/>
    <col min="6" max="16384" width="9.375" style="175" customWidth="1"/>
  </cols>
  <sheetData>
    <row r="1" spans="1:5" s="180" customFormat="1" ht="21" customHeight="1">
      <c r="A1" s="176"/>
      <c r="B1" s="177"/>
      <c r="C1" s="178"/>
      <c r="D1" s="178"/>
      <c r="E1" s="179" t="s">
        <v>1080</v>
      </c>
    </row>
    <row r="2" spans="1:5" s="183" customFormat="1" ht="36" customHeight="1">
      <c r="A2" s="181" t="s">
        <v>388</v>
      </c>
      <c r="B2" s="770" t="s">
        <v>389</v>
      </c>
      <c r="C2" s="770"/>
      <c r="D2" s="770"/>
      <c r="E2" s="182" t="s">
        <v>390</v>
      </c>
    </row>
    <row r="3" spans="1:5" s="183" customFormat="1" ht="24">
      <c r="A3" s="184" t="s">
        <v>391</v>
      </c>
      <c r="B3" s="771" t="s">
        <v>424</v>
      </c>
      <c r="C3" s="771"/>
      <c r="D3" s="771"/>
      <c r="E3" s="185" t="s">
        <v>425</v>
      </c>
    </row>
    <row r="4" spans="1:5" s="188" customFormat="1" ht="15.75" customHeight="1">
      <c r="A4" s="186"/>
      <c r="B4" s="186"/>
      <c r="C4" s="187"/>
      <c r="D4" s="187"/>
      <c r="E4" s="187"/>
    </row>
    <row r="5" spans="1:5" ht="24">
      <c r="A5" s="189" t="s">
        <v>394</v>
      </c>
      <c r="B5" s="190" t="s">
        <v>395</v>
      </c>
      <c r="C5" s="191" t="s">
        <v>41</v>
      </c>
      <c r="D5" s="191" t="s">
        <v>42</v>
      </c>
      <c r="E5" s="192" t="s">
        <v>43</v>
      </c>
    </row>
    <row r="6" spans="1:5" s="197" customFormat="1" ht="12.75" customHeight="1">
      <c r="A6" s="193" t="s">
        <v>44</v>
      </c>
      <c r="B6" s="194" t="s">
        <v>45</v>
      </c>
      <c r="C6" s="194" t="s">
        <v>46</v>
      </c>
      <c r="D6" s="195" t="s">
        <v>47</v>
      </c>
      <c r="E6" s="196" t="s">
        <v>48</v>
      </c>
    </row>
    <row r="7" spans="1:5" s="197" customFormat="1" ht="15.75" customHeight="1">
      <c r="A7" s="772" t="s">
        <v>291</v>
      </c>
      <c r="B7" s="772"/>
      <c r="C7" s="772"/>
      <c r="D7" s="772"/>
      <c r="E7" s="772"/>
    </row>
    <row r="8" spans="1:5" s="200" customFormat="1" ht="12" customHeight="1">
      <c r="A8" s="193" t="s">
        <v>49</v>
      </c>
      <c r="B8" s="198" t="s">
        <v>396</v>
      </c>
      <c r="C8" s="121">
        <f>SUM(C9:C18)</f>
        <v>60000</v>
      </c>
      <c r="D8" s="121">
        <f>SUM(D9:D18)</f>
        <v>50000</v>
      </c>
      <c r="E8" s="199">
        <f>SUM(E9:E18)</f>
        <v>0</v>
      </c>
    </row>
    <row r="9" spans="1:5" s="200" customFormat="1" ht="12" customHeight="1">
      <c r="A9" s="201" t="s">
        <v>51</v>
      </c>
      <c r="B9" s="61" t="s">
        <v>108</v>
      </c>
      <c r="C9" s="202"/>
      <c r="D9" s="202"/>
      <c r="E9" s="203"/>
    </row>
    <row r="10" spans="1:5" s="200" customFormat="1" ht="12" customHeight="1">
      <c r="A10" s="204" t="s">
        <v>53</v>
      </c>
      <c r="B10" s="64" t="s">
        <v>110</v>
      </c>
      <c r="C10" s="110">
        <v>50000</v>
      </c>
      <c r="D10" s="110">
        <v>40000</v>
      </c>
      <c r="E10" s="135">
        <v>0</v>
      </c>
    </row>
    <row r="11" spans="1:5" s="200" customFormat="1" ht="12" customHeight="1">
      <c r="A11" s="204" t="s">
        <v>55</v>
      </c>
      <c r="B11" s="64" t="s">
        <v>112</v>
      </c>
      <c r="C11" s="110"/>
      <c r="D11" s="110"/>
      <c r="E11" s="135"/>
    </row>
    <row r="12" spans="1:5" s="200" customFormat="1" ht="12" customHeight="1">
      <c r="A12" s="204" t="s">
        <v>57</v>
      </c>
      <c r="B12" s="64" t="s">
        <v>114</v>
      </c>
      <c r="C12" s="110"/>
      <c r="D12" s="110"/>
      <c r="E12" s="135"/>
    </row>
    <row r="13" spans="1:5" s="200" customFormat="1" ht="12" customHeight="1">
      <c r="A13" s="204" t="s">
        <v>59</v>
      </c>
      <c r="B13" s="64" t="s">
        <v>116</v>
      </c>
      <c r="C13" s="110"/>
      <c r="D13" s="110"/>
      <c r="E13" s="135"/>
    </row>
    <row r="14" spans="1:5" s="200" customFormat="1" ht="12" customHeight="1">
      <c r="A14" s="204" t="s">
        <v>61</v>
      </c>
      <c r="B14" s="64" t="s">
        <v>397</v>
      </c>
      <c r="C14" s="110">
        <v>10000</v>
      </c>
      <c r="D14" s="110">
        <v>10000</v>
      </c>
      <c r="E14" s="135">
        <v>0</v>
      </c>
    </row>
    <row r="15" spans="1:5" s="205" customFormat="1" ht="12" customHeight="1">
      <c r="A15" s="204" t="s">
        <v>221</v>
      </c>
      <c r="B15" s="81" t="s">
        <v>398</v>
      </c>
      <c r="C15" s="110"/>
      <c r="D15" s="110"/>
      <c r="E15" s="135"/>
    </row>
    <row r="16" spans="1:5" s="205" customFormat="1" ht="12" customHeight="1">
      <c r="A16" s="204" t="s">
        <v>223</v>
      </c>
      <c r="B16" s="64" t="s">
        <v>122</v>
      </c>
      <c r="C16" s="125"/>
      <c r="D16" s="125"/>
      <c r="E16" s="206"/>
    </row>
    <row r="17" spans="1:5" s="200" customFormat="1" ht="12" customHeight="1">
      <c r="A17" s="204" t="s">
        <v>225</v>
      </c>
      <c r="B17" s="64" t="s">
        <v>124</v>
      </c>
      <c r="C17" s="110"/>
      <c r="D17" s="110"/>
      <c r="E17" s="135"/>
    </row>
    <row r="18" spans="1:5" s="205" customFormat="1" ht="12" customHeight="1">
      <c r="A18" s="204" t="s">
        <v>227</v>
      </c>
      <c r="B18" s="81" t="s">
        <v>126</v>
      </c>
      <c r="C18" s="117"/>
      <c r="D18" s="117"/>
      <c r="E18" s="207"/>
    </row>
    <row r="19" spans="1:5" s="205" customFormat="1" ht="18.75" customHeight="1">
      <c r="A19" s="193" t="s">
        <v>63</v>
      </c>
      <c r="B19" s="198" t="s">
        <v>399</v>
      </c>
      <c r="C19" s="121">
        <f>SUM(C20:C22)</f>
        <v>0</v>
      </c>
      <c r="D19" s="121">
        <f>SUM(D20:D22)</f>
        <v>0</v>
      </c>
      <c r="E19" s="199">
        <f>SUM(E20:E22)</f>
        <v>0</v>
      </c>
    </row>
    <row r="20" spans="1:5" s="205" customFormat="1" ht="12" customHeight="1">
      <c r="A20" s="204" t="s">
        <v>65</v>
      </c>
      <c r="B20" s="80" t="s">
        <v>66</v>
      </c>
      <c r="C20" s="110"/>
      <c r="D20" s="110"/>
      <c r="E20" s="135"/>
    </row>
    <row r="21" spans="1:5" s="205" customFormat="1" ht="12" customHeight="1">
      <c r="A21" s="204" t="s">
        <v>67</v>
      </c>
      <c r="B21" s="64" t="s">
        <v>400</v>
      </c>
      <c r="C21" s="110"/>
      <c r="D21" s="110"/>
      <c r="E21" s="135"/>
    </row>
    <row r="22" spans="1:5" s="205" customFormat="1" ht="12" customHeight="1">
      <c r="A22" s="204" t="s">
        <v>69</v>
      </c>
      <c r="B22" s="64" t="s">
        <v>401</v>
      </c>
      <c r="C22" s="110"/>
      <c r="D22" s="110"/>
      <c r="E22" s="135"/>
    </row>
    <row r="23" spans="1:5" s="205" customFormat="1" ht="12" customHeight="1">
      <c r="A23" s="204" t="s">
        <v>71</v>
      </c>
      <c r="B23" s="64" t="s">
        <v>402</v>
      </c>
      <c r="C23" s="110"/>
      <c r="D23" s="110"/>
      <c r="E23" s="135"/>
    </row>
    <row r="24" spans="1:5" s="205" customFormat="1" ht="12" customHeight="1">
      <c r="A24" s="193" t="s">
        <v>77</v>
      </c>
      <c r="B24" s="21" t="s">
        <v>303</v>
      </c>
      <c r="C24" s="208"/>
      <c r="D24" s="208"/>
      <c r="E24" s="209"/>
    </row>
    <row r="25" spans="1:5" s="205" customFormat="1" ht="12" customHeight="1">
      <c r="A25" s="193" t="s">
        <v>261</v>
      </c>
      <c r="B25" s="21" t="s">
        <v>403</v>
      </c>
      <c r="C25" s="121">
        <f>SUM(C26:C27)</f>
        <v>0</v>
      </c>
      <c r="D25" s="121">
        <f>SUM(D26:D27)</f>
        <v>0</v>
      </c>
      <c r="E25" s="199">
        <f>SUM(E26:E27)</f>
        <v>0</v>
      </c>
    </row>
    <row r="26" spans="1:5" s="205" customFormat="1" ht="12" customHeight="1">
      <c r="A26" s="210" t="s">
        <v>93</v>
      </c>
      <c r="B26" s="80" t="s">
        <v>400</v>
      </c>
      <c r="C26" s="106"/>
      <c r="D26" s="106"/>
      <c r="E26" s="211"/>
    </row>
    <row r="27" spans="1:5" s="205" customFormat="1" ht="12" customHeight="1">
      <c r="A27" s="210" t="s">
        <v>95</v>
      </c>
      <c r="B27" s="64" t="s">
        <v>404</v>
      </c>
      <c r="C27" s="125"/>
      <c r="D27" s="125"/>
      <c r="E27" s="206"/>
    </row>
    <row r="28" spans="1:5" s="205" customFormat="1" ht="12" customHeight="1">
      <c r="A28" s="204" t="s">
        <v>97</v>
      </c>
      <c r="B28" s="212" t="s">
        <v>405</v>
      </c>
      <c r="C28" s="134"/>
      <c r="D28" s="134"/>
      <c r="E28" s="213"/>
    </row>
    <row r="29" spans="1:5" s="205" customFormat="1" ht="12" customHeight="1">
      <c r="A29" s="193" t="s">
        <v>105</v>
      </c>
      <c r="B29" s="21" t="s">
        <v>406</v>
      </c>
      <c r="C29" s="121">
        <f>SUM(C30:C32)</f>
        <v>0</v>
      </c>
      <c r="D29" s="121">
        <f>SUM(D30:D32)</f>
        <v>0</v>
      </c>
      <c r="E29" s="199">
        <f>SUM(E30:E32)</f>
        <v>0</v>
      </c>
    </row>
    <row r="30" spans="1:5" s="205" customFormat="1" ht="12" customHeight="1">
      <c r="A30" s="210" t="s">
        <v>107</v>
      </c>
      <c r="B30" s="80" t="s">
        <v>130</v>
      </c>
      <c r="C30" s="106"/>
      <c r="D30" s="106"/>
      <c r="E30" s="211"/>
    </row>
    <row r="31" spans="1:5" s="205" customFormat="1" ht="12" customHeight="1">
      <c r="A31" s="210" t="s">
        <v>109</v>
      </c>
      <c r="B31" s="64" t="s">
        <v>132</v>
      </c>
      <c r="C31" s="125"/>
      <c r="D31" s="125"/>
      <c r="E31" s="206"/>
    </row>
    <row r="32" spans="1:5" s="205" customFormat="1" ht="12" customHeight="1">
      <c r="A32" s="204" t="s">
        <v>111</v>
      </c>
      <c r="B32" s="212" t="s">
        <v>134</v>
      </c>
      <c r="C32" s="134"/>
      <c r="D32" s="134"/>
      <c r="E32" s="213"/>
    </row>
    <row r="33" spans="1:5" s="205" customFormat="1" ht="12" customHeight="1">
      <c r="A33" s="193" t="s">
        <v>127</v>
      </c>
      <c r="B33" s="21" t="s">
        <v>304</v>
      </c>
      <c r="C33" s="208"/>
      <c r="D33" s="208"/>
      <c r="E33" s="209"/>
    </row>
    <row r="34" spans="1:5" s="200" customFormat="1" ht="12" customHeight="1">
      <c r="A34" s="193" t="s">
        <v>272</v>
      </c>
      <c r="B34" s="21" t="s">
        <v>407</v>
      </c>
      <c r="C34" s="208"/>
      <c r="D34" s="208"/>
      <c r="E34" s="209"/>
    </row>
    <row r="35" spans="1:5" s="200" customFormat="1" ht="12" customHeight="1">
      <c r="A35" s="193" t="s">
        <v>149</v>
      </c>
      <c r="B35" s="21" t="s">
        <v>408</v>
      </c>
      <c r="C35" s="121">
        <f>+C8+C19+C24+C25+C29+C33+C34</f>
        <v>60000</v>
      </c>
      <c r="D35" s="121">
        <f>+D8+D19+D24+D25+D29+D33+D34</f>
        <v>50000</v>
      </c>
      <c r="E35" s="199">
        <f>+E8+E19+E24+E25+E29+E33+E34</f>
        <v>0</v>
      </c>
    </row>
    <row r="36" spans="1:5" s="200" customFormat="1" ht="12" customHeight="1">
      <c r="A36" s="214" t="s">
        <v>159</v>
      </c>
      <c r="B36" s="21" t="s">
        <v>409</v>
      </c>
      <c r="C36" s="121">
        <f>+C37+C38+C39</f>
        <v>0</v>
      </c>
      <c r="D36" s="121">
        <f>+D37+D38+D39</f>
        <v>0</v>
      </c>
      <c r="E36" s="199">
        <f>+E37+E38+E39</f>
        <v>0</v>
      </c>
    </row>
    <row r="37" spans="1:5" s="200" customFormat="1" ht="12" customHeight="1">
      <c r="A37" s="210" t="s">
        <v>410</v>
      </c>
      <c r="B37" s="80" t="s">
        <v>360</v>
      </c>
      <c r="C37" s="106"/>
      <c r="D37" s="106"/>
      <c r="E37" s="211"/>
    </row>
    <row r="38" spans="1:5" s="205" customFormat="1" ht="12" customHeight="1">
      <c r="A38" s="210" t="s">
        <v>411</v>
      </c>
      <c r="B38" s="64" t="s">
        <v>412</v>
      </c>
      <c r="C38" s="125"/>
      <c r="D38" s="125"/>
      <c r="E38" s="206"/>
    </row>
    <row r="39" spans="1:5" s="205" customFormat="1" ht="12" customHeight="1">
      <c r="A39" s="204" t="s">
        <v>413</v>
      </c>
      <c r="B39" s="212" t="s">
        <v>414</v>
      </c>
      <c r="C39" s="134"/>
      <c r="D39" s="134"/>
      <c r="E39" s="213"/>
    </row>
    <row r="40" spans="1:5" s="205" customFormat="1" ht="15" customHeight="1">
      <c r="A40" s="214" t="s">
        <v>284</v>
      </c>
      <c r="B40" s="215" t="s">
        <v>415</v>
      </c>
      <c r="C40" s="121">
        <f>+C35+C36</f>
        <v>60000</v>
      </c>
      <c r="D40" s="121">
        <f>+D35+D36</f>
        <v>50000</v>
      </c>
      <c r="E40" s="199">
        <f>+E35+E36</f>
        <v>0</v>
      </c>
    </row>
    <row r="41" spans="1:5" s="205" customFormat="1" ht="15" customHeight="1">
      <c r="A41" s="216"/>
      <c r="B41" s="217"/>
      <c r="C41" s="218"/>
      <c r="D41" s="218"/>
      <c r="E41" s="218"/>
    </row>
    <row r="42" spans="1:5" ht="12.75">
      <c r="A42" s="219"/>
      <c r="B42" s="220"/>
      <c r="C42" s="221"/>
      <c r="D42" s="221"/>
      <c r="E42" s="221"/>
    </row>
    <row r="43" spans="1:5" s="197" customFormat="1" ht="16.5" customHeight="1">
      <c r="A43" s="772" t="s">
        <v>292</v>
      </c>
      <c r="B43" s="772"/>
      <c r="C43" s="772"/>
      <c r="D43" s="772"/>
      <c r="E43" s="772"/>
    </row>
    <row r="44" spans="1:5" s="222" customFormat="1" ht="12" customHeight="1">
      <c r="A44" s="193" t="s">
        <v>49</v>
      </c>
      <c r="B44" s="21" t="s">
        <v>416</v>
      </c>
      <c r="C44" s="121">
        <f>SUM(C45:C49)</f>
        <v>3045770</v>
      </c>
      <c r="D44" s="121">
        <f>SUM(D45:D49)</f>
        <v>3445770</v>
      </c>
      <c r="E44" s="136">
        <f>SUM(E45:E49)</f>
        <v>3796543</v>
      </c>
    </row>
    <row r="45" spans="1:5" ht="12" customHeight="1">
      <c r="A45" s="204" t="s">
        <v>51</v>
      </c>
      <c r="B45" s="80" t="s">
        <v>214</v>
      </c>
      <c r="C45" s="106">
        <v>1428000</v>
      </c>
      <c r="D45" s="106">
        <v>1828000</v>
      </c>
      <c r="E45" s="107">
        <v>1625726</v>
      </c>
    </row>
    <row r="46" spans="1:5" ht="12" customHeight="1">
      <c r="A46" s="204" t="s">
        <v>53</v>
      </c>
      <c r="B46" s="64" t="s">
        <v>215</v>
      </c>
      <c r="C46" s="110">
        <v>392770</v>
      </c>
      <c r="D46" s="110">
        <v>392770</v>
      </c>
      <c r="E46" s="111">
        <v>422130</v>
      </c>
    </row>
    <row r="47" spans="1:5" ht="12" customHeight="1">
      <c r="A47" s="204" t="s">
        <v>55</v>
      </c>
      <c r="B47" s="64" t="s">
        <v>216</v>
      </c>
      <c r="C47" s="110">
        <v>1225000</v>
      </c>
      <c r="D47" s="110">
        <v>1225000</v>
      </c>
      <c r="E47" s="111">
        <v>1748687</v>
      </c>
    </row>
    <row r="48" spans="1:5" ht="12" customHeight="1">
      <c r="A48" s="204" t="s">
        <v>57</v>
      </c>
      <c r="B48" s="64" t="s">
        <v>217</v>
      </c>
      <c r="C48" s="110"/>
      <c r="D48" s="110"/>
      <c r="E48" s="111"/>
    </row>
    <row r="49" spans="1:5" ht="12" customHeight="1">
      <c r="A49" s="204" t="s">
        <v>59</v>
      </c>
      <c r="B49" s="64" t="s">
        <v>219</v>
      </c>
      <c r="C49" s="110"/>
      <c r="D49" s="110"/>
      <c r="E49" s="111"/>
    </row>
    <row r="50" spans="1:5" ht="12" customHeight="1">
      <c r="A50" s="193" t="s">
        <v>63</v>
      </c>
      <c r="B50" s="21" t="s">
        <v>417</v>
      </c>
      <c r="C50" s="121">
        <f>SUM(C51:C53)</f>
        <v>0</v>
      </c>
      <c r="D50" s="121">
        <f>SUM(D51:D53)</f>
        <v>0</v>
      </c>
      <c r="E50" s="136">
        <f>SUM(E51:E53)</f>
        <v>0</v>
      </c>
    </row>
    <row r="51" spans="1:5" s="222" customFormat="1" ht="12" customHeight="1">
      <c r="A51" s="204" t="s">
        <v>65</v>
      </c>
      <c r="B51" s="80" t="s">
        <v>240</v>
      </c>
      <c r="C51" s="106"/>
      <c r="D51" s="106"/>
      <c r="E51" s="107"/>
    </row>
    <row r="52" spans="1:5" ht="12" customHeight="1">
      <c r="A52" s="204" t="s">
        <v>67</v>
      </c>
      <c r="B52" s="64" t="s">
        <v>242</v>
      </c>
      <c r="C52" s="110"/>
      <c r="D52" s="110"/>
      <c r="E52" s="111"/>
    </row>
    <row r="53" spans="1:5" ht="12" customHeight="1">
      <c r="A53" s="204" t="s">
        <v>69</v>
      </c>
      <c r="B53" s="64" t="s">
        <v>418</v>
      </c>
      <c r="C53" s="110"/>
      <c r="D53" s="110"/>
      <c r="E53" s="111"/>
    </row>
    <row r="54" spans="1:5" ht="12" customHeight="1">
      <c r="A54" s="204" t="s">
        <v>71</v>
      </c>
      <c r="B54" s="64" t="s">
        <v>419</v>
      </c>
      <c r="C54" s="110"/>
      <c r="D54" s="110"/>
      <c r="E54" s="111"/>
    </row>
    <row r="55" spans="1:5" ht="12" customHeight="1">
      <c r="A55" s="193" t="s">
        <v>77</v>
      </c>
      <c r="B55" s="223" t="s">
        <v>420</v>
      </c>
      <c r="C55" s="121">
        <f>+C44+C50</f>
        <v>3045770</v>
      </c>
      <c r="D55" s="121">
        <f>+D44+D50</f>
        <v>3445770</v>
      </c>
      <c r="E55" s="136">
        <f>+E44+E50</f>
        <v>3796543</v>
      </c>
    </row>
    <row r="56" spans="3:5" ht="12.75">
      <c r="C56" s="224"/>
      <c r="D56" s="224"/>
      <c r="E56" s="224"/>
    </row>
    <row r="57" spans="1:5" ht="15" customHeight="1">
      <c r="A57" s="225" t="s">
        <v>421</v>
      </c>
      <c r="B57" s="226"/>
      <c r="C57" s="227">
        <v>1</v>
      </c>
      <c r="D57" s="227">
        <v>1</v>
      </c>
      <c r="E57" s="228">
        <v>1</v>
      </c>
    </row>
    <row r="58" spans="1:5" ht="14.25" customHeight="1">
      <c r="A58" s="229" t="s">
        <v>422</v>
      </c>
      <c r="B58" s="230"/>
      <c r="C58" s="227"/>
      <c r="D58" s="227"/>
      <c r="E58" s="228"/>
    </row>
  </sheetData>
  <sheetProtection selectLockedCells="1" selectUnlockedCells="1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Marika</dc:creator>
  <cp:keywords/>
  <dc:description/>
  <cp:lastModifiedBy>Marika</cp:lastModifiedBy>
  <cp:lastPrinted>2017-05-30T06:17:41Z</cp:lastPrinted>
  <dcterms:created xsi:type="dcterms:W3CDTF">2017-05-30T07:01:17Z</dcterms:created>
  <dcterms:modified xsi:type="dcterms:W3CDTF">2017-05-30T07:01:17Z</dcterms:modified>
  <cp:category/>
  <cp:version/>
  <cp:contentType/>
  <cp:contentStatus/>
</cp:coreProperties>
</file>