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48" windowWidth="15600" windowHeight="10416" tabRatio="697" activeTab="4"/>
  </bookViews>
  <sheets>
    <sheet name="1.m" sheetId="1" r:id="rId1"/>
    <sheet name="2.m" sheetId="2" r:id="rId2"/>
    <sheet name="3.m" sheetId="3" r:id="rId3"/>
    <sheet name="4.a.m" sheetId="4" r:id="rId4"/>
    <sheet name="4.b.m." sheetId="5" r:id="rId5"/>
    <sheet name="5.m" sheetId="6" r:id="rId6"/>
    <sheet name="6.m." sheetId="7" r:id="rId7"/>
    <sheet name="7.m." sheetId="8" r:id="rId8"/>
    <sheet name="8.m" sheetId="9" r:id="rId9"/>
    <sheet name="9.m" sheetId="10" r:id="rId10"/>
    <sheet name="10.a.m." sheetId="11" r:id="rId11"/>
    <sheet name="10.b.m" sheetId="12" r:id="rId12"/>
    <sheet name="10.c.m" sheetId="13" r:id="rId13"/>
    <sheet name="11.a.m" sheetId="14" state="hidden" r:id="rId14"/>
  </sheets>
  <externalReferences>
    <externalReference r:id="rId17"/>
  </externalReferences>
  <definedNames>
    <definedName name="_xlnm.Print_Titles" localSheetId="12">'10.c.m'!$1:$5</definedName>
    <definedName name="_xlnm.Print_Titles" localSheetId="1">'2.m'!$1:$15</definedName>
    <definedName name="_xlnm.Print_Titles" localSheetId="3">'4.a.m'!$1:$7</definedName>
    <definedName name="_xlnm.Print_Titles" localSheetId="9">'9.m'!$1:$2</definedName>
    <definedName name="_xlnm.Print_Area" localSheetId="12">'10.c.m'!$A$1:$A$60</definedName>
    <definedName name="_xlnm.Print_Area" localSheetId="1">'2.m'!$A$1:$E$117</definedName>
    <definedName name="_xlnm.Print_Area" localSheetId="3">'4.a.m'!$A$1:$CA$189</definedName>
    <definedName name="_xlnm.Print_Area" localSheetId="4">'4.b.m.'!$A$1:$H$752</definedName>
    <definedName name="_xlnm.Print_Area" localSheetId="9">'9.m'!$A$1:$Y$23</definedName>
  </definedNames>
  <calcPr fullCalcOnLoad="1"/>
</workbook>
</file>

<file path=xl/sharedStrings.xml><?xml version="1.0" encoding="utf-8"?>
<sst xmlns="http://schemas.openxmlformats.org/spreadsheetml/2006/main" count="2573" uniqueCount="1256">
  <si>
    <t>Kormányzati funkció (szakfeladat) száma:  011130</t>
  </si>
  <si>
    <t>megnevezése: Önkormányzatok és önkormányzati hivatalok jogalkotó
                        és általános igazgatási tevékenysége</t>
  </si>
  <si>
    <t>A</t>
  </si>
  <si>
    <t xml:space="preserve">B </t>
  </si>
  <si>
    <t>C</t>
  </si>
  <si>
    <t>D</t>
  </si>
  <si>
    <t>E</t>
  </si>
  <si>
    <t>Rovatszám</t>
  </si>
  <si>
    <t>Rovat megnevezése</t>
  </si>
  <si>
    <t>előirányzat</t>
  </si>
  <si>
    <t>K</t>
  </si>
  <si>
    <t>irodaszer</t>
  </si>
  <si>
    <t xml:space="preserve">könyv beszerzés </t>
  </si>
  <si>
    <t>egyéb szakmai anyag beszerzése</t>
  </si>
  <si>
    <t>Reklám-, propaganda kiad.</t>
  </si>
  <si>
    <t>Műk.célú előzetesen felszámított ÁFA</t>
  </si>
  <si>
    <t>Különféle befizetések és egyéb dologi kiadások</t>
  </si>
  <si>
    <t>Dologi kiadások</t>
  </si>
  <si>
    <t>Tagdíjak</t>
  </si>
  <si>
    <t>Egyéb működési célú kiadások</t>
  </si>
  <si>
    <t>Kormányzati funkció (szakfeladat) összesen</t>
  </si>
  <si>
    <t>Kormányzati funkció (szakfeladat) száma:   013320</t>
  </si>
  <si>
    <t>megnevezése: Köztemető fenntartartása</t>
  </si>
  <si>
    <t>hajtó- és kenőanyag beszerzés</t>
  </si>
  <si>
    <t>egyéb (karbantartási) anyag beszerzése</t>
  </si>
  <si>
    <t>víz- és csatornadíj</t>
  </si>
  <si>
    <t>Karbantartási, kisjavítási sz.</t>
  </si>
  <si>
    <t>szemétszállítás</t>
  </si>
  <si>
    <t>RÉSZGAZDA</t>
  </si>
  <si>
    <t>karbantartási, kisjavítási Szolgáltatási kiadások</t>
  </si>
  <si>
    <t>Kormányzati funkció (szakfeladat) száma: 018030</t>
  </si>
  <si>
    <t>megnevezése: Támogatás célú finanszírozási műveletek</t>
  </si>
  <si>
    <t>Óvoda működési támogatása</t>
  </si>
  <si>
    <t>Finanszírozási kiadások</t>
  </si>
  <si>
    <t>Kormányzati funkció (szakfeladat) száma:   041232</t>
  </si>
  <si>
    <t>megnevezése: Start- munkaprogram, Téli közfoglalkoztatás</t>
  </si>
  <si>
    <t>egyéb bérrendszer hatálya alá tartozók munkabére</t>
  </si>
  <si>
    <t>Foglalkoztatottak személyi juttatásai</t>
  </si>
  <si>
    <t>Kormányzati funkció (szakfeladat) száma:  041233</t>
  </si>
  <si>
    <t>megnevezése: Hosszabb időtartamú közfoglalkoztatás</t>
  </si>
  <si>
    <t>Kormányzati funkció (szakfeladat) száma: 045150/493908</t>
  </si>
  <si>
    <t>megnevezése:  Egyéb szárazföldi személyszállítás (iskolabusz)</t>
  </si>
  <si>
    <t>főkönyvi szám</t>
  </si>
  <si>
    <t>hajtó és kenőanyag beszerzés</t>
  </si>
  <si>
    <t>tisztítószer</t>
  </si>
  <si>
    <t>egyéb üzemeltetés (mosatás)</t>
  </si>
  <si>
    <t>Kormányzati funkció (szakfeladat) száma:   045160</t>
  </si>
  <si>
    <t>megnevezése: Közutak, hidak, alagutak üzemeltetése</t>
  </si>
  <si>
    <t>Kormányzati funkció (szakfeladat) száma:   064010</t>
  </si>
  <si>
    <t>megnevezése: Közvilágítás</t>
  </si>
  <si>
    <t>Kormányzati funkció (szakfeladat) száma:  066020</t>
  </si>
  <si>
    <t>megnevezése: Város -, községgazdálkodás egyéb feladatai</t>
  </si>
  <si>
    <t>gázenergia szolgáltatás  (Tájház nyári ktg.)</t>
  </si>
  <si>
    <t>víz- és csatornadíj  (Tájház nyári ktg.)</t>
  </si>
  <si>
    <t>karbantartási, kisjavítási szolgáltatási kiadások Tájház</t>
  </si>
  <si>
    <t>Kormányzati funkció (szakfeladat) száma: 072112</t>
  </si>
  <si>
    <t>megnevezése: Háziorvosi ügyeleti ellátás</t>
  </si>
  <si>
    <t>Háziorvosi ügyeleti ellátás</t>
  </si>
  <si>
    <t>Kormányzati funkció (szakfeladat) száma: 072312</t>
  </si>
  <si>
    <t>megnevezése: Fogorvosi ügyeleti ellátás</t>
  </si>
  <si>
    <t>Fogorvosi ügyeleti ellátás</t>
  </si>
  <si>
    <t>Kormányzati funkció (szakfeladat) száma:   074031</t>
  </si>
  <si>
    <t>megnevezése:    Család- és nővédelmi egészségügyi gondozás</t>
  </si>
  <si>
    <t>gyógyszer beszerzés</t>
  </si>
  <si>
    <t>irodaszer, nyomtatvány</t>
  </si>
  <si>
    <t>adatátviteli célú távközlési díj</t>
  </si>
  <si>
    <t>nem adatátviteli díj</t>
  </si>
  <si>
    <t>egyéb díjak- biztosítás</t>
  </si>
  <si>
    <t>belföldi kiküldetés</t>
  </si>
  <si>
    <t>Kormányzati funkció (szakfeladat) száma:   082044</t>
  </si>
  <si>
    <t>megnevezése: Könyvtári szolgáltatás</t>
  </si>
  <si>
    <t>állományba nem tartozók megbízási díja</t>
  </si>
  <si>
    <t>Kormányzati funkció (szakfeladat) száma:  082092/910502</t>
  </si>
  <si>
    <t>kultúrház, ifi.klub</t>
  </si>
  <si>
    <t>Egy szakmai anyagbesz</t>
  </si>
  <si>
    <t>gázenergia szolgáltatás</t>
  </si>
  <si>
    <t>Szállítási szolgi díjak</t>
  </si>
  <si>
    <t>Kormányzati funkció (szakfeladat) száma:   084031</t>
  </si>
  <si>
    <t>Kormányzati funkció (szakfeladat) száma:  094260</t>
  </si>
  <si>
    <t>megnevezése: Hallgatói és oktatói ösztöndíjak, egyéb juttatások</t>
  </si>
  <si>
    <t>Bursa H.támogatás</t>
  </si>
  <si>
    <t>Ellátottak pénzbeli juttatásai</t>
  </si>
  <si>
    <t>egyéb költségtérítés</t>
  </si>
  <si>
    <t>megbízási díj</t>
  </si>
  <si>
    <t>szakmai anyag beszerzés</t>
  </si>
  <si>
    <t>munkaruha</t>
  </si>
  <si>
    <t>tisztitószer beszerzése</t>
  </si>
  <si>
    <t>karbantartási, kisjavítási Szolgáltatási kiadások -festés</t>
  </si>
  <si>
    <t>vásárolt élelmezés</t>
  </si>
  <si>
    <t>Kormányzati funkció (szakfeladat) száma:  066010/813000</t>
  </si>
  <si>
    <t>munkáltatói szja</t>
  </si>
  <si>
    <t>munkaruha, védőruha</t>
  </si>
  <si>
    <t>Kormányzati funkció (szakfeladat) száma:   103010</t>
  </si>
  <si>
    <t>megnevezése: Elhunyt személyek hátramaradottainak támogatása</t>
  </si>
  <si>
    <t>Temetési segély</t>
  </si>
  <si>
    <t>Kormányzati funkció (szakfeladat) száma: 104042</t>
  </si>
  <si>
    <t>Kormányzati funkció (szakfeladat) száma:   104051</t>
  </si>
  <si>
    <t>megnevezése: Gyermekvédelmi pénzbeni és természetbeni ellátások</t>
  </si>
  <si>
    <t>kiegészítő gyermekvédelmi támogatás</t>
  </si>
  <si>
    <t xml:space="preserve">foglalkoztatást helyettesítő támogatás  </t>
  </si>
  <si>
    <t>Kormányzati funkció (szakfeladat) száma:   105010</t>
  </si>
  <si>
    <t>megnevezése: Munkanélküli aktív korúak ellátásai</t>
  </si>
  <si>
    <t>rend.szoc.segély</t>
  </si>
  <si>
    <t>Kormányzati funkció (szakfeladat) száma: 107051</t>
  </si>
  <si>
    <t>Kormányzati funkció (szakfeladat) száma: 107052</t>
  </si>
  <si>
    <t>megnevezése: Házi segítségnyújtás</t>
  </si>
  <si>
    <t>Kormányzati funkció (szakfeladat) száma: 107054</t>
  </si>
  <si>
    <t>megnevezése: Családsegítés</t>
  </si>
  <si>
    <t>Kormányzati funkció (szakfeladat) száma:   107060</t>
  </si>
  <si>
    <t>Kormányzati funkció (szakfeladat) száma:   900070</t>
  </si>
  <si>
    <t>megnevezése: Fejezeti és általános tartalék elszámolása</t>
  </si>
  <si>
    <t>Tartalék</t>
  </si>
  <si>
    <t>Kormányzati funkció (szakfeladat) összesen:</t>
  </si>
  <si>
    <t xml:space="preserve">közalkalmazott területi pótlék   </t>
  </si>
  <si>
    <t>egyéb  anyag beszerzése  egészséghetek  baba- mama klub</t>
  </si>
  <si>
    <t>Alpolgármester költségtérítése 12*20.196</t>
  </si>
  <si>
    <t>Beruházás áfa</t>
  </si>
  <si>
    <t>karbantartás kisjavítás - műv.ház</t>
  </si>
  <si>
    <t>karbantartási, kisjavítási szolgáltatási kiadások -egyéb önkormányzati vagyon</t>
  </si>
  <si>
    <t>B</t>
  </si>
  <si>
    <t>Rovat
száma</t>
  </si>
  <si>
    <t>I.1.a.)</t>
  </si>
  <si>
    <t>I.1.b.)</t>
  </si>
  <si>
    <t>I.1.ba.)</t>
  </si>
  <si>
    <t>Zöldterület-gazdálkodással kapcsolatos feladatok ellátása</t>
  </si>
  <si>
    <t>I.1.bb.)</t>
  </si>
  <si>
    <t xml:space="preserve">Közvilágítás fenntartásánek támogatása </t>
  </si>
  <si>
    <t>I.1.bc.)</t>
  </si>
  <si>
    <t>Köztemető fenntartásával kapcsolatos feladatok támogatása - beszámítás után</t>
  </si>
  <si>
    <t>I.1.bd.)</t>
  </si>
  <si>
    <t>Közutak fenntartásának támogatása - beszámítás után</t>
  </si>
  <si>
    <t>I.1.c.)</t>
  </si>
  <si>
    <t>Egyéb  önkormányzati feladatok támogatása - beszámítás után</t>
  </si>
  <si>
    <t>I.1.e.)</t>
  </si>
  <si>
    <t>Üdülőhelyi feladatok támogatása</t>
  </si>
  <si>
    <t>V.I.1.</t>
  </si>
  <si>
    <t>I.</t>
  </si>
  <si>
    <t>Helyi önkormányzatok működésének általános támogatása</t>
  </si>
  <si>
    <t>B111</t>
  </si>
  <si>
    <t>II.1.</t>
  </si>
  <si>
    <t>II.1.(1) 1</t>
  </si>
  <si>
    <t>II.1.(2) 1</t>
  </si>
  <si>
    <t>II.1.(1) 2</t>
  </si>
  <si>
    <t>II.1.(3) 2</t>
  </si>
  <si>
    <t>II.1.(2) 2</t>
  </si>
  <si>
    <t>II.2.</t>
  </si>
  <si>
    <t>II.2. (1) 1</t>
  </si>
  <si>
    <t>II.2. (8) 1</t>
  </si>
  <si>
    <t>II.2. (8) 2</t>
  </si>
  <si>
    <t>II.5.</t>
  </si>
  <si>
    <t>Kiegészítő támogatás az óvodapedagógusok minősítésből adódó többletkiadásához</t>
  </si>
  <si>
    <t>II.</t>
  </si>
  <si>
    <t>Települési önkormányzatok egyes köznevelési feladatainak támogatása</t>
  </si>
  <si>
    <t>B112</t>
  </si>
  <si>
    <t>III.2</t>
  </si>
  <si>
    <t>III.5</t>
  </si>
  <si>
    <t>III.5.a)</t>
  </si>
  <si>
    <t>A finanszírozás szempontjából elismert dolgozók bértámogatása (3,25 fő)</t>
  </si>
  <si>
    <t>III.5.b)</t>
  </si>
  <si>
    <t>Gyermekétkeztetés üzemeltetési támogatása</t>
  </si>
  <si>
    <t>III.</t>
  </si>
  <si>
    <t>Települési önkormányzatok szociális és gyermekjóléti  feladatainak támogatása</t>
  </si>
  <si>
    <t>B113</t>
  </si>
  <si>
    <t>IV.</t>
  </si>
  <si>
    <t>Települési önkormányzatok kulturális feladatainak támogatása</t>
  </si>
  <si>
    <t>B114</t>
  </si>
  <si>
    <t>VI.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</si>
  <si>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</si>
  <si>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</si>
  <si>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</si>
  <si>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</si>
  <si>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</si>
  <si>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</si>
  <si>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</si>
  <si>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</si>
  <si>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</si>
  <si>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</si>
  <si>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</si>
  <si>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fejezet kezelési előirányzatok</t>
  </si>
  <si>
    <t>társadalombiztosítás pénzügyi alapjai</t>
  </si>
  <si>
    <t>elkülönített állami pénzalapok</t>
  </si>
  <si>
    <t>helyi önkormányzatok és költségvetési szerveik</t>
  </si>
  <si>
    <t>társulások és költségvetési szerveik</t>
  </si>
  <si>
    <t>nemzetiségi önkormányzatok és költségvetési szerveik</t>
  </si>
  <si>
    <t>Egyéb működési célú támogatások bevételei államháztartáson belülről</t>
  </si>
  <si>
    <t>B16</t>
  </si>
  <si>
    <t xml:space="preserve">               </t>
  </si>
  <si>
    <t>társadalombiztosítás pénzügyi alapjai  VÉDŐNŐI FINANSZÍROZÁS</t>
  </si>
  <si>
    <t>elkülönített állami pénzalapok KÖZFOGLALKOZTATÁS</t>
  </si>
  <si>
    <t>42.</t>
  </si>
  <si>
    <t>43.</t>
  </si>
  <si>
    <t>B1</t>
  </si>
  <si>
    <t>Felhalmozási célú önkormányzati támogatások</t>
  </si>
  <si>
    <t>B21</t>
  </si>
  <si>
    <t>47.</t>
  </si>
  <si>
    <t>Felhalmozási célú garancia- és kezességvállalásból származó megtérülések államháztartáson belülről</t>
  </si>
  <si>
    <t>B22</t>
  </si>
  <si>
    <t>48.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</si>
  <si>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</si>
  <si>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</si>
  <si>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</si>
  <si>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</si>
  <si>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50.</t>
  </si>
  <si>
    <t>Egyéb felhalmozási célú támogatások bevételei államháztartáson belülről</t>
  </si>
  <si>
    <t>B25</t>
  </si>
  <si>
    <t>Felhalmozási célú támogatások államháztartáson belülről</t>
  </si>
  <si>
    <t>B2</t>
  </si>
  <si>
    <t>52.</t>
  </si>
  <si>
    <t>Magánszemélyek jövedelemadói</t>
  </si>
  <si>
    <t>B311</t>
  </si>
  <si>
    <t>53.</t>
  </si>
  <si>
    <t xml:space="preserve">Társaságok jövedelemadói </t>
  </si>
  <si>
    <t>B312</t>
  </si>
  <si>
    <t>54.</t>
  </si>
  <si>
    <t>Jövedelemadók (=20+21)</t>
  </si>
  <si>
    <t>B31</t>
  </si>
  <si>
    <t>Szociális hozzájárulási adó és járulékok</t>
  </si>
  <si>
    <t>B32</t>
  </si>
  <si>
    <t>56.</t>
  </si>
  <si>
    <t>Bérhez és foglalkoztatáshoz kapcsolódó adók</t>
  </si>
  <si>
    <t>B33</t>
  </si>
  <si>
    <t xml:space="preserve">Vagyoni tipusú adók </t>
  </si>
  <si>
    <t>B34</t>
  </si>
  <si>
    <t>telekadó</t>
  </si>
  <si>
    <t>magánszemélyek kommunális adója</t>
  </si>
  <si>
    <t>B351</t>
  </si>
  <si>
    <t>állandó jelleggel végzett iparűzési tevékenység után fizetett helyi iparűzési adó</t>
  </si>
  <si>
    <t>ideiglenes jelleggel végzett iparűzési tevékenység után fizetett helyi iparűzési adó</t>
  </si>
  <si>
    <t xml:space="preserve">Fogyasztási adók </t>
  </si>
  <si>
    <t>B352</t>
  </si>
  <si>
    <t xml:space="preserve">Pénzügyi monopóliumok nyereségét terhelő adók </t>
  </si>
  <si>
    <t>B353</t>
  </si>
  <si>
    <t>B354</t>
  </si>
  <si>
    <t>belföldi gépjárművek adójának a helyi önkormányzatot megillető része</t>
  </si>
  <si>
    <t>B355</t>
  </si>
  <si>
    <t>tartózkodás után fizetett idegenforgalmi adó</t>
  </si>
  <si>
    <t>talajterhelési díj</t>
  </si>
  <si>
    <t xml:space="preserve">Termékek és szolgáltatások adói </t>
  </si>
  <si>
    <t>B35</t>
  </si>
  <si>
    <t>B3</t>
  </si>
  <si>
    <t>Szolgáltatások ellenértéke</t>
  </si>
  <si>
    <t>B402</t>
  </si>
  <si>
    <t>B403</t>
  </si>
  <si>
    <t>Tulajdonosi bevételek</t>
  </si>
  <si>
    <t>B404</t>
  </si>
  <si>
    <t>Ellátási díjak</t>
  </si>
  <si>
    <t>B405</t>
  </si>
  <si>
    <t>Egyéb pénzügyi műveletek bevételei</t>
  </si>
  <si>
    <t>B409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</si>
  <si>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</si>
  <si>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</si>
  <si>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</si>
  <si>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</si>
  <si>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</si>
  <si>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</si>
  <si>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</si>
  <si>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</si>
  <si>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</si>
  <si>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</si>
  <si>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</si>
  <si>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</si>
  <si>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</si>
  <si>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</si>
  <si>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</si>
  <si>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</si>
  <si>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</si>
  <si>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</si>
  <si>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</si>
  <si>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Működési célú átvett pénzeszközök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</si>
  <si>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</si>
  <si>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</si>
  <si>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</si>
  <si>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</si>
  <si>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</si>
  <si>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</si>
  <si>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</si>
  <si>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Felhalmozási célú átvett pénzeszközök</t>
  </si>
  <si>
    <t>B7</t>
  </si>
  <si>
    <t>B1-B7</t>
  </si>
  <si>
    <t>Előző év költségvetési maradványának igénybevétele</t>
  </si>
  <si>
    <t>B8131</t>
  </si>
  <si>
    <t>B8</t>
  </si>
  <si>
    <t>karbantartási, kisjavítási szolgáltatási kiadások -traktor javítás. egyéb</t>
  </si>
  <si>
    <t>Kiküldetések</t>
  </si>
  <si>
    <t>sorszám</t>
  </si>
  <si>
    <t>egyéb üzemeltetés, fenntartás---- kátyúzás</t>
  </si>
  <si>
    <t>F</t>
  </si>
  <si>
    <t>BEVÉTELEK</t>
  </si>
  <si>
    <t>KIADÁSOK</t>
  </si>
  <si>
    <t>Rovat
szám</t>
  </si>
  <si>
    <t>Eredeti
Előirányzat</t>
  </si>
  <si>
    <t>Előirányzat</t>
  </si>
  <si>
    <t>K1</t>
  </si>
  <si>
    <t>Személyi juttatások</t>
  </si>
  <si>
    <t>K2</t>
  </si>
  <si>
    <t>Munkaad.terh.járulékok és szoc.hoz.jár.adó</t>
  </si>
  <si>
    <t>K3</t>
  </si>
  <si>
    <t>K4</t>
  </si>
  <si>
    <t>K5</t>
  </si>
  <si>
    <t>K7</t>
  </si>
  <si>
    <t>Felújítások</t>
  </si>
  <si>
    <t>K9</t>
  </si>
  <si>
    <t>Működési bevételek</t>
  </si>
  <si>
    <t>B 1-8</t>
  </si>
  <si>
    <t>BEVÉTELEK ÖSSZSEN</t>
  </si>
  <si>
    <t>KIADÁSOK ÖSSZESEN</t>
  </si>
  <si>
    <t>Sor-
szám</t>
  </si>
  <si>
    <t>Eredeti
előirányzat</t>
  </si>
  <si>
    <t>kormányzati funkció</t>
  </si>
  <si>
    <t>011130.</t>
  </si>
  <si>
    <t>013320.</t>
  </si>
  <si>
    <t>018030.</t>
  </si>
  <si>
    <t>041232.</t>
  </si>
  <si>
    <t>041233.</t>
  </si>
  <si>
    <t>045150.</t>
  </si>
  <si>
    <t>045160.</t>
  </si>
  <si>
    <t>064010.</t>
  </si>
  <si>
    <t>066020.</t>
  </si>
  <si>
    <t>074031.</t>
  </si>
  <si>
    <t>082044.</t>
  </si>
  <si>
    <t>084031.</t>
  </si>
  <si>
    <t>094260.</t>
  </si>
  <si>
    <t>066010.</t>
  </si>
  <si>
    <t>ÖSSZESEN</t>
  </si>
  <si>
    <t>szakfeladat</t>
  </si>
  <si>
    <t>Önk. és.ö.hivat. Jogalk.és á.ig.tev.</t>
  </si>
  <si>
    <t>Köztemető-
fenntartás
és
működtetés</t>
  </si>
  <si>
    <t>Támogatás 
célú finansz.
műveletek</t>
  </si>
  <si>
    <t>Téli közfogl.</t>
  </si>
  <si>
    <t>Hosszabb 
időtartamú
közfogl.</t>
  </si>
  <si>
    <t>Egyéb
szárazföldi személyszáll.</t>
  </si>
  <si>
    <t>Közutak.. 
üzemeltetése,
 fenntartása</t>
  </si>
  <si>
    <t>Közvilágítás</t>
  </si>
  <si>
    <t>Város-, és
községgazd.</t>
  </si>
  <si>
    <t>Család-
nővédelmi
eg.gond.</t>
  </si>
  <si>
    <t>Könyvtári 
szolgáltatás</t>
  </si>
  <si>
    <t>Civil szerv.
működési
támogatása</t>
  </si>
  <si>
    <t>Hallgatói és
oktatói ösztöndíjak, egyéb jutt.</t>
  </si>
  <si>
    <t>Zöldterület-
kezelés</t>
  </si>
  <si>
    <t>Elhunyt
személyek
hátramar.
pénz.ell.</t>
  </si>
  <si>
    <t>Gyermek
jóléti szolg.</t>
  </si>
  <si>
    <t>Gyermek
véd.pénz.és term.ellát.</t>
  </si>
  <si>
    <t>Munkanélk.
aktív kor.
ellátásai</t>
  </si>
  <si>
    <t>Szoc.
étkeztetés</t>
  </si>
  <si>
    <t>Egyéb szoc.
pénz.ellát.
támogatás</t>
  </si>
  <si>
    <t>Fejezeti és
általános
tartalék elsz.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</si>
  <si>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</si>
  <si>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</si>
  <si>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</si>
  <si>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</si>
  <si>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</si>
  <si>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</si>
  <si>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</si>
  <si>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</si>
  <si>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</si>
  <si>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</si>
  <si>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</si>
  <si>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</si>
  <si>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</si>
  <si>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</si>
  <si>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</si>
  <si>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</si>
  <si>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</si>
  <si>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</si>
  <si>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Béren kívüli juttatások</t>
  </si>
  <si>
    <t>K1107</t>
  </si>
  <si>
    <t>08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</si>
  <si>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</si>
  <si>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</si>
  <si>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</si>
  <si>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</si>
  <si>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</si>
  <si>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</si>
  <si>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</si>
  <si>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</si>
  <si>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</si>
  <si>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</si>
  <si>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</si>
  <si>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</si>
  <si>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Foglalkoztatottak egyéb személyi juttatásai</t>
  </si>
  <si>
    <t>K1113</t>
  </si>
  <si>
    <t>Foglalkoztatottak személyi juttatásai (=01+…+13)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</si>
  <si>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</si>
  <si>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</si>
  <si>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</si>
  <si>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</si>
  <si>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</si>
  <si>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</si>
  <si>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</si>
  <si>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Külső személyi juttatások (=15+16+17)</t>
  </si>
  <si>
    <t>K12</t>
  </si>
  <si>
    <t>Személyi juttatások (=14+18)</t>
  </si>
  <si>
    <t xml:space="preserve">Munkaadókat terhelő járulékok és szociális hozzájárulási adó                                                                            </t>
  </si>
  <si>
    <t>Szakmai anyagok beszerzése</t>
  </si>
  <si>
    <t>K311</t>
  </si>
  <si>
    <t>Üzemeltetési anyagok beszerzése</t>
  </si>
  <si>
    <t>K312</t>
  </si>
  <si>
    <t>Árubeszerzés</t>
  </si>
  <si>
    <t>K313</t>
  </si>
  <si>
    <t>Készletbeszerzés (=21+22+23)</t>
  </si>
  <si>
    <t>K31</t>
  </si>
  <si>
    <t>Informatikai szolgáltatások igénybevétele</t>
  </si>
  <si>
    <t>K321</t>
  </si>
  <si>
    <t>Egyéb kommunikációs szolgáltatások</t>
  </si>
  <si>
    <t>K322</t>
  </si>
  <si>
    <t>Kommunikációs szolgáltatások (=25+26)</t>
  </si>
  <si>
    <t>K32</t>
  </si>
  <si>
    <t>Közüzemi díjak</t>
  </si>
  <si>
    <t>K331</t>
  </si>
  <si>
    <t>Vásárolt élelmezés</t>
  </si>
  <si>
    <t>K332</t>
  </si>
  <si>
    <t>30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</si>
  <si>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</si>
  <si>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</si>
  <si>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</si>
  <si>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</si>
  <si>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</si>
  <si>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</si>
  <si>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</si>
  <si>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</si>
  <si>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</si>
  <si>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</si>
  <si>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>Szolgáltatási kiadások (=28+…+34)</t>
  </si>
  <si>
    <t>K33</t>
  </si>
  <si>
    <t>Kiküldetések kiadásai</t>
  </si>
  <si>
    <t>K341</t>
  </si>
  <si>
    <t>Reklám- és propagandakiadások</t>
  </si>
  <si>
    <t>K342</t>
  </si>
  <si>
    <t>Kiküldetések, reklám- és propagandakiadások (=36+37)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</si>
  <si>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</si>
  <si>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</si>
  <si>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</si>
  <si>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</si>
  <si>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</si>
  <si>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</si>
  <si>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</si>
  <si>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</si>
  <si>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</si>
  <si>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</si>
  <si>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</si>
  <si>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>Különféle befizetések és egyéb dologi kiadások (=39+…+43)</t>
  </si>
  <si>
    <t>K35</t>
  </si>
  <si>
    <t>Dologi kiadások (=24+27+35+38+44)</t>
  </si>
  <si>
    <t>46</t>
  </si>
  <si>
    <t>Társadalombiztosítási ellátások</t>
  </si>
  <si>
    <t>K41</t>
  </si>
  <si>
    <t>Családi támogatások</t>
  </si>
  <si>
    <t>K42</t>
  </si>
  <si>
    <t>48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</si>
  <si>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</si>
  <si>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</si>
  <si>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</si>
  <si>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</si>
  <si>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</si>
  <si>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</si>
  <si>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</si>
  <si>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</si>
  <si>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</si>
  <si>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</si>
  <si>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</si>
  <si>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</si>
  <si>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>Ellátottak pénzbeli juttatásai (=46+...+53)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</si>
  <si>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</si>
  <si>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</si>
  <si>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</si>
  <si>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</si>
  <si>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</si>
  <si>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</si>
  <si>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</si>
  <si>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</si>
  <si>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</si>
  <si>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</si>
  <si>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</si>
  <si>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</si>
  <si>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</si>
  <si>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</si>
  <si>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</si>
  <si>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</si>
  <si>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</si>
  <si>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</si>
  <si>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</si>
  <si>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</si>
  <si>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</si>
  <si>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Tartalékok</t>
  </si>
  <si>
    <t>K512</t>
  </si>
  <si>
    <t>Egyéb működési célú kiadások (=55+…+66)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</si>
  <si>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</si>
  <si>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</si>
  <si>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</si>
  <si>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</si>
  <si>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</si>
  <si>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</si>
  <si>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</si>
  <si>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</si>
  <si>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</si>
  <si>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</si>
  <si>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</si>
  <si>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</si>
  <si>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</si>
  <si>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</si>
  <si>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Beruházások (=68+…+74)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</si>
  <si>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</si>
  <si>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</si>
  <si>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</si>
  <si>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</si>
  <si>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</si>
  <si>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</si>
  <si>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</si>
  <si>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</si>
  <si>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</si>
  <si>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(=76+...+79)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</si>
  <si>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</si>
  <si>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</si>
  <si>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</si>
  <si>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</si>
  <si>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</si>
  <si>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</si>
  <si>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</si>
  <si>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</si>
  <si>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</si>
  <si>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</si>
  <si>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</si>
  <si>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</si>
  <si>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</si>
  <si>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</si>
  <si>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</si>
  <si>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</si>
  <si>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>Egyéb felhalmozási célú kiadások (=81+…+88)</t>
  </si>
  <si>
    <t>K8</t>
  </si>
  <si>
    <t>Költségvetési kiadások (=19+20+45+54+67+75+80+89)</t>
  </si>
  <si>
    <t>K1-K8</t>
  </si>
  <si>
    <t>Összes kiadás</t>
  </si>
  <si>
    <t>Szociális hozzájárulási adó 27%</t>
  </si>
  <si>
    <t>Munkaadókat terhelő járulékok és szociális hozzájárulási adó</t>
  </si>
  <si>
    <t>Munkaadókat terhelő járulékok és szociális hozzájárulási adó (=5)</t>
  </si>
  <si>
    <t>Külső személyi juttatások (=1+2+3)</t>
  </si>
  <si>
    <t>Szolgáltatási kiadások (=11+12+13)</t>
  </si>
  <si>
    <t>Kiküldetések, reklám és propagandakiadások (=15+16)</t>
  </si>
  <si>
    <t>Különféle befizetések és egyéb dologi kiadások (=18)</t>
  </si>
  <si>
    <t>Dologi kiadások (=10+14+17+19)</t>
  </si>
  <si>
    <t>Egyéb működési célú kiadások (=21)</t>
  </si>
  <si>
    <t>Készletbeszerzés (=1+2)</t>
  </si>
  <si>
    <t>Szolgáltatási kiadások (=4+5+6+7)</t>
  </si>
  <si>
    <t>Finanszírozási kiadások (=1+2+3)</t>
  </si>
  <si>
    <t>Szociális hozzájárulási adó 13,5%</t>
  </si>
  <si>
    <t>Munkaadókat terhelő járulékok és szociális hozzájárulási adó (=3)</t>
  </si>
  <si>
    <t>Kormányzati funkció (szakfeladat) összesen (=2+4)</t>
  </si>
  <si>
    <t>Készletbeszerzések (=1+2+3)</t>
  </si>
  <si>
    <t>Szolgáltatási kiadások (=5+6+7+8)</t>
  </si>
  <si>
    <t>Különféle befizetések és egyéb dologi kiadások (=10)</t>
  </si>
  <si>
    <t>Dologi kiadások (=4+9+11)</t>
  </si>
  <si>
    <t>Kormányzati funkció (szakfeladat) összesen (=12)</t>
  </si>
  <si>
    <t>Szolgáltatási kiadások (=1+2+3)</t>
  </si>
  <si>
    <t>Műk.célú előzetesen felszámított ÁFA (=4x27%)</t>
  </si>
  <si>
    <t>Kormányzati funkció (szakfeladat) összesen (=7+13)</t>
  </si>
  <si>
    <t>villamosenergia szolgáltatás, közvilágítás karbantartási díj</t>
  </si>
  <si>
    <t>Szolgáltatási kiadások (=1)</t>
  </si>
  <si>
    <t>Különféle befizetések és egyéb dologi kiadások (=3)</t>
  </si>
  <si>
    <t>Dologi kiadások (=2+4)</t>
  </si>
  <si>
    <t>Kormányzati funkció (szakfeladat) összesen (=5)</t>
  </si>
  <si>
    <t>Készletbeszerzések (=1)</t>
  </si>
  <si>
    <t>Szolgáltatási kiadások (=3+ …+ 14)</t>
  </si>
  <si>
    <t>Különféle befizetések és egyéb dologi kiadások (=16)</t>
  </si>
  <si>
    <t>Dologi kiadások (=2+15+17)</t>
  </si>
  <si>
    <t>Egyéb működési célú kiadások (=1)</t>
  </si>
  <si>
    <t>Kormányzati funkció (szakfeladat) összesen (=2)</t>
  </si>
  <si>
    <t>Támogatás célú pénzeszk. Átadás (=1)</t>
  </si>
  <si>
    <t>Foglalkoztatottak személyi juttatásai (=3+…+8)</t>
  </si>
  <si>
    <t>Munkaadókat terhelő járulékok és szociális hozzájárulási adó (=10+11+12)</t>
  </si>
  <si>
    <t>Készletbeszerzések (=14+15+16)</t>
  </si>
  <si>
    <t>Szolgáltatási kiadások (=21+22+23)</t>
  </si>
  <si>
    <t>Kiküldetések, reklám és propagandakiadások (=25)</t>
  </si>
  <si>
    <t>Különféle befizetések és egyéb dologi kiadások (=27)</t>
  </si>
  <si>
    <t>Dologi kiadások (=17+20+24+26+28)</t>
  </si>
  <si>
    <t>Beruházási kiadások (=30+31)</t>
  </si>
  <si>
    <t>Kormányzati funkció (szakfeladat) összesen (=32)</t>
  </si>
  <si>
    <t>Külső személyi juttatások (=1)</t>
  </si>
  <si>
    <t>Szolgáltatási kiadások (=5)</t>
  </si>
  <si>
    <t>Szolgáltatási kiadások (=7)</t>
  </si>
  <si>
    <t>Különféle befizetések és egyéb dologi kiadások (=9)</t>
  </si>
  <si>
    <t>Dologi kiadások (=6+8+10)</t>
  </si>
  <si>
    <t>Kormányzati funkció (szakfeladat) összesen (=11)</t>
  </si>
  <si>
    <t>Kormányzati funkció (szakfeladat) összesen (=2+4+11)</t>
  </si>
  <si>
    <t>Foglalkoztatottak személyi juttatásai (=1)</t>
  </si>
  <si>
    <t>Külső személyi juttatások (=3)</t>
  </si>
  <si>
    <t>Készletbeszerzések (=7+8)</t>
  </si>
  <si>
    <t>Szolgáltatási kiadások (=10+ …+ 16)</t>
  </si>
  <si>
    <t>Kiküldetések, reklám és propagandakiadások (=18)</t>
  </si>
  <si>
    <t>Különféle befizetések és egyéb dologi kiadások (=20)</t>
  </si>
  <si>
    <t>Kormányzati funkció (szakfeladat) összesen (=2+4+6+22)</t>
  </si>
  <si>
    <t>Egyéb működési célú kiadások (=1+…+10)</t>
  </si>
  <si>
    <t>Ellátottak pénzbeli juttatásai (=1)</t>
  </si>
  <si>
    <t>Foglalkoztatottak személyi juttatásai (=1+2+3)</t>
  </si>
  <si>
    <t>Külső személyi juttatások (=5)</t>
  </si>
  <si>
    <t>Szociális hozzájárulási adói adó</t>
  </si>
  <si>
    <t>Munkaadókat terhelő járulékok és szociális hozzájárulási adó (=7+8+9)</t>
  </si>
  <si>
    <t>Készletbeszerzések (=11+…+15)</t>
  </si>
  <si>
    <t>Szolgáltatási kiadások (=17+18+19)</t>
  </si>
  <si>
    <t>Dologi kiadások (=16+20+21)</t>
  </si>
  <si>
    <t>Kormányzati funkció (szakfeladat) összesen (=4+6+10+22)</t>
  </si>
  <si>
    <t>Munkaadókat terhelő járulékok és szociális hozzájárulási adó (=5+6+7)</t>
  </si>
  <si>
    <t>Készletbeszerzések (=9+10+11)</t>
  </si>
  <si>
    <t>Szolgáltatási kiadások (=13+14)</t>
  </si>
  <si>
    <t>Dologi kiadások (=12+15+17)</t>
  </si>
  <si>
    <t>Kormányzati funkció (szakfeladat) összesen (=4+8+18)</t>
  </si>
  <si>
    <t>Ellátottak pénzbeli juttatásai (=1+2)</t>
  </si>
  <si>
    <t>Kormányzati funkció (szakfeladat) összesen (=3)</t>
  </si>
  <si>
    <t>082092.</t>
  </si>
  <si>
    <t>Közműv.int-
közösségi
szint.műk.</t>
  </si>
  <si>
    <t>Ellátottak pénzbeli juttatásai (=1+3)</t>
  </si>
  <si>
    <t>megnevezése: Egyéb szociális pénzbeli és természetbeni ellátások, támogatások</t>
  </si>
  <si>
    <t xml:space="preserve">megnevezése: szociális étkeztetés </t>
  </si>
  <si>
    <t>Beruházások</t>
  </si>
  <si>
    <t>K 1-9</t>
  </si>
  <si>
    <t>K1-K9. Költségvetési kiadások</t>
  </si>
  <si>
    <t>Helyi önkormányzatok működésének általános támogatása (=2+3+8+9+10)</t>
  </si>
  <si>
    <t>Óvodapedagógusok, és az óv.ped.nevelő munkáját közvetlenül segítők bértámogatása (=13+…+17)</t>
  </si>
  <si>
    <t>Óvodaműködtetési támogatás (=19+20+21)</t>
  </si>
  <si>
    <t>Települési önkormányzatok egyes köznevelési feladatainak támogatása (=12+18+22)</t>
  </si>
  <si>
    <t>Települési önkormányzatok szociális és gyermekjóléti  feladatainak támogatása (=24+27)</t>
  </si>
  <si>
    <t>Egyéb működési célú támogatások bevételei államháztartáson belülről (=34+35+36)</t>
  </si>
  <si>
    <t>Működési célú támogatások államháztartáson belülről (=32+33)</t>
  </si>
  <si>
    <t>Település-üzemeltetéshez kapcsolódó feladatellátás támogatása összesen: (=4+5+6+7)</t>
  </si>
  <si>
    <t>Vagyoni tipusú adók (=38+39)</t>
  </si>
  <si>
    <t>Egyéb áruhasználati és szolgáltatási adók (=46+47)</t>
  </si>
  <si>
    <t>Termékek és szolgáltatások adói (=41+43+45)</t>
  </si>
  <si>
    <t>Közhatalmi bevételek (=40+48)</t>
  </si>
  <si>
    <t>Működési bevételek (=50+51+52+53+54)</t>
  </si>
  <si>
    <t>Költségvetési bevételek (=37+49+55)</t>
  </si>
  <si>
    <t>Bevételek összesen (=56+58)</t>
  </si>
  <si>
    <t>Finanszírozási bevételek (maradvány)</t>
  </si>
  <si>
    <t>Gyermekétkeztetés támogatása  (=28+29)</t>
  </si>
  <si>
    <t>Önkormányzatok működési támogatásai (=11+23+30+31)</t>
  </si>
  <si>
    <t>értékesítési és forgalmi adók (=42)</t>
  </si>
  <si>
    <t>gépjárműadók (=43)</t>
  </si>
  <si>
    <t>megnevezés</t>
  </si>
  <si>
    <t xml:space="preserve">E </t>
  </si>
  <si>
    <t>G</t>
  </si>
  <si>
    <t>H</t>
  </si>
  <si>
    <t>I</t>
  </si>
  <si>
    <t>J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</si>
  <si>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</si>
  <si>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</si>
  <si>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</si>
  <si>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</si>
  <si>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</si>
  <si>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</si>
  <si>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</si>
  <si>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</si>
  <si>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</si>
  <si>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</si>
  <si>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</si>
  <si>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</si>
  <si>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</si>
  <si>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</si>
  <si>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</si>
  <si>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AB</t>
  </si>
  <si>
    <t>AC</t>
  </si>
  <si>
    <t>AE</t>
  </si>
  <si>
    <t>A támogatás kedvezményezettje</t>
  </si>
  <si>
    <t>Adóelengedés</t>
  </si>
  <si>
    <t>Adókedvezmény</t>
  </si>
  <si>
    <t>Térítési díj</t>
  </si>
  <si>
    <t>mértéke%</t>
  </si>
  <si>
    <t>fő</t>
  </si>
  <si>
    <t>Műemlék épületek lakói</t>
  </si>
  <si>
    <t>komm.adó</t>
  </si>
  <si>
    <t>65 év feletti komm.adó</t>
  </si>
  <si>
    <t>gépj.adó</t>
  </si>
  <si>
    <t>Iskolai étkeztetés háromszori  (napközi)</t>
  </si>
  <si>
    <t>Iskolai étkeztetés egyszeri (menza)</t>
  </si>
  <si>
    <t>Óvodai étkeztetés</t>
  </si>
  <si>
    <t>Bölcsődei étkeztetés</t>
  </si>
  <si>
    <t>Adókedvezmény részletezése:</t>
  </si>
  <si>
    <t>Gépjárműadó:</t>
  </si>
  <si>
    <t>Magánszemélyek kommunális adója:</t>
  </si>
  <si>
    <t>Saját bevételek (=37+49+55)</t>
  </si>
  <si>
    <t>Megnevezés</t>
  </si>
  <si>
    <t>rovat-
szám</t>
  </si>
  <si>
    <t>Összesen:</t>
  </si>
  <si>
    <t>Egyéb általános tartalék</t>
  </si>
  <si>
    <t>Egyéb céltartalék</t>
  </si>
  <si>
    <t>Összesen</t>
  </si>
  <si>
    <t>korm.funkció</t>
  </si>
  <si>
    <t>összeg</t>
  </si>
  <si>
    <t>év</t>
  </si>
  <si>
    <t>Helyi adóbevételek</t>
  </si>
  <si>
    <t>Felhalmozási bevételek összesen</t>
  </si>
  <si>
    <t>Felhalmozási kiadások összesen:</t>
  </si>
  <si>
    <t>Kormányzati funkció 
/
Szakfeladat</t>
  </si>
  <si>
    <t>Szakfeladat
megnevezése</t>
  </si>
  <si>
    <t>Összes
 kiadás</t>
  </si>
  <si>
    <t xml:space="preserve">K 1
Személyi 
juttatások
</t>
  </si>
  <si>
    <t>K 2
Munkaad.
terh.
járulékok és szoc.hoz.jár.adó</t>
  </si>
  <si>
    <t xml:space="preserve">K 3
Dologi
kiadások
</t>
  </si>
  <si>
    <t xml:space="preserve">K 4
Ellátottak pénzbeli juttatásai
</t>
  </si>
  <si>
    <t xml:space="preserve">K 5
Egyéb működési célú kiadások
</t>
  </si>
  <si>
    <t xml:space="preserve">K 6
Beruházások
</t>
  </si>
  <si>
    <t xml:space="preserve">K 7
Felújítások
</t>
  </si>
  <si>
    <t>K 9
Finanszírozási kiadások</t>
  </si>
  <si>
    <t>011130</t>
  </si>
  <si>
    <t>Önkormányzatok és önkormányzati hivatalok jogalk. és ált.ig.tev.</t>
  </si>
  <si>
    <t>013320</t>
  </si>
  <si>
    <t>Köztemető fenntartása</t>
  </si>
  <si>
    <t>018030</t>
  </si>
  <si>
    <t>Támogatás célú finanszírozási műveletek</t>
  </si>
  <si>
    <t>041232</t>
  </si>
  <si>
    <t>Start- munkaprogram, Téli közfoglalkoztatás</t>
  </si>
  <si>
    <t>041233</t>
  </si>
  <si>
    <t>Hosszabb időtartamú közfoglalkoztatás</t>
  </si>
  <si>
    <t>045150</t>
  </si>
  <si>
    <t>Egyéb szárazföldi személyszállítás (iskolabusz)</t>
  </si>
  <si>
    <t>045160</t>
  </si>
  <si>
    <t>Közutak, hidak, alagutak üzemeltetése</t>
  </si>
  <si>
    <t>064010</t>
  </si>
  <si>
    <t>066020</t>
  </si>
  <si>
    <t>Város -, községgazdálkodás egyéb feladatai</t>
  </si>
  <si>
    <t>072112</t>
  </si>
  <si>
    <t>072312</t>
  </si>
  <si>
    <t>074031</t>
  </si>
  <si>
    <t>Család- és nővédelmi egészségügyi gondozás</t>
  </si>
  <si>
    <t>082044</t>
  </si>
  <si>
    <t>Könyvtári szolgáltatás</t>
  </si>
  <si>
    <t>082092</t>
  </si>
  <si>
    <t>Közművelődési intézmények, köz.szinterek működtetése</t>
  </si>
  <si>
    <t>084031</t>
  </si>
  <si>
    <t>Civil szervezetek működési támogatása</t>
  </si>
  <si>
    <t>094260</t>
  </si>
  <si>
    <t>Hallgatói és oktatói ösztöndíjak, egyéb juttatások</t>
  </si>
  <si>
    <t>Elhunyt személyek hátramaradottainak támogatása</t>
  </si>
  <si>
    <t>Gyermekjóléti szolgálat</t>
  </si>
  <si>
    <t>Gyermekvédelmi pénzbeni és természetbeni ellátások</t>
  </si>
  <si>
    <t>Munkanélküli aktív korúak ellátásai</t>
  </si>
  <si>
    <t xml:space="preserve">Szociális étkeztetés </t>
  </si>
  <si>
    <t>Házi segítségnyújtás</t>
  </si>
  <si>
    <t>Családsegítés</t>
  </si>
  <si>
    <t>Egyéb szociális pénzbeli és természetbeni ellátások, támogatások</t>
  </si>
  <si>
    <t>Fejezeti és általános tartalék elszámolása</t>
  </si>
  <si>
    <t>Szakfeladatok összesen</t>
  </si>
  <si>
    <t xml:space="preserve">K  </t>
  </si>
  <si>
    <t>Kiadások
 megnevezése</t>
  </si>
  <si>
    <t>össz.</t>
  </si>
  <si>
    <t>I.hó</t>
  </si>
  <si>
    <t>II.hó</t>
  </si>
  <si>
    <t>III.hó</t>
  </si>
  <si>
    <t>IV.hó</t>
  </si>
  <si>
    <t>V.hó</t>
  </si>
  <si>
    <t>VI.hó</t>
  </si>
  <si>
    <t>VII.hó</t>
  </si>
  <si>
    <t>VIII.hó</t>
  </si>
  <si>
    <t>IX.hó</t>
  </si>
  <si>
    <t>X.hó</t>
  </si>
  <si>
    <t>XI.hó</t>
  </si>
  <si>
    <t>XII.hó</t>
  </si>
  <si>
    <t>Személyi
 juttatások</t>
  </si>
  <si>
    <t xml:space="preserve">Er. </t>
  </si>
  <si>
    <t xml:space="preserve">Mód. </t>
  </si>
  <si>
    <t xml:space="preserve">Dologi kiadások
</t>
  </si>
  <si>
    <t>Ellátott 
pénzb.jutt.</t>
  </si>
  <si>
    <t>Egyéb 
műk.kiad.</t>
  </si>
  <si>
    <t>Egyéb felhalmozási célú kiadások</t>
  </si>
  <si>
    <t>TARTALÉK</t>
  </si>
  <si>
    <t>Bevételek
 megnevezése</t>
  </si>
  <si>
    <t>Települési önkormányzatok szociális 
és gyermekjóléti  feladatainak támogatása</t>
  </si>
  <si>
    <t>Települési önkormányzatok kulturális
feladatainak támogatása</t>
  </si>
  <si>
    <t>Működési célú központosított 
előirányzatok</t>
  </si>
  <si>
    <t>Egyéb működési célú támogatások
 bevételei államháztartáson belülről</t>
  </si>
  <si>
    <t>Bevételek összesen</t>
  </si>
  <si>
    <t>Finanszírozási bevételek-maradvány</t>
  </si>
  <si>
    <t xml:space="preserve"> Munkaad.terh.
Járulékok és szoc.hoz.jár.adó</t>
  </si>
  <si>
    <t xml:space="preserve"> Dologi kiadások</t>
  </si>
  <si>
    <t>K 2
Munkaad.
terh.
Járulékok és szoc.hoz.jár.adó</t>
  </si>
  <si>
    <t xml:space="preserve">K 6
Beruházási 
kiadások
</t>
  </si>
  <si>
    <t>Önkormányzatok és önkormányzati hivatalok jogalk. és ált.ig.tev.
Magyarpolányi hivatal</t>
  </si>
  <si>
    <t>Önkormányzatok és önkormányzati hivatalok jogalk. és ált.ig.tev.
Kislődi hivatal</t>
  </si>
  <si>
    <t>Kiadások összesen</t>
  </si>
  <si>
    <t>K1-K8. Költségvetési kiadások</t>
  </si>
  <si>
    <t>szociális hozzájárulási adó</t>
  </si>
  <si>
    <t>internet</t>
  </si>
  <si>
    <t>iktató program</t>
  </si>
  <si>
    <t xml:space="preserve"> Saldo könyvelő program</t>
  </si>
  <si>
    <t>nod</t>
  </si>
  <si>
    <t>számítógép karbantartás, rendszer telepítés</t>
  </si>
  <si>
    <t xml:space="preserve">vagyonvédelmi rendszer működtetése, opten </t>
  </si>
  <si>
    <t xml:space="preserve">Kiküldetések, reklám- és propagandakiadások </t>
  </si>
  <si>
    <t>Rovat-
szám</t>
  </si>
  <si>
    <t>K 2</t>
  </si>
  <si>
    <t>K 3</t>
  </si>
  <si>
    <t xml:space="preserve"> Munkaad.terh.
járulékok és szoc.hoz.jár.adó</t>
  </si>
  <si>
    <t>K 6</t>
  </si>
  <si>
    <t>Óvodapedagógusok, és az óv.ped.nevelő munkáját közvetlenül segítők bértámogatása
(2-6.sor)</t>
  </si>
  <si>
    <t>Óvodaműködtetési támogatás
(8-10.sor)</t>
  </si>
  <si>
    <t>Kiegészítő támogatás óv.ped.minősítésből adódó többletkiadásához</t>
  </si>
  <si>
    <t>TELEPÜLÉSI ÖNKORMÁNYZATOK EGYES KÖZNEVELÉSI FELADATAINAK TÁMOGATÁSA 
(7+11+12.sor)</t>
  </si>
  <si>
    <t>Óvodai gyermekétkeztetés normatív támogatása</t>
  </si>
  <si>
    <t>Térítési díjbevétel</t>
  </si>
  <si>
    <t>IRÁNYÍTÓSZERVI TÁMOGATÁS
(13+14+18.sor)</t>
  </si>
  <si>
    <t>Saját bevétel--- tér.díjak   (15.sor)</t>
  </si>
  <si>
    <t>B 8</t>
  </si>
  <si>
    <t>BEVÉTELEK ÖSSZESEN
(19+20.sor)</t>
  </si>
  <si>
    <t>KIADÁSOK ÖSSZESEN
(13+17+18.sor)</t>
  </si>
  <si>
    <t>096015</t>
  </si>
  <si>
    <t>folyóirat</t>
  </si>
  <si>
    <t>megnevezése: civil szervezetek működési támogatása</t>
  </si>
  <si>
    <t>Kormányzati funkció (szakfeladat) száma:  013350</t>
  </si>
  <si>
    <t>megnevezése: Önkormányzati vagyonnal való gazdálkodással kapcsolatos feladatok</t>
  </si>
  <si>
    <t>felújítás áfa</t>
  </si>
  <si>
    <t>013350.</t>
  </si>
  <si>
    <t>Önkorm. vagyonnal való gazdálkod. Kapcs. fa.</t>
  </si>
  <si>
    <t>013350</t>
  </si>
  <si>
    <t>Önkormányzati vagyonnal való gazdálkodással kapcsolatos feladatok</t>
  </si>
  <si>
    <t>II.5.a.(1)</t>
  </si>
  <si>
    <t>2016. évben 8 hónapra óv.ped.nevelő munkáját közvetlenül segítők száma (3,0 fő)</t>
  </si>
  <si>
    <t>2016. évben 4 hónapra óv.ped.nevelő munkáját közvetlenül segítők száma (3,0 fő)</t>
  </si>
  <si>
    <t>2016. évben 8 hónapra 1 gyermeknevelése a napi 8 órát nem éri el</t>
  </si>
  <si>
    <t>2016. évben 8 hónapra 1 gyermeknevelése a napi 8 órát eléri vagy meghaladja (46 fő)</t>
  </si>
  <si>
    <t>2016. évben 4 hónapra 1 gyermeknevelése a napi 8 órát eléri vagy meghaladja (46 fő)</t>
  </si>
  <si>
    <t>Pedagógus II. minősítést szerzett óvodapedagógusok kiegészítő támogatása</t>
  </si>
  <si>
    <t>III.3.c.(1)</t>
  </si>
  <si>
    <t>Szociális étkeztetés (38 fő)</t>
  </si>
  <si>
    <t>2016. évben 4 hónapra óvodaped.elismert létszáma (5,3fő) pótlólagos összeg</t>
  </si>
  <si>
    <t>III.3.d.(1)</t>
  </si>
  <si>
    <t>III.5.c-</t>
  </si>
  <si>
    <t>Rászoruló gyermekek szünidei étkeztetése</t>
  </si>
  <si>
    <t>Kormányzati funkció (szakfeladat) száma:  096015/562913</t>
  </si>
  <si>
    <t xml:space="preserve">teljes munkaidősegyéb bérr.hat. alá tartózó </t>
  </si>
  <si>
    <t>Dologi kiadások  (1+2)</t>
  </si>
  <si>
    <t>Beruházási ÁFA</t>
  </si>
  <si>
    <t>Egzéb dologi kiadások - testvértelepülések partnerkapcsolat ápolás</t>
  </si>
  <si>
    <t>Házi
segítség-nyújtás</t>
  </si>
  <si>
    <t>K 1</t>
  </si>
  <si>
    <t>beruházás</t>
  </si>
  <si>
    <t>Települési támogatás</t>
  </si>
  <si>
    <t xml:space="preserve">egyéb karb.anyag   </t>
  </si>
  <si>
    <t>karbantartás, kisjavítás, értékbecslés</t>
  </si>
  <si>
    <t xml:space="preserve">közalkalmazott  bankktg.tér </t>
  </si>
  <si>
    <t>összege Ft</t>
  </si>
  <si>
    <t xml:space="preserve">Települési önkormányzatok szociális feladatainak egyéb támogatása  </t>
  </si>
  <si>
    <t>Közvetített szolgáltatások értéke (KLIK)</t>
  </si>
  <si>
    <t>Intézményi gyermekétkeztetés</t>
  </si>
  <si>
    <t xml:space="preserve"> int.gyermek-
étkeztetés</t>
  </si>
  <si>
    <t>Zöldterületkezelés</t>
  </si>
  <si>
    <t>megnevezése: Családsegítő és gyermekjóléti szolgáltatások</t>
  </si>
  <si>
    <t>Műk.célú pénzeszköz átadás Herendi környéki Önkormányzatok Család- és Gyermekjóléti Szolgálatának</t>
  </si>
  <si>
    <t>2016. évi várható bevételek havi forgalma</t>
  </si>
  <si>
    <t>Felújítási kiadások</t>
  </si>
  <si>
    <t>SZJA</t>
  </si>
  <si>
    <t>Élelmiszer vásárlás</t>
  </si>
  <si>
    <t>Egyéb üzemfenntartási anyagok</t>
  </si>
  <si>
    <t>Szakmai anyagok</t>
  </si>
  <si>
    <t>Üzemfenntartási anyagok</t>
  </si>
  <si>
    <t>Egyéb informatikai (Honlap karbantartás)</t>
  </si>
  <si>
    <t>Informatikai szolgáltatások</t>
  </si>
  <si>
    <t>Karbantartás, kisjavítás</t>
  </si>
  <si>
    <t>Bérlet és lizing</t>
  </si>
  <si>
    <t>Közvetített szolgáltatások ÁHB és ÁHK</t>
  </si>
  <si>
    <t>Karbantartás</t>
  </si>
  <si>
    <t>jutalom</t>
  </si>
  <si>
    <t>Egyéb szolgáltatások összesen</t>
  </si>
  <si>
    <t>Szociális hozzájárulási adó 22%</t>
  </si>
  <si>
    <t>munkáltatói szja   1,1*0,15</t>
  </si>
  <si>
    <t xml:space="preserve">Szociális hozzájárulási adó </t>
  </si>
  <si>
    <t>SE támogatás</t>
  </si>
  <si>
    <t>Német Nemzetiségi Egyesület támogatás</t>
  </si>
  <si>
    <t>ebből  - Rozmaring Nyugdíjas Klub</t>
  </si>
  <si>
    <t>ebből  - Polányi Fittness Csoport</t>
  </si>
  <si>
    <t>Kormányzati funkció (szakfeladat) száma:   091110</t>
  </si>
  <si>
    <t>megnevezése: óvodai nevelés ellátás</t>
  </si>
  <si>
    <t>Minibölcsőde kialakítása</t>
  </si>
  <si>
    <t>Beruházás összesen</t>
  </si>
  <si>
    <t>Foglalkoztatottak jutalma</t>
  </si>
  <si>
    <t>Szociális hozzájárulási adó</t>
  </si>
  <si>
    <t>2016. évben 8 hónapra óvodaped.elismert létszáma (f5,6ő)</t>
  </si>
  <si>
    <t>2016. évben 4 hónapra óvodaped.elismert létszáma (4,7 fő)</t>
  </si>
  <si>
    <t>III.3.j</t>
  </si>
  <si>
    <t>Bölcsőde, minibölcsőde</t>
  </si>
  <si>
    <t>összevont ágazati pótlék</t>
  </si>
  <si>
    <t>szakmai szolgáltatás (Iskolabusz)</t>
  </si>
  <si>
    <t>közalkalmazott  jutalma</t>
  </si>
  <si>
    <t>16</t>
  </si>
  <si>
    <t>21</t>
  </si>
  <si>
    <t>27</t>
  </si>
  <si>
    <t>37</t>
  </si>
  <si>
    <t>39</t>
  </si>
  <si>
    <t>Közhatalmi bevételek</t>
  </si>
  <si>
    <t>Szoborfelújítás</t>
  </si>
  <si>
    <t>Ingatlan eladás</t>
  </si>
  <si>
    <t>0113350</t>
  </si>
  <si>
    <t>Mozgáskorlátozott személyek, 
költségvetési szerv,
egyház, egyesületek</t>
  </si>
  <si>
    <t>beruházási ÁFA</t>
  </si>
  <si>
    <t xml:space="preserve">2017. évben 8 hónapra óvodaped.elismert létszáma </t>
  </si>
  <si>
    <t xml:space="preserve">2017. évben 8 hónapra óv.ped.nevelő munkáját közvetlenül segítők száma </t>
  </si>
  <si>
    <t>2017. évben 4 hónapra óvodaped.elismert létszáma</t>
  </si>
  <si>
    <t>2017 évben 4 hónapra óvodaped.elismert létszáma pótlólagos összeg(szeptemberi bérrendezés)</t>
  </si>
  <si>
    <t xml:space="preserve">2017. évben 4 hónapra óv.ped.nevelő munkáját közvetlenül segítők száma </t>
  </si>
  <si>
    <t xml:space="preserve">ÓVODAI NEVELÉS kiadásai
</t>
  </si>
  <si>
    <t xml:space="preserve">2017. évben 8 hónapra 1 gyermeknevelése a napi 8 órát eléri vagy meghaladja </t>
  </si>
  <si>
    <t xml:space="preserve">2017. évben 4 hónapra 1 gyermeknevelése a napi 8 órát eléri vagy meghaladja </t>
  </si>
  <si>
    <t>Intézményi GYERMEKÉTKEZTETÉS</t>
  </si>
  <si>
    <t>Gyermekéétkeztetés bevételei</t>
  </si>
  <si>
    <t>Bölcsődei  ellátás támogatás</t>
  </si>
  <si>
    <t>Irányító szervi támogatás( szociális tám terhére)</t>
  </si>
  <si>
    <t>Mini bölcsőde kiadásai</t>
  </si>
  <si>
    <t>súlyos mozg.korlát.személyek tulajdon.lévő :  4 db = 40.545,- Ft</t>
  </si>
  <si>
    <t>egyesület, egyház tulajdonában lévő: 2 db = 56925,- Ft</t>
  </si>
  <si>
    <t>egyéb ment4sség OKI: 4 db = 42.015,- Ft</t>
  </si>
  <si>
    <t>Nemzetközin nemzetvédelem 1 db 54.510,-</t>
  </si>
  <si>
    <t>066010</t>
  </si>
  <si>
    <t xml:space="preserve">Hivatal működési támogatása </t>
  </si>
  <si>
    <t>2020</t>
  </si>
  <si>
    <t xml:space="preserve">Közvetített szolgáltatások értéke </t>
  </si>
  <si>
    <t>Irodaszer, nyomtatvány, nyomtatási kellékek</t>
  </si>
  <si>
    <t>Adatátviteli célú távközlés (domain név)</t>
  </si>
  <si>
    <t>Bérlet és lízing</t>
  </si>
  <si>
    <t>Szakmai tevékenységet segítő szolgáltatások (pályázatírás)</t>
  </si>
  <si>
    <t>Egyéb dologi kiadások - testvér települési kapcsolatok</t>
  </si>
  <si>
    <t>villamosenergia szolgáltatás</t>
  </si>
  <si>
    <t>egyéb üzemeltetés, fenntartás---- hótolás, síkosság ment.</t>
  </si>
  <si>
    <t>megnevezése: Zöldterület-kezelés</t>
  </si>
  <si>
    <t>biztosítási díjak (géptörés, kötelező)</t>
  </si>
  <si>
    <t>villamosenergia szolgáltatás  (Tájház nyári ktg.)</t>
  </si>
  <si>
    <t>Törvény szerinti illetmény</t>
  </si>
  <si>
    <t>Céljutalom, projekt prémium</t>
  </si>
  <si>
    <t>Karbantartási, kisjavítási szolgáltatás</t>
  </si>
  <si>
    <t>rendezvények anyag ktg., élelmiszer, papíráru, gázpalack csere</t>
  </si>
  <si>
    <t>bérlet és lízing</t>
  </si>
  <si>
    <t>ebből  - Nemzetiségi dalkör</t>
  </si>
  <si>
    <t>Polgárőr Egyesület támogatása</t>
  </si>
  <si>
    <t>ebből  - Magyarpolány Hangja Vegyeskar</t>
  </si>
  <si>
    <t>ebből  - Lenvirág Szövőszakkör</t>
  </si>
  <si>
    <t>ebből  - Német Nemzetiségi Tánckar</t>
  </si>
  <si>
    <t>egyéb üzemeltetési anyag</t>
  </si>
  <si>
    <t>Munkaruha</t>
  </si>
  <si>
    <t>Brixol - testvértelepülési kapcsolat (számla alapján)</t>
  </si>
  <si>
    <t>Önkormányzati hivatal működésének támogatása ( 8,31 fő )</t>
  </si>
  <si>
    <t>egyéb szolgáltatások - Nyárbúcsúztató</t>
  </si>
  <si>
    <t>egyéb szolgáltatások összesen</t>
  </si>
  <si>
    <t>Törvény szerinti illetmények összesen</t>
  </si>
  <si>
    <t>Közüzemi szolgáltatások összesen</t>
  </si>
  <si>
    <t>2018. évi előirányzat</t>
  </si>
  <si>
    <t>Díjak,egyéb befiz.kapcs.kiadás</t>
  </si>
  <si>
    <t>Egy civil vagy más nonprofit</t>
  </si>
  <si>
    <t>Kincstár jegyek vás</t>
  </si>
  <si>
    <t>ÁHB megelőlegezések visszafiz</t>
  </si>
  <si>
    <t>Mc le nem vonható ÁFA</t>
  </si>
  <si>
    <t>Díjak egy befiz-hez kapcs.ki</t>
  </si>
  <si>
    <t>Szelllemi termékék beszerzése</t>
  </si>
  <si>
    <t>Közp. irányító szervi mc  tám.</t>
  </si>
  <si>
    <t>Betegszabadság kia.</t>
  </si>
  <si>
    <t>SZOCHO kia</t>
  </si>
  <si>
    <t>EHO kia</t>
  </si>
  <si>
    <t>Táppénz hozzájár</t>
  </si>
  <si>
    <t xml:space="preserve">Munkáltatót terhelő személyi </t>
  </si>
  <si>
    <t>Egy éven belül elhasználódó</t>
  </si>
  <si>
    <t>Egy üzemeltetési  fenntartás</t>
  </si>
  <si>
    <t>Karbantartási,kisjavítási s</t>
  </si>
  <si>
    <t>Beruh.c le nem vont ÁFA</t>
  </si>
  <si>
    <t>Felúj.c le nem vonható ÁFA</t>
  </si>
  <si>
    <t>Díjak egy befizhez kapcs.ki</t>
  </si>
  <si>
    <t>Beruh. C  le nem vonható ÁFA</t>
  </si>
  <si>
    <t>Karbantartási,kisjavítási</t>
  </si>
  <si>
    <t>egy költségtérítések</t>
  </si>
  <si>
    <t>Alapilletmények</t>
  </si>
  <si>
    <t>SZOCHO</t>
  </si>
  <si>
    <t>Reklám és propaganda</t>
  </si>
  <si>
    <t>arculattervezés</t>
  </si>
  <si>
    <t>Kisért gép ber. és felsz</t>
  </si>
  <si>
    <t>Beruh. c le nem vonható ÁFA</t>
  </si>
  <si>
    <t>Vásárolt közszolg.kia</t>
  </si>
  <si>
    <t>Betegszabadság</t>
  </si>
  <si>
    <t>Szakmai anyagbeszerzés</t>
  </si>
  <si>
    <t>Késedelmi kamat,pótlék</t>
  </si>
  <si>
    <t xml:space="preserve"> </t>
  </si>
  <si>
    <t>Belföldi kiküldetés</t>
  </si>
  <si>
    <t>Kisért.inf.eszk beszerz</t>
  </si>
  <si>
    <t>Beruh.c. le nem vonható ÁFA</t>
  </si>
  <si>
    <t>Kisért gép,ber és felsz</t>
  </si>
  <si>
    <t>Egy építmény beszerzés</t>
  </si>
  <si>
    <t>Távolléti díj</t>
  </si>
  <si>
    <t>Egy szakmai tervet segítő szol</t>
  </si>
  <si>
    <t>Kisért gép,ber.és felsz.</t>
  </si>
  <si>
    <t>Háztartásoknak egy fc végleg</t>
  </si>
  <si>
    <t>Polgármester tiszteletdíja   12*398900</t>
  </si>
  <si>
    <t>Polgármester költségtérítése 12*59835</t>
  </si>
  <si>
    <t>Egyéb szolgáltatások Bankköltség, postai dijak</t>
  </si>
  <si>
    <t>Egyéb üzemeltetési szolgáltatások</t>
  </si>
  <si>
    <t>Szellemi termékek beszerzése ASP</t>
  </si>
  <si>
    <t>Beruh.c le nem vonható ÁFA asp</t>
  </si>
  <si>
    <t>Informatikai eszközök beszerzése ASP</t>
  </si>
  <si>
    <t xml:space="preserve">K </t>
  </si>
  <si>
    <t>Beruházások összesen</t>
  </si>
  <si>
    <t>2018. évi ei</t>
  </si>
  <si>
    <t>Egyéb építmények beszerzése, létesítése</t>
  </si>
  <si>
    <t>dologi kadások</t>
  </si>
  <si>
    <t>Építmények felújítása</t>
  </si>
  <si>
    <t>Kormányzati funkció (szakfeladat) száma:  018010</t>
  </si>
  <si>
    <t>megnevezése: Önkormányzatok elszámolása a központi költspégvetéssel</t>
  </si>
  <si>
    <t>Kormányzati funkció (szakfeladat) száma:  018020</t>
  </si>
  <si>
    <t>megnevezése: Központimköltségvetési befiztések</t>
  </si>
  <si>
    <t>Helyi önkormányzatok előző évi elszámolásai</t>
  </si>
  <si>
    <t>Költségvetési kiadások</t>
  </si>
  <si>
    <t>Szakmai tevékenységet segítő szolgáltatás</t>
  </si>
  <si>
    <t xml:space="preserve">biztosítások   </t>
  </si>
  <si>
    <t>kéményseprés r</t>
  </si>
  <si>
    <t>Tűzvédelem</t>
  </si>
  <si>
    <t>egyéb díjak  (emelő kösaras gép bérlés, egyéb váratlan kiad.)</t>
  </si>
  <si>
    <t>Védőnői pótlék (12*27049)</t>
  </si>
  <si>
    <t>munkáltatói döntése és EÜ bérkiegészítés (12*57686)</t>
  </si>
  <si>
    <t>közalkalmazott bérkompenzációja(12*15000)</t>
  </si>
  <si>
    <t>Díjak,egy befiz.kapcs.(Védőnői tagdíj)</t>
  </si>
  <si>
    <t>működés célú p.eszk átadás(rezsiktg. támogatás)(12*74366)</t>
  </si>
  <si>
    <t>adatátviteli díj (8955*12)</t>
  </si>
  <si>
    <t>Nem adatátviteli célú távköz (2800*12)</t>
  </si>
  <si>
    <t>Vásárolt élelmezés ( idősek napja)</t>
  </si>
  <si>
    <t>Egy különféle inf szolg ( vagyonvédelmi távfelügyelet)  (4*13500)</t>
  </si>
  <si>
    <t>ÁHK közvetett szolg Szarka Gyula Szerzői jogdíj)</t>
  </si>
  <si>
    <t>Egy szakmai szolg (nyárbúcsúztató, idősek napja)</t>
  </si>
  <si>
    <t>Reklám-, propaganda kiad. (Naptárak,képeslapok, meghívók)</t>
  </si>
  <si>
    <t>Beriházás összesen</t>
  </si>
  <si>
    <t>k</t>
  </si>
  <si>
    <t>személyi juttatások összesen</t>
  </si>
  <si>
    <t>Az Óvodai étkezés is itt kerrül elszámolásra</t>
  </si>
  <si>
    <t>egyéb üzemeltetés-rovarírtás, szemétszállítéás</t>
  </si>
  <si>
    <t>Bérkompenzáció</t>
  </si>
  <si>
    <t>I.1.jogcímekhez kapcsolódó kiegészítés</t>
  </si>
  <si>
    <t>I.6.</t>
  </si>
  <si>
    <t>Polgármester illetmény támogatása</t>
  </si>
  <si>
    <t>Központi kv-i berfizetések</t>
  </si>
  <si>
    <t>2021</t>
  </si>
  <si>
    <t>költségvetési levelek</t>
  </si>
  <si>
    <t>018020</t>
  </si>
  <si>
    <t>Központi költségvetési befizetések</t>
  </si>
  <si>
    <t>Épületek</t>
  </si>
  <si>
    <t>Építmények</t>
  </si>
  <si>
    <t>Gépek berendezések</t>
  </si>
  <si>
    <t>Turisztikai pályázat összesen</t>
  </si>
  <si>
    <t>Egy szakmai tervet segítő szolg.(pályázati menedzsment, szakmai szolgáltatsok)</t>
  </si>
  <si>
    <t>Mini bölcsőde kialakítása</t>
  </si>
  <si>
    <t>Felhalmozási támogatások</t>
  </si>
  <si>
    <t>Egy építmény beszerz,létesítés (Járdaépítés I. szakasz)</t>
  </si>
  <si>
    <t>Dijak egyéb befizetések</t>
  </si>
  <si>
    <t>Breruházás összesen</t>
  </si>
  <si>
    <t>Egyéb tárgyi eszkö</t>
  </si>
  <si>
    <t>Felújítási ÁFA</t>
  </si>
  <si>
    <t>Felújítás összesen</t>
  </si>
  <si>
    <t>Kormányzati funkció (szakfeladat) száma:   047320</t>
  </si>
  <si>
    <t>megnevezése turizmusfejlesztési támogatások és tevékenységek</t>
  </si>
  <si>
    <t>Munkavégzésre irányuló egyéb jogiszony</t>
  </si>
  <si>
    <t>Munkáltatói járulékok</t>
  </si>
  <si>
    <t>Kormányzati funkció (szakfeladat) száma:   104030</t>
  </si>
  <si>
    <t>Egyéb tárgyi eszköz beszerzés</t>
  </si>
  <si>
    <t xml:space="preserve">Épületek felújítása </t>
  </si>
  <si>
    <t>Reklám propaganda  (közbeszerzési hirdetmény</t>
  </si>
  <si>
    <t>Múködési célú előzetesen felszámított ÁFA</t>
  </si>
  <si>
    <t>Reklám propaganda - nyilvánosság biztosításqa</t>
  </si>
  <si>
    <t>Egyéb tárgyi eszközök beszerzése</t>
  </si>
  <si>
    <t>Beruházás   összesen</t>
  </si>
  <si>
    <t>Építmények (Utak, járdák. Terek)</t>
  </si>
  <si>
    <t>Díjak egy befiz-hez kapcs, (közbeszerzés költségei, telekkialakítás)</t>
  </si>
  <si>
    <t xml:space="preserve">Relőző évi elszámolás kötelezettsége </t>
  </si>
  <si>
    <t>egyéb szolgáltatás: Szállítási szolgi díjak</t>
  </si>
  <si>
    <t>Költségvetési kiadáspk</t>
  </si>
  <si>
    <t>Templomfelújítás</t>
  </si>
  <si>
    <t>Fábián Mihályné (Sporttámogatás)</t>
  </si>
  <si>
    <t>Magyarpolányért, nemzeti örökségünkért Alapítvány</t>
  </si>
  <si>
    <t>táppénzhozzájárulás</t>
  </si>
  <si>
    <t>Közvetített szolgáltatás</t>
  </si>
  <si>
    <t>Bérleti díjak</t>
  </si>
  <si>
    <t>Szakmai tevékenyéget  segítő szolgáltatások</t>
  </si>
  <si>
    <t>Munkáltatói járulék</t>
  </si>
  <si>
    <t>Működési célú előzetesen felszámított ÁFA</t>
  </si>
  <si>
    <t xml:space="preserve">Dologi kiadások </t>
  </si>
  <si>
    <t>ÁHB megelőlegezések visszafizetésoi</t>
  </si>
  <si>
    <t>B115</t>
  </si>
  <si>
    <t xml:space="preserve">V </t>
  </si>
  <si>
    <t>Kiegészítő támogatások</t>
  </si>
  <si>
    <t>Működési kölcsönök visszatérülése (Nemzetiségi Önkormányzat)</t>
  </si>
  <si>
    <t>B814</t>
  </si>
  <si>
    <t>ÁHB megelőlegezések bevétele (közfoglalkoztatás átfutó)</t>
  </si>
  <si>
    <t>B411</t>
  </si>
  <si>
    <t>Frelhalmozási bevételek (Ingatla értékesítés)</t>
  </si>
  <si>
    <t>Kiszámlázott ÁFA</t>
  </si>
  <si>
    <t>B406</t>
  </si>
  <si>
    <t xml:space="preserve">Átvett pénzeszközök </t>
  </si>
  <si>
    <t>Kincstárjegy beváltás)</t>
  </si>
  <si>
    <t>Finanszírozási bevéteée</t>
  </si>
  <si>
    <t>B812</t>
  </si>
  <si>
    <t>K5131</t>
  </si>
  <si>
    <t>ÁHB megelőlegezések</t>
  </si>
  <si>
    <t>Működési kölcsön nyújtása ÁHB</t>
  </si>
  <si>
    <t>Intézmény finanszirozás</t>
  </si>
  <si>
    <t>Előző évi elszámolások kiadásai</t>
  </si>
  <si>
    <t>Biztosítás   kötelező, utas, casco, szállítás szolgáltatás</t>
  </si>
  <si>
    <t>Egy szakmai tervet segtítő szolg.</t>
  </si>
  <si>
    <t>Informatikai kiadások (=18+19)</t>
  </si>
  <si>
    <t>Külső személyi juttatások</t>
  </si>
  <si>
    <t>Munkaadókat terhelő járulékok és szoc. Hozzájárulási adó</t>
  </si>
  <si>
    <t>Különféle befizetések és egyéb dologi kadások</t>
  </si>
  <si>
    <t>Egyéb elvonások, befizetések (K5023) (egyéb műk.célú kiad.)</t>
  </si>
  <si>
    <t>Kormányzati funkció összesen</t>
  </si>
  <si>
    <t>Egyéb szolgáltatások (K337)</t>
  </si>
  <si>
    <t>Szolgáltatási kiadások</t>
  </si>
  <si>
    <t>DOLOGI KIADÁSOKI</t>
  </si>
  <si>
    <t>Külső személyi juttatás</t>
  </si>
  <si>
    <t>Kitelepítési emlékmű (ingatlan beszerzése, létesítése)</t>
  </si>
  <si>
    <t>Egyéb működési célú kiadások (=1) (Dologi kiad. )</t>
  </si>
  <si>
    <t>rehabilitációs hozzájárulás</t>
  </si>
  <si>
    <t>Felhalmozási célú visszatérítendő támogatások</t>
  </si>
  <si>
    <t>Kormányzati funkció (szakfeladat) száma:   107080</t>
  </si>
  <si>
    <t>Szakmai tevékenységet segítő szolgáltatások</t>
  </si>
  <si>
    <t>Beruházási célú előz. Felsz. Ált. forg.adó</t>
  </si>
  <si>
    <t>I.1.d.</t>
  </si>
  <si>
    <t>Teljesítés 2018.12.31</t>
  </si>
  <si>
    <t>szochó béren kívüli</t>
  </si>
  <si>
    <t xml:space="preserve">Ingatlanok felújítása </t>
  </si>
  <si>
    <t>teljesmunkaidős egyéb bérr.hat. alá tartózó  béren kívüli juttatása</t>
  </si>
  <si>
    <t>szochó - béren kívüli</t>
  </si>
  <si>
    <t>közalkalmazott alapilletménye  1*180500</t>
  </si>
  <si>
    <t>közalkalmazott alapilletménye  11x195000</t>
  </si>
  <si>
    <t>közalkalmazottak béren kívüli  juttatása</t>
  </si>
  <si>
    <t>szocho bérren kívüli</t>
  </si>
  <si>
    <t>Kis értékű tárgyi eszköz</t>
  </si>
  <si>
    <t>egyéb szakmai tev. szolgáltatás   - továbbképzés</t>
  </si>
  <si>
    <t>ÁHB megelőlegezések ( 2019. évi tám előleg visszafizetése)</t>
  </si>
  <si>
    <t>K,</t>
  </si>
  <si>
    <t xml:space="preserve">Kormányzati funkció (szakfeladat) összesen </t>
  </si>
  <si>
    <t>K 12</t>
  </si>
  <si>
    <t>Foglalkoztatottak béren kívüli juttatása</t>
  </si>
  <si>
    <t>Szociális hozzájárulási adói adó- béren kívüli</t>
  </si>
  <si>
    <t xml:space="preserve">Munkaadói szja  </t>
  </si>
  <si>
    <t>közalk. Béren kívüli juttatása</t>
  </si>
  <si>
    <t xml:space="preserve">munkáltatói szja   </t>
  </si>
  <si>
    <t>közalkalmazott alapilletménye  1*180.500+11*195000</t>
  </si>
  <si>
    <t>egyszerűsített foglalkoztatás</t>
  </si>
  <si>
    <t>egyszerűsített foglalkoztatás Közterhe</t>
  </si>
  <si>
    <t>Kézműves fogl anyagköltsége</t>
  </si>
  <si>
    <t>Nemzetiségi fellépő ruhák és cipők</t>
  </si>
  <si>
    <t>Kultúrák közötti párpeszéd</t>
  </si>
  <si>
    <t>2019. évi ei</t>
  </si>
  <si>
    <t>Törvény szerinti illetmények 3 fő</t>
  </si>
  <si>
    <t>Közalkalmazott 4 órában</t>
  </si>
  <si>
    <t>Közalkalmazott 4 órában - jutalom</t>
  </si>
  <si>
    <t>Közalkalmazott 4 órában- béren kívüli juttatás</t>
  </si>
  <si>
    <t>Közalkalmazott 4 órában- egyéb költségtérítés</t>
  </si>
  <si>
    <t>Közalkalmazott 4 órában- egyéb juttatás</t>
  </si>
  <si>
    <t>Szociális hozzájárulási adó - béren kívüli</t>
  </si>
  <si>
    <t>Munkáltatói SZJA</t>
  </si>
  <si>
    <t>Immateriális javask( szoftverek kiviteli és eng-.i tervek</t>
  </si>
  <si>
    <t>047320</t>
  </si>
  <si>
    <t>Turizmus fejlesztlsi támogatások és tevékenységek</t>
  </si>
  <si>
    <t xml:space="preserve"> Esélyegyenlőség elősegítését elősegítő tevékenységek és programok </t>
  </si>
  <si>
    <t>38</t>
  </si>
  <si>
    <t>40</t>
  </si>
  <si>
    <t>43</t>
  </si>
  <si>
    <t>45</t>
  </si>
  <si>
    <t>51</t>
  </si>
  <si>
    <t>52</t>
  </si>
  <si>
    <t>53</t>
  </si>
  <si>
    <t>54</t>
  </si>
  <si>
    <t>59</t>
  </si>
  <si>
    <t>60</t>
  </si>
  <si>
    <t>61</t>
  </si>
  <si>
    <t>68</t>
  </si>
  <si>
    <t>69</t>
  </si>
  <si>
    <t>73</t>
  </si>
  <si>
    <t>76</t>
  </si>
  <si>
    <t>77</t>
  </si>
  <si>
    <t>78</t>
  </si>
  <si>
    <t>79</t>
  </si>
  <si>
    <t>80</t>
  </si>
  <si>
    <t>81</t>
  </si>
  <si>
    <t>82</t>
  </si>
  <si>
    <t>83</t>
  </si>
  <si>
    <t>900020</t>
  </si>
  <si>
    <t>2019. évi várható kiadások havi forgalma</t>
  </si>
  <si>
    <t xml:space="preserve">Műemlék épület 20 db x 9000,- Ft/év </t>
  </si>
  <si>
    <t xml:space="preserve">65 év feletti egedül élő személyek: 22 fő x 9000,- Ft/év </t>
  </si>
  <si>
    <t>2019</t>
  </si>
  <si>
    <t>2022</t>
  </si>
  <si>
    <t xml:space="preserve">Kiszámlázott ÁFA </t>
  </si>
  <si>
    <t>,</t>
  </si>
  <si>
    <t>Átvett pénzeszközök</t>
  </si>
  <si>
    <t>B816</t>
  </si>
  <si>
    <t>Hivatal működésének támogatása</t>
  </si>
  <si>
    <t>Kiegészítő támogatás</t>
  </si>
  <si>
    <t xml:space="preserve">IRÁNYÍTÓSZERVI TÁMOGATÁS
</t>
  </si>
  <si>
    <t>kompenzáció</t>
  </si>
  <si>
    <t>Közvetített szolgáltatások bevételel</t>
  </si>
  <si>
    <t xml:space="preserve">BEVÉTELEK ÖSSZESEN
</t>
  </si>
  <si>
    <t xml:space="preserve">KIADÁSOK ÖSSZESEN
</t>
  </si>
  <si>
    <t>011130. összesen</t>
  </si>
  <si>
    <t>016010</t>
  </si>
  <si>
    <t>Önkormányzati választások</t>
  </si>
  <si>
    <t>M. olány</t>
  </si>
  <si>
    <t>Kislődf</t>
  </si>
  <si>
    <t>Hivatal összesen</t>
  </si>
  <si>
    <t>Teljesítés 2018.</t>
  </si>
  <si>
    <t xml:space="preserve">Foglalkoztatottak személyi juttatásai </t>
  </si>
  <si>
    <t>(1-7.sor)</t>
  </si>
  <si>
    <t>Állományba nem tartozók megbízási díja</t>
  </si>
  <si>
    <t xml:space="preserve">Személyi juttatások  </t>
  </si>
  <si>
    <t>(8+9.sor)</t>
  </si>
  <si>
    <t>szociális hozzájárulási adó béren kívüli</t>
  </si>
  <si>
    <t xml:space="preserve">Munkaadókat terhelő járulékok és szociális hozzájárulási adó                                                          </t>
  </si>
  <si>
    <t xml:space="preserve">(11-13sor)          </t>
  </si>
  <si>
    <t>gyógyszer</t>
  </si>
  <si>
    <t>könyv</t>
  </si>
  <si>
    <t>szakmai anyagok(játékok, papírok, fogl.szük.anyagok)</t>
  </si>
  <si>
    <t xml:space="preserve">Szakmai anyagok beszerzése </t>
  </si>
  <si>
    <t>(14-18.sor)</t>
  </si>
  <si>
    <t>élelmiszer</t>
  </si>
  <si>
    <t>anyakönyv vezetőkmunkaruha</t>
  </si>
  <si>
    <t>tisztítószerek</t>
  </si>
  <si>
    <t>karbantartási anyagok</t>
  </si>
  <si>
    <t xml:space="preserve">Üzemeltetési anyagok beszerzése </t>
  </si>
  <si>
    <t>(20-25.sor)</t>
  </si>
  <si>
    <t xml:space="preserve">Készletbeszerzés </t>
  </si>
  <si>
    <t>19+25 sor</t>
  </si>
  <si>
    <t>telefon</t>
  </si>
  <si>
    <t>Kommunikációs szolgáltatások</t>
  </si>
  <si>
    <t xml:space="preserve"> (27-34.sor)</t>
  </si>
  <si>
    <t>gáz</t>
  </si>
  <si>
    <t>villany</t>
  </si>
  <si>
    <t>víz</t>
  </si>
  <si>
    <t xml:space="preserve"> (36-38.sor)</t>
  </si>
  <si>
    <t>Karbantartási, kisjavítási szolgáltatások (festés, kazánkarb. egyéb…)</t>
  </si>
  <si>
    <t>bankköltség</t>
  </si>
  <si>
    <t>Egyéb üzemfeltetési suolgáltatások</t>
  </si>
  <si>
    <t xml:space="preserve"> (44-46sor)</t>
  </si>
  <si>
    <t>Szolgáltatási kiadások                                                 (39+40+41+42+43+47)</t>
  </si>
  <si>
    <t xml:space="preserve"> (44.sor)</t>
  </si>
  <si>
    <t>Dologi kiadások                                              (.26+35+48+49+52.sor)</t>
  </si>
  <si>
    <t xml:space="preserve"> (53-55.sor)</t>
  </si>
  <si>
    <t>Költségvetési kiadások                                             (10+14+53+57. sor)</t>
  </si>
  <si>
    <t>kis értékű tárgyi eszköz (monitorok, kártyaolvasók)</t>
  </si>
  <si>
    <t>Egyéb Költségtérítések</t>
  </si>
  <si>
    <t>Munkavégzésre irányuló egyéb jogviszony (Megbízási szerződés)</t>
  </si>
  <si>
    <t>Szállítás szolgáltatás ,  szállás szolg.</t>
  </si>
  <si>
    <t>Nemzetiségi önkormányzatoknak nyújtott visszatérítendő támogatás</t>
  </si>
  <si>
    <t>Béren kívüli juttatás</t>
  </si>
  <si>
    <t>Egy gép ber és felsz felújí</t>
  </si>
  <si>
    <t>Kisért. gép ber és felsz</t>
  </si>
  <si>
    <t>Díjak egy befiz.kapcs.ki(Bakonykarszt gördülő fejlesztési terv)</t>
  </si>
  <si>
    <t>közalkalmazott munkábajárás ktg.tér 12*3</t>
  </si>
  <si>
    <t xml:space="preserve">közalkalmazott bankktg.tér </t>
  </si>
  <si>
    <t>beruzházási ÁFA</t>
  </si>
  <si>
    <t>Megbízási díj1*33250+11*41950</t>
  </si>
  <si>
    <t>megnevezése: Közművelődési intézmények, köz.színterek működtetése</t>
  </si>
  <si>
    <t>Egyéb díjak</t>
  </si>
  <si>
    <t>megnevezése:  intézményi gyermekétkeztetés</t>
  </si>
  <si>
    <t>Megbízási dijak</t>
  </si>
  <si>
    <t>megnevezése: Gyermekek napközbeni ellátása családi bölcsőde, munkahelyi bölcsőde</t>
  </si>
  <si>
    <t>Egyéb szolgáltatások (projekt menedzsment)</t>
  </si>
  <si>
    <t>Egyéb dologi kiadások (közbeszerzési lebonyolítási díjak)</t>
  </si>
  <si>
    <t>megnevezése:  Esélyegyenlőség elősegítését elősegítő tevékenységek és programok (EFOP pályázat)</t>
  </si>
  <si>
    <t>Szállítási költség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</si>
</sst>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_-* #,##0\ _F_t_-;\-* #,##0\ _F_t_-;_-* &quot;-&quot;??\ _F_t_-;_-@_-"/>
    <numFmt numFmtId="173" formatCode="00"/>
    <numFmt numFmtId="174" formatCode="\ ##########"/>
    <numFmt numFmtId="175" formatCode="0__"/>
    <numFmt numFmtId="176" formatCode="_-* #,##0.0\ _F_t_-;\-* #,##0.0\ _F_t_-;_-* &quot;-&quot;??\ _F_t_-;_-@_-"/>
    <numFmt numFmtId="177" formatCode="#,##0_ ;\-#,##0\ "/>
    <numFmt numFmtId="178" formatCode="&quot;Igen&quot;;&quot;Igen&quot;;&quot;Nem&quot;"/>
    <numFmt numFmtId="179" formatCode="&quot;Igaz&quot;;&quot;Igaz&quot;;&quot;Hamis&quot;"/>
    <numFmt numFmtId="180" formatCode="&quot;Be&quot;;&quot;Be&quot;;&quot;Ki&quot;"/>
    <numFmt numFmtId="181" formatCode="[$€-2]\ #\ ##,000_);[Red]\([$€-2]\ #\ ##,000\)"/>
    <numFmt numFmtId="182" formatCode="#,##0.0"/>
    <numFmt numFmtId="183" formatCode="[$¥€-2]\ #\ ##,000_);[Red]\([$€-2]\ #\ ##,000\)"/>
  </numFmts>
  <fonts count="80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9"/>
      <name val="Arial CE"/>
      <family val="0"/>
    </font>
    <font>
      <b/>
      <sz val="9"/>
      <name val="Arial CE"/>
      <family val="2"/>
    </font>
    <font>
      <b/>
      <sz val="9"/>
      <color indexed="8"/>
      <name val="Arial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E"/>
      <family val="2"/>
    </font>
    <font>
      <b/>
      <sz val="8"/>
      <name val="Arial CE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 CE"/>
      <family val="2"/>
    </font>
    <font>
      <sz val="14"/>
      <name val="Arial CE"/>
      <family val="2"/>
    </font>
    <font>
      <i/>
      <sz val="14"/>
      <name val="Arial CE"/>
      <family val="0"/>
    </font>
    <font>
      <sz val="14"/>
      <name val="Arial"/>
      <family val="2"/>
    </font>
    <font>
      <b/>
      <sz val="12"/>
      <name val="Arial CE"/>
      <family val="0"/>
    </font>
    <font>
      <b/>
      <sz val="12"/>
      <color indexed="8"/>
      <name val="Calibri"/>
      <family val="2"/>
    </font>
    <font>
      <sz val="12"/>
      <name val="Arial CE"/>
      <family val="0"/>
    </font>
    <font>
      <sz val="12"/>
      <color indexed="8"/>
      <name val="Calibri"/>
      <family val="2"/>
    </font>
    <font>
      <sz val="12"/>
      <name val="Calibri"/>
      <family val="2"/>
    </font>
    <font>
      <sz val="9"/>
      <name val="Arial"/>
      <family val="2"/>
    </font>
    <font>
      <b/>
      <sz val="14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i/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 CE"/>
      <family val="0"/>
    </font>
    <font>
      <b/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 CE"/>
      <family val="0"/>
    </font>
    <font>
      <b/>
      <sz val="10"/>
      <color rgb="FF474747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 style="double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 style="thin"/>
      <right/>
      <top/>
      <bottom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 style="thin"/>
      <top/>
      <bottom/>
    </border>
    <border>
      <left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19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2" applyNumberFormat="0" applyFill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66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0" fillId="21" borderId="7" applyNumberFormat="0" applyFont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70" fillId="28" borderId="0" applyNumberFormat="0" applyBorder="0" applyAlignment="0" applyProtection="0"/>
    <xf numFmtId="0" fontId="71" fillId="29" borderId="8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30" borderId="0" applyNumberFormat="0" applyBorder="0" applyAlignment="0" applyProtection="0"/>
    <xf numFmtId="0" fontId="76" fillId="31" borderId="0" applyNumberFormat="0" applyBorder="0" applyAlignment="0" applyProtection="0"/>
    <xf numFmtId="0" fontId="77" fillId="29" borderId="1" applyNumberFormat="0" applyAlignment="0" applyProtection="0"/>
    <xf numFmtId="9" fontId="0" fillId="0" borderId="0" applyFont="0" applyFill="0" applyBorder="0" applyAlignment="0" applyProtection="0"/>
  </cellStyleXfs>
  <cellXfs count="8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172" fontId="2" fillId="0" borderId="0" xfId="42" applyNumberFormat="1" applyFont="1" applyAlignment="1">
      <alignment horizontal="left"/>
    </xf>
    <xf numFmtId="0" fontId="2" fillId="0" borderId="0" xfId="0" applyFont="1" applyAlignment="1">
      <alignment horizontal="left" wrapText="1"/>
    </xf>
    <xf numFmtId="172" fontId="0" fillId="0" borderId="0" xfId="42" applyNumberFormat="1" applyFont="1" applyAlignment="1">
      <alignment/>
    </xf>
    <xf numFmtId="172" fontId="0" fillId="0" borderId="0" xfId="42" applyNumberFormat="1" applyFont="1" applyAlignment="1">
      <alignment horizontal="right"/>
    </xf>
    <xf numFmtId="0" fontId="2" fillId="0" borderId="10" xfId="0" applyFont="1" applyBorder="1" applyAlignment="1">
      <alignment horizontal="center"/>
    </xf>
    <xf numFmtId="172" fontId="2" fillId="0" borderId="10" xfId="42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/>
    </xf>
    <xf numFmtId="172" fontId="0" fillId="0" borderId="10" xfId="42" applyNumberFormat="1" applyFont="1" applyBorder="1" applyAlignment="1">
      <alignment/>
    </xf>
    <xf numFmtId="172" fontId="0" fillId="0" borderId="10" xfId="42" applyNumberFormat="1" applyFont="1" applyFill="1" applyBorder="1" applyAlignment="1">
      <alignment/>
    </xf>
    <xf numFmtId="0" fontId="0" fillId="32" borderId="10" xfId="0" applyFill="1" applyBorder="1" applyAlignment="1">
      <alignment horizontal="center"/>
    </xf>
    <xf numFmtId="0" fontId="2" fillId="32" borderId="11" xfId="0" applyFont="1" applyFill="1" applyBorder="1" applyAlignment="1">
      <alignment horizontal="left"/>
    </xf>
    <xf numFmtId="172" fontId="2" fillId="32" borderId="11" xfId="42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2" fillId="32" borderId="10" xfId="0" applyFont="1" applyFill="1" applyBorder="1" applyAlignment="1">
      <alignment horizontal="left"/>
    </xf>
    <xf numFmtId="172" fontId="2" fillId="32" borderId="10" xfId="42" applyNumberFormat="1" applyFont="1" applyFill="1" applyBorder="1" applyAlignment="1">
      <alignment/>
    </xf>
    <xf numFmtId="172" fontId="0" fillId="0" borderId="10" xfId="42" applyNumberFormat="1" applyFont="1" applyFill="1" applyBorder="1" applyAlignment="1">
      <alignment/>
    </xf>
    <xf numFmtId="172" fontId="0" fillId="0" borderId="10" xfId="42" applyNumberFormat="1" applyFont="1" applyBorder="1" applyAlignment="1">
      <alignment/>
    </xf>
    <xf numFmtId="172" fontId="3" fillId="0" borderId="10" xfId="43" applyNumberFormat="1" applyFont="1" applyBorder="1" applyAlignment="1">
      <alignment vertical="center"/>
    </xf>
    <xf numFmtId="172" fontId="2" fillId="32" borderId="10" xfId="42" applyNumberFormat="1" applyFont="1" applyFill="1" applyBorder="1" applyAlignment="1">
      <alignment/>
    </xf>
    <xf numFmtId="172" fontId="0" fillId="32" borderId="10" xfId="42" applyNumberFormat="1" applyFont="1" applyFill="1" applyBorder="1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72" fontId="2" fillId="0" borderId="0" xfId="42" applyNumberFormat="1" applyFont="1" applyFill="1" applyBorder="1" applyAlignment="1">
      <alignment horizontal="center"/>
    </xf>
    <xf numFmtId="0" fontId="4" fillId="0" borderId="0" xfId="61" applyFont="1">
      <alignment/>
      <protection/>
    </xf>
    <xf numFmtId="0" fontId="0" fillId="0" borderId="10" xfId="0" applyFont="1" applyFill="1" applyBorder="1" applyAlignment="1">
      <alignment horizontal="left"/>
    </xf>
    <xf numFmtId="0" fontId="4" fillId="0" borderId="0" xfId="61" applyFont="1" applyFill="1">
      <alignment/>
      <protection/>
    </xf>
    <xf numFmtId="0" fontId="0" fillId="0" borderId="0" xfId="0" applyFill="1" applyBorder="1" applyAlignment="1">
      <alignment horizontal="center"/>
    </xf>
    <xf numFmtId="172" fontId="2" fillId="0" borderId="0" xfId="42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Border="1" applyAlignment="1">
      <alignment horizontal="left"/>
    </xf>
    <xf numFmtId="172" fontId="0" fillId="0" borderId="10" xfId="42" applyNumberFormat="1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72" fontId="0" fillId="32" borderId="10" xfId="42" applyNumberFormat="1" applyFont="1" applyFill="1" applyBorder="1" applyAlignment="1">
      <alignment horizontal="center"/>
    </xf>
    <xf numFmtId="172" fontId="0" fillId="32" borderId="12" xfId="42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72" fontId="2" fillId="0" borderId="10" xfId="42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172" fontId="0" fillId="32" borderId="12" xfId="42" applyNumberFormat="1" applyFont="1" applyFill="1" applyBorder="1" applyAlignment="1">
      <alignment/>
    </xf>
    <xf numFmtId="0" fontId="6" fillId="0" borderId="0" xfId="0" applyFont="1" applyAlignment="1">
      <alignment horizontal="left"/>
    </xf>
    <xf numFmtId="172" fontId="5" fillId="0" borderId="0" xfId="42" applyNumberFormat="1" applyFont="1" applyFill="1" applyBorder="1" applyAlignment="1">
      <alignment horizontal="left"/>
    </xf>
    <xf numFmtId="172" fontId="6" fillId="0" borderId="0" xfId="42" applyNumberFormat="1" applyFont="1" applyAlignment="1">
      <alignment horizontal="left"/>
    </xf>
    <xf numFmtId="172" fontId="5" fillId="0" borderId="10" xfId="42" applyNumberFormat="1" applyFont="1" applyBorder="1" applyAlignment="1">
      <alignment/>
    </xf>
    <xf numFmtId="172" fontId="6" fillId="32" borderId="10" xfId="42" applyNumberFormat="1" applyFont="1" applyFill="1" applyBorder="1" applyAlignment="1">
      <alignment/>
    </xf>
    <xf numFmtId="0" fontId="5" fillId="0" borderId="10" xfId="0" applyFont="1" applyBorder="1" applyAlignment="1">
      <alignment horizontal="left"/>
    </xf>
    <xf numFmtId="0" fontId="6" fillId="32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2" fillId="0" borderId="0" xfId="0" applyFont="1" applyAlignment="1">
      <alignment horizontal="center"/>
    </xf>
    <xf numFmtId="172" fontId="0" fillId="0" borderId="0" xfId="42" applyNumberFormat="1" applyFont="1" applyAlignment="1">
      <alignment/>
    </xf>
    <xf numFmtId="172" fontId="0" fillId="0" borderId="12" xfId="42" applyNumberFormat="1" applyFont="1" applyBorder="1" applyAlignment="1">
      <alignment/>
    </xf>
    <xf numFmtId="0" fontId="3" fillId="0" borderId="10" xfId="0" applyFont="1" applyBorder="1" applyAlignment="1">
      <alignment vertical="center"/>
    </xf>
    <xf numFmtId="172" fontId="3" fillId="0" borderId="10" xfId="42" applyNumberFormat="1" applyFont="1" applyBorder="1" applyAlignment="1">
      <alignment horizontal="right" vertical="center"/>
    </xf>
    <xf numFmtId="172" fontId="7" fillId="32" borderId="10" xfId="42" applyNumberFormat="1" applyFont="1" applyFill="1" applyBorder="1" applyAlignment="1">
      <alignment horizontal="right" vertical="center"/>
    </xf>
    <xf numFmtId="172" fontId="3" fillId="0" borderId="10" xfId="42" applyNumberFormat="1" applyFont="1" applyFill="1" applyBorder="1" applyAlignment="1">
      <alignment horizontal="right" vertical="center"/>
    </xf>
    <xf numFmtId="172" fontId="7" fillId="32" borderId="10" xfId="43" applyNumberFormat="1" applyFont="1" applyFill="1" applyBorder="1" applyAlignment="1">
      <alignment vertical="center"/>
    </xf>
    <xf numFmtId="172" fontId="3" fillId="0" borderId="10" xfId="43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8" fillId="0" borderId="0" xfId="61" applyFont="1" applyAlignment="1">
      <alignment horizontal="center"/>
      <protection/>
    </xf>
    <xf numFmtId="172" fontId="2" fillId="0" borderId="0" xfId="42" applyNumberFormat="1" applyFont="1" applyAlignment="1">
      <alignment/>
    </xf>
    <xf numFmtId="0" fontId="2" fillId="0" borderId="0" xfId="0" applyFont="1" applyAlignment="1">
      <alignment/>
    </xf>
    <xf numFmtId="0" fontId="0" fillId="32" borderId="0" xfId="0" applyFill="1" applyAlignment="1">
      <alignment horizontal="center"/>
    </xf>
    <xf numFmtId="0" fontId="0" fillId="32" borderId="0" xfId="0" applyFill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15" xfId="0" applyFont="1" applyFill="1" applyBorder="1" applyAlignment="1" quotePrefix="1">
      <alignment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38" fontId="10" fillId="0" borderId="0" xfId="45" applyNumberFormat="1" applyFont="1" applyFill="1" applyAlignment="1">
      <alignment horizontal="right"/>
    </xf>
    <xf numFmtId="0" fontId="0" fillId="0" borderId="10" xfId="0" applyFill="1" applyBorder="1" applyAlignment="1">
      <alignment horizontal="left"/>
    </xf>
    <xf numFmtId="0" fontId="9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173" fontId="9" fillId="0" borderId="0" xfId="0" applyNumberFormat="1" applyFont="1" applyFill="1" applyAlignment="1">
      <alignment/>
    </xf>
    <xf numFmtId="0" fontId="9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172" fontId="13" fillId="0" borderId="16" xfId="44" applyNumberFormat="1" applyFont="1" applyFill="1" applyBorder="1" applyAlignment="1">
      <alignment horizontal="center"/>
    </xf>
    <xf numFmtId="172" fontId="13" fillId="0" borderId="17" xfId="44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172" fontId="13" fillId="0" borderId="10" xfId="44" applyNumberFormat="1" applyFont="1" applyFill="1" applyBorder="1" applyAlignment="1">
      <alignment horizontal="center" vertical="center" wrapText="1"/>
    </xf>
    <xf numFmtId="172" fontId="13" fillId="0" borderId="10" xfId="44" applyNumberFormat="1" applyFont="1" applyFill="1" applyBorder="1" applyAlignment="1">
      <alignment horizontal="center" vertical="center"/>
    </xf>
    <xf numFmtId="172" fontId="13" fillId="0" borderId="18" xfId="44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172" fontId="11" fillId="0" borderId="18" xfId="44" applyNumberFormat="1" applyFont="1" applyFill="1" applyBorder="1" applyAlignment="1">
      <alignment/>
    </xf>
    <xf numFmtId="172" fontId="13" fillId="0" borderId="10" xfId="44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vertical="center" wrapText="1"/>
    </xf>
    <xf numFmtId="38" fontId="11" fillId="0" borderId="10" xfId="42" applyNumberFormat="1" applyFont="1" applyFill="1" applyBorder="1" applyAlignment="1">
      <alignment vertical="center"/>
    </xf>
    <xf numFmtId="38" fontId="13" fillId="0" borderId="18" xfId="42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172" fontId="11" fillId="0" borderId="18" xfId="44" applyNumberFormat="1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 wrapText="1"/>
    </xf>
    <xf numFmtId="38" fontId="13" fillId="0" borderId="20" xfId="42" applyNumberFormat="1" applyFont="1" applyFill="1" applyBorder="1" applyAlignment="1">
      <alignment vertical="center"/>
    </xf>
    <xf numFmtId="0" fontId="13" fillId="0" borderId="21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vertical="center" wrapText="1"/>
    </xf>
    <xf numFmtId="0" fontId="11" fillId="0" borderId="0" xfId="0" applyFont="1" applyFill="1" applyAlignment="1">
      <alignment horizontal="center"/>
    </xf>
    <xf numFmtId="0" fontId="1" fillId="0" borderId="0" xfId="62" applyFill="1">
      <alignment/>
      <protection/>
    </xf>
    <xf numFmtId="0" fontId="1" fillId="0" borderId="10" xfId="62" applyFill="1" applyBorder="1">
      <alignment/>
      <protection/>
    </xf>
    <xf numFmtId="0" fontId="1" fillId="0" borderId="15" xfId="62" applyFill="1" applyBorder="1" applyAlignment="1">
      <alignment horizontal="center"/>
      <protection/>
    </xf>
    <xf numFmtId="0" fontId="1" fillId="0" borderId="10" xfId="62" applyFill="1" applyBorder="1" applyAlignment="1">
      <alignment horizontal="center"/>
      <protection/>
    </xf>
    <xf numFmtId="0" fontId="1" fillId="0" borderId="10" xfId="62" applyFont="1" applyFill="1" applyBorder="1" applyAlignment="1">
      <alignment horizontal="center"/>
      <protection/>
    </xf>
    <xf numFmtId="0" fontId="1" fillId="0" borderId="10" xfId="62" applyFont="1" applyFill="1" applyBorder="1">
      <alignment/>
      <protection/>
    </xf>
    <xf numFmtId="0" fontId="1" fillId="0" borderId="15" xfId="62" applyFill="1" applyBorder="1" applyAlignment="1">
      <alignment horizontal="left" wrapText="1"/>
      <protection/>
    </xf>
    <xf numFmtId="0" fontId="1" fillId="0" borderId="10" xfId="62" applyFill="1" applyBorder="1" applyAlignment="1">
      <alignment horizontal="left"/>
      <protection/>
    </xf>
    <xf numFmtId="0" fontId="1" fillId="0" borderId="10" xfId="62" applyFill="1" applyBorder="1" applyAlignment="1">
      <alignment horizontal="right"/>
      <protection/>
    </xf>
    <xf numFmtId="0" fontId="1" fillId="0" borderId="0" xfId="62" applyFill="1" applyAlignment="1">
      <alignment horizontal="left"/>
      <protection/>
    </xf>
    <xf numFmtId="0" fontId="1" fillId="0" borderId="0" xfId="62" applyFont="1" applyFill="1">
      <alignment/>
      <protection/>
    </xf>
    <xf numFmtId="0" fontId="0" fillId="0" borderId="0" xfId="0" applyFont="1" applyAlignment="1">
      <alignment/>
    </xf>
    <xf numFmtId="0" fontId="15" fillId="0" borderId="0" xfId="62" applyFont="1" applyFill="1">
      <alignment/>
      <protection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0" fillId="0" borderId="10" xfId="0" applyFont="1" applyFill="1" applyBorder="1" applyAlignment="1">
      <alignment horizontal="left" vertical="center" wrapText="1"/>
    </xf>
    <xf numFmtId="172" fontId="1" fillId="0" borderId="10" xfId="40" applyNumberFormat="1" applyFont="1" applyFill="1" applyBorder="1" applyAlignment="1">
      <alignment horizontal="center"/>
    </xf>
    <xf numFmtId="172" fontId="1" fillId="0" borderId="10" xfId="40" applyNumberFormat="1" applyFont="1" applyFill="1" applyBorder="1" applyAlignment="1">
      <alignment/>
    </xf>
    <xf numFmtId="172" fontId="1" fillId="0" borderId="10" xfId="40" applyNumberFormat="1" applyFont="1" applyFill="1" applyBorder="1" applyAlignment="1">
      <alignment horizontal="left"/>
    </xf>
    <xf numFmtId="172" fontId="1" fillId="0" borderId="10" xfId="40" applyNumberFormat="1" applyFont="1" applyFill="1" applyBorder="1" applyAlignment="1">
      <alignment horizontal="right"/>
    </xf>
    <xf numFmtId="0" fontId="1" fillId="0" borderId="0" xfId="62">
      <alignment/>
      <protection/>
    </xf>
    <xf numFmtId="172" fontId="1" fillId="0" borderId="0" xfId="42" applyNumberFormat="1" applyFont="1" applyAlignment="1">
      <alignment horizontal="right"/>
    </xf>
    <xf numFmtId="0" fontId="1" fillId="0" borderId="10" xfId="62" applyBorder="1" applyAlignment="1">
      <alignment horizontal="center"/>
      <protection/>
    </xf>
    <xf numFmtId="172" fontId="1" fillId="0" borderId="10" xfId="42" applyNumberFormat="1" applyFont="1" applyBorder="1" applyAlignment="1">
      <alignment horizontal="center"/>
    </xf>
    <xf numFmtId="0" fontId="16" fillId="0" borderId="10" xfId="62" applyFont="1" applyBorder="1">
      <alignment/>
      <protection/>
    </xf>
    <xf numFmtId="172" fontId="16" fillId="0" borderId="10" xfId="42" applyNumberFormat="1" applyFont="1" applyBorder="1" applyAlignment="1">
      <alignment/>
    </xf>
    <xf numFmtId="172" fontId="1" fillId="0" borderId="10" xfId="42" applyNumberFormat="1" applyFont="1" applyBorder="1" applyAlignment="1">
      <alignment/>
    </xf>
    <xf numFmtId="0" fontId="16" fillId="0" borderId="0" xfId="62" applyFont="1">
      <alignment/>
      <protection/>
    </xf>
    <xf numFmtId="172" fontId="1" fillId="0" borderId="0" xfId="42" applyNumberFormat="1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 horizontal="right"/>
    </xf>
    <xf numFmtId="0" fontId="17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172" fontId="19" fillId="0" borderId="10" xfId="42" applyNumberFormat="1" applyFont="1" applyBorder="1" applyAlignment="1">
      <alignment horizontal="center"/>
    </xf>
    <xf numFmtId="0" fontId="18" fillId="0" borderId="0" xfId="0" applyFont="1" applyAlignment="1">
      <alignment/>
    </xf>
    <xf numFmtId="172" fontId="18" fillId="0" borderId="10" xfId="42" applyNumberFormat="1" applyFont="1" applyBorder="1" applyAlignment="1">
      <alignment horizontal="center"/>
    </xf>
    <xf numFmtId="0" fontId="18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/>
    </xf>
    <xf numFmtId="172" fontId="19" fillId="0" borderId="10" xfId="42" applyNumberFormat="1" applyFont="1" applyBorder="1" applyAlignment="1">
      <alignment/>
    </xf>
    <xf numFmtId="172" fontId="19" fillId="0" borderId="10" xfId="0" applyNumberFormat="1" applyFont="1" applyBorder="1" applyAlignment="1">
      <alignment/>
    </xf>
    <xf numFmtId="0" fontId="18" fillId="0" borderId="0" xfId="0" applyFont="1" applyAlignment="1">
      <alignment horizontal="center"/>
    </xf>
    <xf numFmtId="172" fontId="18" fillId="0" borderId="10" xfId="42" applyNumberFormat="1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43" fontId="0" fillId="0" borderId="0" xfId="42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172" fontId="1" fillId="0" borderId="0" xfId="42" applyNumberFormat="1" applyFont="1" applyAlignment="1">
      <alignment horizontal="left"/>
    </xf>
    <xf numFmtId="172" fontId="1" fillId="0" borderId="10" xfId="42" applyNumberFormat="1" applyFont="1" applyBorder="1" applyAlignment="1">
      <alignment horizontal="left"/>
    </xf>
    <xf numFmtId="172" fontId="16" fillId="0" borderId="0" xfId="42" applyNumberFormat="1" applyFont="1" applyAlignment="1">
      <alignment/>
    </xf>
    <xf numFmtId="172" fontId="16" fillId="0" borderId="10" xfId="42" applyNumberFormat="1" applyFont="1" applyBorder="1" applyAlignment="1">
      <alignment horizontal="left"/>
    </xf>
    <xf numFmtId="43" fontId="16" fillId="0" borderId="10" xfId="42" applyNumberFormat="1" applyFont="1" applyBorder="1" applyAlignment="1">
      <alignment/>
    </xf>
    <xf numFmtId="173" fontId="12" fillId="0" borderId="0" xfId="0" applyNumberFormat="1" applyFont="1" applyFill="1" applyBorder="1" applyAlignment="1">
      <alignment vertical="center"/>
    </xf>
    <xf numFmtId="0" fontId="22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173" fontId="22" fillId="0" borderId="0" xfId="0" applyNumberFormat="1" applyFont="1" applyFill="1" applyAlignment="1">
      <alignment/>
    </xf>
    <xf numFmtId="0" fontId="22" fillId="0" borderId="0" xfId="0" applyFont="1" applyFill="1" applyAlignment="1">
      <alignment horizontal="center"/>
    </xf>
    <xf numFmtId="172" fontId="10" fillId="0" borderId="0" xfId="44" applyNumberFormat="1" applyFont="1" applyFill="1" applyAlignment="1">
      <alignment horizontal="right"/>
    </xf>
    <xf numFmtId="172" fontId="24" fillId="0" borderId="0" xfId="44" applyNumberFormat="1" applyFont="1" applyFill="1" applyAlignment="1">
      <alignment horizontal="center"/>
    </xf>
    <xf numFmtId="172" fontId="24" fillId="0" borderId="0" xfId="44" applyNumberFormat="1" applyFont="1" applyFill="1" applyAlignment="1">
      <alignment/>
    </xf>
    <xf numFmtId="172" fontId="24" fillId="0" borderId="0" xfId="44" applyNumberFormat="1" applyFont="1" applyFill="1" applyAlignment="1">
      <alignment horizontal="right"/>
    </xf>
    <xf numFmtId="0" fontId="24" fillId="0" borderId="0" xfId="62" applyFont="1" applyFill="1">
      <alignment/>
      <protection/>
    </xf>
    <xf numFmtId="172" fontId="10" fillId="0" borderId="10" xfId="44" applyNumberFormat="1" applyFont="1" applyFill="1" applyBorder="1" applyAlignment="1">
      <alignment horizontal="right"/>
    </xf>
    <xf numFmtId="172" fontId="25" fillId="0" borderId="10" xfId="44" applyNumberFormat="1" applyFont="1" applyFill="1" applyBorder="1" applyAlignment="1">
      <alignment horizontal="center"/>
    </xf>
    <xf numFmtId="0" fontId="25" fillId="0" borderId="0" xfId="62" applyFont="1" applyFill="1" applyAlignment="1">
      <alignment horizontal="center"/>
      <protection/>
    </xf>
    <xf numFmtId="38" fontId="10" fillId="0" borderId="10" xfId="42" applyNumberFormat="1" applyFont="1" applyFill="1" applyBorder="1" applyAlignment="1">
      <alignment horizontal="right" vertical="center"/>
    </xf>
    <xf numFmtId="172" fontId="24" fillId="0" borderId="10" xfId="44" applyNumberFormat="1" applyFont="1" applyFill="1" applyBorder="1" applyAlignment="1">
      <alignment horizontal="center" wrapText="1"/>
    </xf>
    <xf numFmtId="0" fontId="24" fillId="0" borderId="0" xfId="62" applyFont="1" applyFill="1" applyAlignment="1">
      <alignment horizontal="center"/>
      <protection/>
    </xf>
    <xf numFmtId="38" fontId="24" fillId="0" borderId="10" xfId="42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38" fontId="24" fillId="0" borderId="10" xfId="42" applyNumberFormat="1" applyFont="1" applyFill="1" applyBorder="1" applyAlignment="1">
      <alignment vertical="center"/>
    </xf>
    <xf numFmtId="38" fontId="25" fillId="0" borderId="10" xfId="42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vertical="center" wrapText="1"/>
    </xf>
    <xf numFmtId="38" fontId="25" fillId="0" borderId="10" xfId="42" applyNumberFormat="1" applyFont="1" applyFill="1" applyBorder="1" applyAlignment="1">
      <alignment vertical="center"/>
    </xf>
    <xf numFmtId="0" fontId="25" fillId="0" borderId="0" xfId="62" applyFont="1" applyFill="1">
      <alignment/>
      <protection/>
    </xf>
    <xf numFmtId="0" fontId="25" fillId="0" borderId="1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vertical="center" wrapText="1"/>
    </xf>
    <xf numFmtId="0" fontId="25" fillId="0" borderId="0" xfId="62" applyFont="1" applyFill="1" applyBorder="1">
      <alignment/>
      <protection/>
    </xf>
    <xf numFmtId="38" fontId="10" fillId="0" borderId="10" xfId="4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/>
    </xf>
    <xf numFmtId="38" fontId="12" fillId="0" borderId="0" xfId="42" applyNumberFormat="1" applyFont="1" applyFill="1" applyBorder="1" applyAlignment="1">
      <alignment horizontal="right" vertical="center"/>
    </xf>
    <xf numFmtId="0" fontId="12" fillId="0" borderId="0" xfId="62" applyFont="1" applyFill="1" applyBorder="1">
      <alignment/>
      <protection/>
    </xf>
    <xf numFmtId="38" fontId="12" fillId="0" borderId="10" xfId="42" applyNumberFormat="1" applyFont="1" applyFill="1" applyBorder="1" applyAlignment="1">
      <alignment horizontal="center" vertical="center"/>
    </xf>
    <xf numFmtId="38" fontId="12" fillId="0" borderId="22" xfId="42" applyNumberFormat="1" applyFont="1" applyFill="1" applyBorder="1" applyAlignment="1">
      <alignment horizontal="center" vertical="center"/>
    </xf>
    <xf numFmtId="38" fontId="25" fillId="0" borderId="22" xfId="42" applyNumberFormat="1" applyFont="1" applyFill="1" applyBorder="1" applyAlignment="1">
      <alignment vertical="center"/>
    </xf>
    <xf numFmtId="38" fontId="12" fillId="0" borderId="11" xfId="42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left" vertical="center" wrapText="1"/>
    </xf>
    <xf numFmtId="38" fontId="25" fillId="0" borderId="11" xfId="42" applyNumberFormat="1" applyFont="1" applyFill="1" applyBorder="1" applyAlignment="1">
      <alignment vertical="center"/>
    </xf>
    <xf numFmtId="0" fontId="25" fillId="0" borderId="22" xfId="0" applyFont="1" applyFill="1" applyBorder="1" applyAlignment="1">
      <alignment horizontal="left" vertical="center" wrapText="1"/>
    </xf>
    <xf numFmtId="38" fontId="25" fillId="0" borderId="11" xfId="42" applyNumberFormat="1" applyFont="1" applyFill="1" applyBorder="1" applyAlignment="1">
      <alignment horizontal="center" vertical="center"/>
    </xf>
    <xf numFmtId="172" fontId="1" fillId="0" borderId="0" xfId="44" applyNumberFormat="1" applyFont="1" applyFill="1" applyAlignment="1">
      <alignment/>
    </xf>
    <xf numFmtId="0" fontId="10" fillId="0" borderId="15" xfId="0" applyFont="1" applyFill="1" applyBorder="1" applyAlignment="1">
      <alignment horizontal="left" vertical="center"/>
    </xf>
    <xf numFmtId="16" fontId="10" fillId="0" borderId="15" xfId="0" applyNumberFormat="1" applyFont="1" applyFill="1" applyBorder="1" applyAlignment="1" quotePrefix="1">
      <alignment vertical="center"/>
    </xf>
    <xf numFmtId="0" fontId="10" fillId="0" borderId="15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 quotePrefix="1">
      <alignment vertical="center"/>
    </xf>
    <xf numFmtId="0" fontId="12" fillId="0" borderId="15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right" vertical="center" wrapText="1"/>
    </xf>
    <xf numFmtId="0" fontId="10" fillId="0" borderId="15" xfId="0" applyFont="1" applyFill="1" applyBorder="1" applyAlignment="1" quotePrefix="1">
      <alignment horizontal="right" vertical="center"/>
    </xf>
    <xf numFmtId="0" fontId="12" fillId="0" borderId="15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 wrapText="1"/>
    </xf>
    <xf numFmtId="3" fontId="13" fillId="0" borderId="15" xfId="0" applyNumberFormat="1" applyFont="1" applyFill="1" applyBorder="1" applyAlignment="1">
      <alignment horizontal="right" vertical="center"/>
    </xf>
    <xf numFmtId="3" fontId="11" fillId="0" borderId="15" xfId="0" applyNumberFormat="1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5" xfId="0" applyFont="1" applyFill="1" applyBorder="1" applyAlignment="1">
      <alignment vertical="center"/>
    </xf>
    <xf numFmtId="0" fontId="9" fillId="0" borderId="15" xfId="0" applyNumberFormat="1" applyFont="1" applyFill="1" applyBorder="1" applyAlignment="1">
      <alignment vertical="center"/>
    </xf>
    <xf numFmtId="174" fontId="9" fillId="0" borderId="10" xfId="0" applyNumberFormat="1" applyFont="1" applyFill="1" applyBorder="1" applyAlignment="1">
      <alignment vertical="center"/>
    </xf>
    <xf numFmtId="0" fontId="9" fillId="0" borderId="15" xfId="0" applyFont="1" applyFill="1" applyBorder="1" applyAlignment="1">
      <alignment vertical="center" wrapText="1"/>
    </xf>
    <xf numFmtId="174" fontId="9" fillId="0" borderId="15" xfId="0" applyNumberFormat="1" applyFont="1" applyFill="1" applyBorder="1" applyAlignment="1">
      <alignment vertical="center"/>
    </xf>
    <xf numFmtId="0" fontId="9" fillId="0" borderId="15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vertical="center" wrapText="1"/>
    </xf>
    <xf numFmtId="174" fontId="14" fillId="0" borderId="10" xfId="0" applyNumberFormat="1" applyFont="1" applyFill="1" applyBorder="1" applyAlignment="1">
      <alignment vertical="center"/>
    </xf>
    <xf numFmtId="0" fontId="9" fillId="0" borderId="15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left" vertical="center" wrapText="1"/>
    </xf>
    <xf numFmtId="175" fontId="9" fillId="0" borderId="15" xfId="0" applyNumberFormat="1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left" vertical="center"/>
    </xf>
    <xf numFmtId="174" fontId="14" fillId="0" borderId="15" xfId="0" applyNumberFormat="1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/>
    </xf>
    <xf numFmtId="173" fontId="10" fillId="0" borderId="17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38" fontId="11" fillId="0" borderId="23" xfId="45" applyNumberFormat="1" applyFont="1" applyFill="1" applyBorder="1" applyAlignment="1">
      <alignment horizontal="center" vertical="center" wrapText="1"/>
    </xf>
    <xf numFmtId="1" fontId="10" fillId="0" borderId="24" xfId="0" applyNumberFormat="1" applyFont="1" applyFill="1" applyBorder="1" applyAlignment="1">
      <alignment horizontal="center" vertical="center"/>
    </xf>
    <xf numFmtId="38" fontId="13" fillId="0" borderId="25" xfId="45" applyNumberFormat="1" applyFont="1" applyFill="1" applyBorder="1" applyAlignment="1">
      <alignment horizontal="center" vertical="center" wrapText="1"/>
    </xf>
    <xf numFmtId="0" fontId="10" fillId="0" borderId="24" xfId="0" applyFont="1" applyFill="1" applyBorder="1" applyAlignment="1" quotePrefix="1">
      <alignment horizontal="center" vertical="center"/>
    </xf>
    <xf numFmtId="0" fontId="12" fillId="0" borderId="19" xfId="0" applyFont="1" applyFill="1" applyBorder="1" applyAlignment="1">
      <alignment horizontal="left" vertical="center"/>
    </xf>
    <xf numFmtId="173" fontId="9" fillId="0" borderId="15" xfId="0" applyNumberFormat="1" applyFont="1" applyFill="1" applyBorder="1" applyAlignment="1" quotePrefix="1">
      <alignment horizontal="center" vertical="center"/>
    </xf>
    <xf numFmtId="0" fontId="14" fillId="0" borderId="10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61" applyFont="1" applyFill="1" applyAlignment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6" xfId="0" applyBorder="1" applyAlignment="1">
      <alignment horizontal="center" vertical="center"/>
    </xf>
    <xf numFmtId="3" fontId="11" fillId="0" borderId="15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 vertical="center"/>
    </xf>
    <xf numFmtId="0" fontId="2" fillId="32" borderId="26" xfId="0" applyFont="1" applyFill="1" applyBorder="1" applyAlignment="1">
      <alignment horizontal="center" vertical="center"/>
    </xf>
    <xf numFmtId="0" fontId="2" fillId="32" borderId="27" xfId="0" applyFont="1" applyFill="1" applyBorder="1" applyAlignment="1">
      <alignment horizontal="center" vertical="center"/>
    </xf>
    <xf numFmtId="0" fontId="2" fillId="32" borderId="28" xfId="0" applyFont="1" applyFill="1" applyBorder="1" applyAlignment="1">
      <alignment horizontal="center" vertical="center"/>
    </xf>
    <xf numFmtId="0" fontId="2" fillId="32" borderId="29" xfId="0" applyFont="1" applyFill="1" applyBorder="1" applyAlignment="1">
      <alignment horizontal="center" vertical="center"/>
    </xf>
    <xf numFmtId="0" fontId="2" fillId="32" borderId="30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left" wrapText="1"/>
    </xf>
    <xf numFmtId="0" fontId="18" fillId="0" borderId="10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18" fillId="0" borderId="14" xfId="0" applyFont="1" applyBorder="1" applyAlignment="1">
      <alignment horizontal="left"/>
    </xf>
    <xf numFmtId="0" fontId="0" fillId="0" borderId="10" xfId="0" applyBorder="1" applyAlignment="1">
      <alignment/>
    </xf>
    <xf numFmtId="0" fontId="0" fillId="33" borderId="14" xfId="0" applyFill="1" applyBorder="1" applyAlignment="1">
      <alignment horizontal="right"/>
    </xf>
    <xf numFmtId="0" fontId="0" fillId="33" borderId="14" xfId="0" applyFill="1" applyBorder="1" applyAlignment="1">
      <alignment horizontal="center"/>
    </xf>
    <xf numFmtId="0" fontId="0" fillId="33" borderId="14" xfId="0" applyFill="1" applyBorder="1" applyAlignment="1">
      <alignment horizontal="left"/>
    </xf>
    <xf numFmtId="0" fontId="0" fillId="33" borderId="10" xfId="0" applyFill="1" applyBorder="1" applyAlignment="1">
      <alignment horizontal="right"/>
    </xf>
    <xf numFmtId="3" fontId="9" fillId="0" borderId="0" xfId="0" applyNumberFormat="1" applyFont="1" applyFill="1" applyAlignment="1">
      <alignment/>
    </xf>
    <xf numFmtId="3" fontId="13" fillId="0" borderId="10" xfId="0" applyNumberFormat="1" applyFont="1" applyFill="1" applyBorder="1" applyAlignment="1">
      <alignment horizontal="right" vertical="center"/>
    </xf>
    <xf numFmtId="3" fontId="16" fillId="0" borderId="10" xfId="42" applyNumberFormat="1" applyFont="1" applyBorder="1" applyAlignment="1">
      <alignment/>
    </xf>
    <xf numFmtId="3" fontId="1" fillId="0" borderId="10" xfId="42" applyNumberFormat="1" applyFont="1" applyBorder="1" applyAlignment="1">
      <alignment/>
    </xf>
    <xf numFmtId="3" fontId="1" fillId="0" borderId="0" xfId="42" applyNumberFormat="1" applyFont="1" applyAlignment="1">
      <alignment/>
    </xf>
    <xf numFmtId="3" fontId="16" fillId="0" borderId="10" xfId="42" applyNumberFormat="1" applyFont="1" applyBorder="1" applyAlignment="1">
      <alignment horizontal="left"/>
    </xf>
    <xf numFmtId="3" fontId="16" fillId="0" borderId="0" xfId="42" applyNumberFormat="1" applyFont="1" applyAlignment="1">
      <alignment/>
    </xf>
    <xf numFmtId="3" fontId="1" fillId="0" borderId="0" xfId="42" applyNumberFormat="1" applyFont="1" applyBorder="1" applyAlignment="1">
      <alignment/>
    </xf>
    <xf numFmtId="0" fontId="0" fillId="0" borderId="11" xfId="0" applyFont="1" applyBorder="1" applyAlignment="1">
      <alignment/>
    </xf>
    <xf numFmtId="172" fontId="0" fillId="0" borderId="11" xfId="42" applyNumberFormat="1" applyFont="1" applyBorder="1" applyAlignment="1">
      <alignment/>
    </xf>
    <xf numFmtId="0" fontId="0" fillId="34" borderId="10" xfId="0" applyFill="1" applyBorder="1" applyAlignment="1">
      <alignment horizontal="center"/>
    </xf>
    <xf numFmtId="172" fontId="2" fillId="34" borderId="10" xfId="42" applyNumberFormat="1" applyFont="1" applyFill="1" applyBorder="1" applyAlignment="1">
      <alignment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0" fillId="34" borderId="10" xfId="0" applyFont="1" applyFill="1" applyBorder="1" applyAlignment="1">
      <alignment horizontal="left"/>
    </xf>
    <xf numFmtId="172" fontId="0" fillId="34" borderId="10" xfId="42" applyNumberFormat="1" applyFont="1" applyFill="1" applyBorder="1" applyAlignment="1">
      <alignment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/>
    </xf>
    <xf numFmtId="0" fontId="0" fillId="34" borderId="10" xfId="0" applyFont="1" applyFill="1" applyBorder="1" applyAlignment="1">
      <alignment horizontal="center"/>
    </xf>
    <xf numFmtId="172" fontId="2" fillId="0" borderId="12" xfId="42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32" borderId="11" xfId="0" applyFill="1" applyBorder="1" applyAlignment="1">
      <alignment horizontal="center"/>
    </xf>
    <xf numFmtId="0" fontId="0" fillId="32" borderId="11" xfId="0" applyFont="1" applyFill="1" applyBorder="1" applyAlignment="1">
      <alignment horizontal="left"/>
    </xf>
    <xf numFmtId="172" fontId="0" fillId="32" borderId="31" xfId="42" applyNumberFormat="1" applyFont="1" applyFill="1" applyBorder="1" applyAlignment="1">
      <alignment/>
    </xf>
    <xf numFmtId="172" fontId="0" fillId="0" borderId="10" xfId="42" applyNumberFormat="1" applyFont="1" applyBorder="1" applyAlignment="1">
      <alignment/>
    </xf>
    <xf numFmtId="172" fontId="2" fillId="34" borderId="12" xfId="42" applyNumberFormat="1" applyFont="1" applyFill="1" applyBorder="1" applyAlignment="1">
      <alignment horizontal="center"/>
    </xf>
    <xf numFmtId="172" fontId="3" fillId="34" borderId="10" xfId="43" applyNumberFormat="1" applyFont="1" applyFill="1" applyBorder="1" applyAlignment="1">
      <alignment vertical="center"/>
    </xf>
    <xf numFmtId="172" fontId="26" fillId="0" borderId="0" xfId="42" applyNumberFormat="1" applyFont="1" applyAlignment="1">
      <alignment horizontal="left"/>
    </xf>
    <xf numFmtId="172" fontId="27" fillId="0" borderId="0" xfId="42" applyNumberFormat="1" applyFont="1" applyAlignment="1">
      <alignment horizontal="right"/>
    </xf>
    <xf numFmtId="172" fontId="26" fillId="0" borderId="10" xfId="42" applyNumberFormat="1" applyFont="1" applyBorder="1" applyAlignment="1">
      <alignment horizontal="center"/>
    </xf>
    <xf numFmtId="172" fontId="27" fillId="0" borderId="10" xfId="42" applyNumberFormat="1" applyFont="1" applyFill="1" applyBorder="1" applyAlignment="1">
      <alignment/>
    </xf>
    <xf numFmtId="172" fontId="27" fillId="0" borderId="11" xfId="42" applyNumberFormat="1" applyFont="1" applyFill="1" applyBorder="1" applyAlignment="1">
      <alignment/>
    </xf>
    <xf numFmtId="172" fontId="26" fillId="32" borderId="11" xfId="42" applyNumberFormat="1" applyFont="1" applyFill="1" applyBorder="1" applyAlignment="1">
      <alignment/>
    </xf>
    <xf numFmtId="172" fontId="26" fillId="32" borderId="10" xfId="42" applyNumberFormat="1" applyFont="1" applyFill="1" applyBorder="1" applyAlignment="1">
      <alignment/>
    </xf>
    <xf numFmtId="172" fontId="27" fillId="0" borderId="10" xfId="42" applyNumberFormat="1" applyFont="1" applyFill="1" applyBorder="1" applyAlignment="1">
      <alignment/>
    </xf>
    <xf numFmtId="172" fontId="26" fillId="32" borderId="10" xfId="42" applyNumberFormat="1" applyFont="1" applyFill="1" applyBorder="1" applyAlignment="1">
      <alignment/>
    </xf>
    <xf numFmtId="172" fontId="27" fillId="34" borderId="10" xfId="42" applyNumberFormat="1" applyFont="1" applyFill="1" applyBorder="1" applyAlignment="1">
      <alignment/>
    </xf>
    <xf numFmtId="172" fontId="26" fillId="0" borderId="0" xfId="42" applyNumberFormat="1" applyFont="1" applyFill="1" applyBorder="1" applyAlignment="1">
      <alignment horizontal="center"/>
    </xf>
    <xf numFmtId="172" fontId="27" fillId="0" borderId="0" xfId="42" applyNumberFormat="1" applyFont="1" applyAlignment="1">
      <alignment/>
    </xf>
    <xf numFmtId="172" fontId="27" fillId="0" borderId="10" xfId="42" applyNumberFormat="1" applyFont="1" applyBorder="1" applyAlignment="1">
      <alignment/>
    </xf>
    <xf numFmtId="172" fontId="26" fillId="0" borderId="0" xfId="42" applyNumberFormat="1" applyFont="1" applyFill="1" applyBorder="1" applyAlignment="1">
      <alignment horizontal="right" vertical="center"/>
    </xf>
    <xf numFmtId="172" fontId="27" fillId="33" borderId="10" xfId="42" applyNumberFormat="1" applyFont="1" applyFill="1" applyBorder="1" applyAlignment="1">
      <alignment/>
    </xf>
    <xf numFmtId="172" fontId="27" fillId="0" borderId="10" xfId="42" applyNumberFormat="1" applyFont="1" applyFill="1" applyBorder="1" applyAlignment="1">
      <alignment horizontal="center"/>
    </xf>
    <xf numFmtId="172" fontId="27" fillId="0" borderId="10" xfId="42" applyNumberFormat="1" applyFont="1" applyFill="1" applyBorder="1" applyAlignment="1">
      <alignment horizontal="center"/>
    </xf>
    <xf numFmtId="172" fontId="27" fillId="0" borderId="12" xfId="42" applyNumberFormat="1" applyFont="1" applyBorder="1" applyAlignment="1">
      <alignment horizontal="center"/>
    </xf>
    <xf numFmtId="172" fontId="24" fillId="0" borderId="10" xfId="42" applyNumberFormat="1" applyFont="1" applyBorder="1" applyAlignment="1">
      <alignment horizontal="right" vertical="center"/>
    </xf>
    <xf numFmtId="172" fontId="25" fillId="32" borderId="10" xfId="42" applyNumberFormat="1" applyFont="1" applyFill="1" applyBorder="1" applyAlignment="1">
      <alignment horizontal="right" vertical="center"/>
    </xf>
    <xf numFmtId="172" fontId="24" fillId="0" borderId="10" xfId="42" applyNumberFormat="1" applyFont="1" applyFill="1" applyBorder="1" applyAlignment="1">
      <alignment horizontal="right" vertical="center"/>
    </xf>
    <xf numFmtId="172" fontId="27" fillId="32" borderId="12" xfId="42" applyNumberFormat="1" applyFont="1" applyFill="1" applyBorder="1" applyAlignment="1">
      <alignment/>
    </xf>
    <xf numFmtId="172" fontId="27" fillId="0" borderId="0" xfId="42" applyNumberFormat="1" applyFont="1" applyFill="1" applyBorder="1" applyAlignment="1">
      <alignment horizontal="left"/>
    </xf>
    <xf numFmtId="172" fontId="26" fillId="0" borderId="10" xfId="42" applyNumberFormat="1" applyFont="1" applyFill="1" applyBorder="1" applyAlignment="1">
      <alignment/>
    </xf>
    <xf numFmtId="172" fontId="27" fillId="0" borderId="10" xfId="42" applyNumberFormat="1" applyFont="1" applyBorder="1" applyAlignment="1">
      <alignment horizontal="center"/>
    </xf>
    <xf numFmtId="172" fontId="27" fillId="0" borderId="12" xfId="42" applyNumberFormat="1" applyFont="1" applyFill="1" applyBorder="1" applyAlignment="1">
      <alignment/>
    </xf>
    <xf numFmtId="172" fontId="27" fillId="0" borderId="0" xfId="42" applyNumberFormat="1" applyFont="1" applyAlignment="1">
      <alignment/>
    </xf>
    <xf numFmtId="172" fontId="27" fillId="0" borderId="10" xfId="42" applyNumberFormat="1" applyFont="1" applyBorder="1" applyAlignment="1">
      <alignment/>
    </xf>
    <xf numFmtId="172" fontId="27" fillId="32" borderId="31" xfId="42" applyNumberFormat="1" applyFont="1" applyFill="1" applyBorder="1" applyAlignment="1">
      <alignment/>
    </xf>
    <xf numFmtId="172" fontId="26" fillId="33" borderId="10" xfId="42" applyNumberFormat="1" applyFont="1" applyFill="1" applyBorder="1" applyAlignment="1">
      <alignment horizontal="center"/>
    </xf>
    <xf numFmtId="172" fontId="27" fillId="34" borderId="12" xfId="42" applyNumberFormat="1" applyFont="1" applyFill="1" applyBorder="1" applyAlignment="1">
      <alignment horizontal="center"/>
    </xf>
    <xf numFmtId="172" fontId="26" fillId="34" borderId="12" xfId="42" applyNumberFormat="1" applyFont="1" applyFill="1" applyBorder="1" applyAlignment="1">
      <alignment horizontal="center"/>
    </xf>
    <xf numFmtId="172" fontId="26" fillId="33" borderId="12" xfId="42" applyNumberFormat="1" applyFont="1" applyFill="1" applyBorder="1" applyAlignment="1">
      <alignment horizontal="center"/>
    </xf>
    <xf numFmtId="172" fontId="27" fillId="32" borderId="12" xfId="42" applyNumberFormat="1" applyFont="1" applyFill="1" applyBorder="1" applyAlignment="1">
      <alignment/>
    </xf>
    <xf numFmtId="172" fontId="26" fillId="0" borderId="0" xfId="42" applyNumberFormat="1" applyFont="1" applyAlignment="1">
      <alignment/>
    </xf>
    <xf numFmtId="172" fontId="28" fillId="0" borderId="10" xfId="42" applyNumberFormat="1" applyFont="1" applyFill="1" applyBorder="1" applyAlignment="1">
      <alignment/>
    </xf>
    <xf numFmtId="0" fontId="0" fillId="32" borderId="26" xfId="0" applyFill="1" applyBorder="1" applyAlignment="1">
      <alignment horizontal="center"/>
    </xf>
    <xf numFmtId="0" fontId="0" fillId="32" borderId="27" xfId="0" applyFont="1" applyFill="1" applyBorder="1" applyAlignment="1">
      <alignment horizontal="left"/>
    </xf>
    <xf numFmtId="172" fontId="2" fillId="32" borderId="12" xfId="42" applyNumberFormat="1" applyFont="1" applyFill="1" applyBorder="1" applyAlignment="1">
      <alignment/>
    </xf>
    <xf numFmtId="172" fontId="26" fillId="32" borderId="12" xfId="42" applyNumberFormat="1" applyFont="1" applyFill="1" applyBorder="1" applyAlignment="1">
      <alignment/>
    </xf>
    <xf numFmtId="0" fontId="0" fillId="34" borderId="14" xfId="0" applyFill="1" applyBorder="1" applyAlignment="1">
      <alignment horizontal="right"/>
    </xf>
    <xf numFmtId="0" fontId="0" fillId="34" borderId="27" xfId="0" applyFont="1" applyFill="1" applyBorder="1" applyAlignment="1">
      <alignment horizontal="left"/>
    </xf>
    <xf numFmtId="172" fontId="2" fillId="34" borderId="12" xfId="42" applyNumberFormat="1" applyFont="1" applyFill="1" applyBorder="1" applyAlignment="1">
      <alignment/>
    </xf>
    <xf numFmtId="172" fontId="26" fillId="34" borderId="12" xfId="42" applyNumberFormat="1" applyFont="1" applyFill="1" applyBorder="1" applyAlignment="1">
      <alignment/>
    </xf>
    <xf numFmtId="49" fontId="18" fillId="0" borderId="10" xfId="42" applyNumberFormat="1" applyFont="1" applyBorder="1" applyAlignment="1">
      <alignment horizontal="center"/>
    </xf>
    <xf numFmtId="177" fontId="16" fillId="0" borderId="10" xfId="42" applyNumberFormat="1" applyFont="1" applyBorder="1" applyAlignment="1">
      <alignment/>
    </xf>
    <xf numFmtId="172" fontId="24" fillId="0" borderId="0" xfId="44" applyNumberFormat="1" applyFont="1" applyFill="1" applyAlignment="1">
      <alignment horizontal="left" vertical="center"/>
    </xf>
    <xf numFmtId="172" fontId="25" fillId="0" borderId="10" xfId="44" applyNumberFormat="1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25" fillId="0" borderId="10" xfId="62" applyFont="1" applyFill="1" applyBorder="1" applyAlignment="1">
      <alignment horizontal="left" vertical="center"/>
      <protection/>
    </xf>
    <xf numFmtId="0" fontId="25" fillId="0" borderId="10" xfId="62" applyFont="1" applyFill="1" applyBorder="1">
      <alignment/>
      <protection/>
    </xf>
    <xf numFmtId="3" fontId="12" fillId="0" borderId="10" xfId="62" applyNumberFormat="1" applyFont="1" applyFill="1" applyBorder="1">
      <alignment/>
      <protection/>
    </xf>
    <xf numFmtId="0" fontId="12" fillId="0" borderId="10" xfId="62" applyFont="1" applyFill="1" applyBorder="1">
      <alignment/>
      <protection/>
    </xf>
    <xf numFmtId="38" fontId="12" fillId="0" borderId="10" xfId="62" applyNumberFormat="1" applyFont="1" applyFill="1" applyBorder="1">
      <alignment/>
      <protection/>
    </xf>
    <xf numFmtId="0" fontId="12" fillId="0" borderId="10" xfId="0" applyFont="1" applyFill="1" applyBorder="1" applyAlignment="1">
      <alignment vertical="center" wrapText="1"/>
    </xf>
    <xf numFmtId="0" fontId="12" fillId="0" borderId="22" xfId="0" applyFont="1" applyFill="1" applyBorder="1" applyAlignment="1">
      <alignment horizontal="left" vertical="center" wrapText="1"/>
    </xf>
    <xf numFmtId="0" fontId="1" fillId="0" borderId="10" xfId="62" applyFill="1" applyBorder="1" applyAlignment="1">
      <alignment horizontal="center" vertical="center"/>
      <protection/>
    </xf>
    <xf numFmtId="172" fontId="1" fillId="0" borderId="10" xfId="4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horizontal="left"/>
    </xf>
    <xf numFmtId="3" fontId="27" fillId="0" borderId="13" xfId="0" applyNumberFormat="1" applyFont="1" applyBorder="1" applyAlignment="1">
      <alignment horizontal="center" vertical="center"/>
    </xf>
    <xf numFmtId="172" fontId="28" fillId="0" borderId="0" xfId="42" applyNumberFormat="1" applyFont="1" applyAlignment="1">
      <alignment/>
    </xf>
    <xf numFmtId="0" fontId="0" fillId="34" borderId="10" xfId="0" applyFill="1" applyBorder="1" applyAlignment="1">
      <alignment horizontal="right"/>
    </xf>
    <xf numFmtId="0" fontId="2" fillId="34" borderId="10" xfId="0" applyFont="1" applyFill="1" applyBorder="1" applyAlignment="1">
      <alignment horizontal="left"/>
    </xf>
    <xf numFmtId="172" fontId="26" fillId="34" borderId="10" xfId="42" applyNumberFormat="1" applyFont="1" applyFill="1" applyBorder="1" applyAlignment="1">
      <alignment/>
    </xf>
    <xf numFmtId="0" fontId="0" fillId="0" borderId="12" xfId="0" applyFont="1" applyBorder="1" applyAlignment="1">
      <alignment horizontal="left"/>
    </xf>
    <xf numFmtId="0" fontId="0" fillId="34" borderId="26" xfId="0" applyFill="1" applyBorder="1" applyAlignment="1">
      <alignment horizontal="center"/>
    </xf>
    <xf numFmtId="172" fontId="2" fillId="0" borderId="14" xfId="42" applyNumberFormat="1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172" fontId="27" fillId="0" borderId="11" xfId="42" applyNumberFormat="1" applyFont="1" applyBorder="1" applyAlignment="1">
      <alignment/>
    </xf>
    <xf numFmtId="0" fontId="0" fillId="34" borderId="10" xfId="0" applyFont="1" applyFill="1" applyBorder="1" applyAlignment="1">
      <alignment horizontal="right"/>
    </xf>
    <xf numFmtId="172" fontId="0" fillId="34" borderId="11" xfId="42" applyNumberFormat="1" applyFont="1" applyFill="1" applyBorder="1" applyAlignment="1">
      <alignment/>
    </xf>
    <xf numFmtId="172" fontId="27" fillId="34" borderId="11" xfId="42" applyNumberFormat="1" applyFont="1" applyFill="1" applyBorder="1" applyAlignment="1">
      <alignment/>
    </xf>
    <xf numFmtId="172" fontId="2" fillId="34" borderId="10" xfId="42" applyNumberFormat="1" applyFont="1" applyFill="1" applyBorder="1" applyAlignment="1">
      <alignment/>
    </xf>
    <xf numFmtId="172" fontId="26" fillId="34" borderId="10" xfId="42" applyNumberFormat="1" applyFont="1" applyFill="1" applyBorder="1" applyAlignment="1">
      <alignment/>
    </xf>
    <xf numFmtId="0" fontId="0" fillId="34" borderId="27" xfId="0" applyFont="1" applyFill="1" applyBorder="1" applyAlignment="1">
      <alignment horizontal="left"/>
    </xf>
    <xf numFmtId="0" fontId="0" fillId="34" borderId="14" xfId="0" applyFill="1" applyBorder="1" applyAlignment="1">
      <alignment horizontal="center"/>
    </xf>
    <xf numFmtId="0" fontId="0" fillId="34" borderId="11" xfId="0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172" fontId="25" fillId="34" borderId="10" xfId="42" applyNumberFormat="1" applyFont="1" applyFill="1" applyBorder="1" applyAlignment="1">
      <alignment horizontal="right" vertical="center"/>
    </xf>
    <xf numFmtId="172" fontId="27" fillId="34" borderId="12" xfId="42" applyNumberFormat="1" applyFont="1" applyFill="1" applyBorder="1" applyAlignment="1">
      <alignment/>
    </xf>
    <xf numFmtId="172" fontId="27" fillId="34" borderId="10" xfId="42" applyNumberFormat="1" applyFont="1" applyFill="1" applyBorder="1" applyAlignment="1">
      <alignment/>
    </xf>
    <xf numFmtId="3" fontId="29" fillId="0" borderId="10" xfId="0" applyNumberFormat="1" applyFont="1" applyBorder="1" applyAlignment="1">
      <alignment/>
    </xf>
    <xf numFmtId="0" fontId="78" fillId="0" borderId="0" xfId="0" applyFont="1" applyFill="1" applyBorder="1" applyAlignment="1">
      <alignment horizontal="center"/>
    </xf>
    <xf numFmtId="172" fontId="26" fillId="0" borderId="12" xfId="42" applyNumberFormat="1" applyFont="1" applyBorder="1" applyAlignment="1">
      <alignment horizontal="center"/>
    </xf>
    <xf numFmtId="0" fontId="4" fillId="0" borderId="10" xfId="61" applyFont="1" applyFill="1" applyBorder="1" applyAlignment="1">
      <alignment horizontal="center" vertical="center"/>
      <protection/>
    </xf>
    <xf numFmtId="172" fontId="2" fillId="0" borderId="10" xfId="42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/>
    </xf>
    <xf numFmtId="172" fontId="26" fillId="0" borderId="10" xfId="42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/>
    </xf>
    <xf numFmtId="0" fontId="2" fillId="34" borderId="27" xfId="0" applyFont="1" applyFill="1" applyBorder="1" applyAlignment="1">
      <alignment horizontal="left"/>
    </xf>
    <xf numFmtId="172" fontId="7" fillId="34" borderId="10" xfId="42" applyNumberFormat="1" applyFont="1" applyFill="1" applyBorder="1" applyAlignment="1">
      <alignment horizontal="right" vertical="center"/>
    </xf>
    <xf numFmtId="172" fontId="24" fillId="34" borderId="10" xfId="42" applyNumberFormat="1" applyFont="1" applyFill="1" applyBorder="1" applyAlignment="1">
      <alignment horizontal="right" vertical="center"/>
    </xf>
    <xf numFmtId="0" fontId="0" fillId="33" borderId="10" xfId="0" applyFill="1" applyBorder="1" applyAlignment="1">
      <alignment horizontal="center"/>
    </xf>
    <xf numFmtId="172" fontId="7" fillId="33" borderId="10" xfId="43" applyNumberFormat="1" applyFont="1" applyFill="1" applyBorder="1" applyAlignment="1">
      <alignment vertical="center"/>
    </xf>
    <xf numFmtId="172" fontId="7" fillId="33" borderId="10" xfId="42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172" fontId="25" fillId="33" borderId="10" xfId="42" applyNumberFormat="1" applyFont="1" applyFill="1" applyBorder="1" applyAlignment="1">
      <alignment horizontal="right" vertical="center"/>
    </xf>
    <xf numFmtId="49" fontId="12" fillId="0" borderId="13" xfId="45" applyNumberFormat="1" applyFont="1" applyFill="1" applyBorder="1" applyAlignment="1">
      <alignment horizontal="center" vertical="center"/>
    </xf>
    <xf numFmtId="172" fontId="16" fillId="0" borderId="0" xfId="42" applyNumberFormat="1" applyFont="1" applyAlignment="1">
      <alignment/>
    </xf>
    <xf numFmtId="0" fontId="0" fillId="33" borderId="10" xfId="0" applyFont="1" applyFill="1" applyBorder="1" applyAlignment="1">
      <alignment horizontal="left"/>
    </xf>
    <xf numFmtId="172" fontId="0" fillId="33" borderId="10" xfId="42" applyNumberFormat="1" applyFont="1" applyFill="1" applyBorder="1" applyAlignment="1">
      <alignment/>
    </xf>
    <xf numFmtId="0" fontId="0" fillId="0" borderId="11" xfId="0" applyFont="1" applyBorder="1" applyAlignment="1">
      <alignment horizontal="left"/>
    </xf>
    <xf numFmtId="0" fontId="2" fillId="32" borderId="14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left"/>
    </xf>
    <xf numFmtId="172" fontId="2" fillId="33" borderId="12" xfId="42" applyNumberFormat="1" applyFont="1" applyFill="1" applyBorder="1" applyAlignment="1">
      <alignment/>
    </xf>
    <xf numFmtId="172" fontId="26" fillId="33" borderId="12" xfId="42" applyNumberFormat="1" applyFont="1" applyFill="1" applyBorder="1" applyAlignment="1">
      <alignment/>
    </xf>
    <xf numFmtId="0" fontId="79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172" fontId="26" fillId="33" borderId="10" xfId="42" applyNumberFormat="1" applyFont="1" applyFill="1" applyBorder="1" applyAlignment="1">
      <alignment vertical="center"/>
    </xf>
    <xf numFmtId="172" fontId="27" fillId="33" borderId="10" xfId="42" applyNumberFormat="1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left"/>
    </xf>
    <xf numFmtId="0" fontId="0" fillId="33" borderId="10" xfId="0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0" fillId="34" borderId="0" xfId="0" applyNumberFormat="1" applyFill="1" applyAlignment="1">
      <alignment/>
    </xf>
    <xf numFmtId="3" fontId="4" fillId="0" borderId="0" xfId="61" applyNumberFormat="1" applyFont="1">
      <alignment/>
      <protection/>
    </xf>
    <xf numFmtId="3" fontId="4" fillId="0" borderId="0" xfId="61" applyNumberFormat="1" applyFont="1" applyFill="1">
      <alignment/>
      <protection/>
    </xf>
    <xf numFmtId="3" fontId="0" fillId="0" borderId="0" xfId="0" applyNumberFormat="1" applyFill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0" fillId="34" borderId="0" xfId="0" applyNumberFormat="1" applyFont="1" applyFill="1" applyAlignment="1">
      <alignment/>
    </xf>
    <xf numFmtId="3" fontId="2" fillId="0" borderId="0" xfId="0" applyNumberFormat="1" applyFont="1" applyAlignment="1">
      <alignment horizontal="center"/>
    </xf>
    <xf numFmtId="3" fontId="0" fillId="0" borderId="0" xfId="42" applyNumberFormat="1" applyFont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vertical="top"/>
    </xf>
    <xf numFmtId="172" fontId="0" fillId="0" borderId="10" xfId="42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/>
    </xf>
    <xf numFmtId="172" fontId="27" fillId="0" borderId="10" xfId="42" applyNumberFormat="1" applyFont="1" applyFill="1" applyBorder="1" applyAlignment="1">
      <alignment horizontal="right" vertical="center"/>
    </xf>
    <xf numFmtId="3" fontId="0" fillId="0" borderId="0" xfId="0" applyNumberFormat="1" applyFont="1" applyAlignment="1">
      <alignment/>
    </xf>
    <xf numFmtId="0" fontId="0" fillId="33" borderId="10" xfId="0" applyFill="1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vertical="top"/>
    </xf>
    <xf numFmtId="172" fontId="0" fillId="0" borderId="12" xfId="42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/>
    </xf>
    <xf numFmtId="172" fontId="27" fillId="0" borderId="12" xfId="42" applyNumberFormat="1" applyFont="1" applyFill="1" applyBorder="1" applyAlignment="1">
      <alignment horizontal="right" vertical="center"/>
    </xf>
    <xf numFmtId="0" fontId="11" fillId="0" borderId="32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/>
    </xf>
    <xf numFmtId="172" fontId="2" fillId="33" borderId="10" xfId="42" applyNumberFormat="1" applyFont="1" applyFill="1" applyBorder="1" applyAlignment="1">
      <alignment/>
    </xf>
    <xf numFmtId="172" fontId="26" fillId="33" borderId="10" xfId="42" applyNumberFormat="1" applyFont="1" applyFill="1" applyBorder="1" applyAlignment="1">
      <alignment/>
    </xf>
    <xf numFmtId="172" fontId="28" fillId="33" borderId="10" xfId="42" applyNumberFormat="1" applyFont="1" applyFill="1" applyBorder="1" applyAlignment="1">
      <alignment/>
    </xf>
    <xf numFmtId="172" fontId="26" fillId="33" borderId="10" xfId="42" applyNumberFormat="1" applyFont="1" applyFill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172" fontId="0" fillId="0" borderId="14" xfId="42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172" fontId="0" fillId="0" borderId="0" xfId="42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0" fontId="12" fillId="0" borderId="10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/>
    </xf>
    <xf numFmtId="172" fontId="2" fillId="33" borderId="14" xfId="42" applyNumberFormat="1" applyFont="1" applyFill="1" applyBorder="1" applyAlignment="1">
      <alignment horizontal="center"/>
    </xf>
    <xf numFmtId="172" fontId="27" fillId="33" borderId="10" xfId="42" applyNumberFormat="1" applyFont="1" applyFill="1" applyBorder="1" applyAlignment="1">
      <alignment/>
    </xf>
    <xf numFmtId="0" fontId="0" fillId="0" borderId="12" xfId="0" applyBorder="1" applyAlignment="1">
      <alignment horizontal="center"/>
    </xf>
    <xf numFmtId="0" fontId="2" fillId="33" borderId="14" xfId="0" applyFont="1" applyFill="1" applyBorder="1" applyAlignment="1">
      <alignment horizontal="left"/>
    </xf>
    <xf numFmtId="0" fontId="2" fillId="0" borderId="12" xfId="0" applyFont="1" applyBorder="1" applyAlignment="1">
      <alignment horizontal="left"/>
    </xf>
    <xf numFmtId="172" fontId="2" fillId="33" borderId="10" xfId="42" applyNumberFormat="1" applyFont="1" applyFill="1" applyBorder="1" applyAlignment="1">
      <alignment horizontal="center"/>
    </xf>
    <xf numFmtId="172" fontId="2" fillId="0" borderId="0" xfId="42" applyNumberFormat="1" applyFont="1" applyBorder="1" applyAlignment="1">
      <alignment horizontal="center"/>
    </xf>
    <xf numFmtId="172" fontId="26" fillId="33" borderId="10" xfId="42" applyNumberFormat="1" applyFont="1" applyFill="1" applyBorder="1" applyAlignment="1">
      <alignment horizontal="right" vertical="center"/>
    </xf>
    <xf numFmtId="0" fontId="30" fillId="0" borderId="10" xfId="0" applyFont="1" applyBorder="1" applyAlignment="1">
      <alignment horizontal="center"/>
    </xf>
    <xf numFmtId="172" fontId="30" fillId="0" borderId="10" xfId="42" applyNumberFormat="1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0" fontId="0" fillId="34" borderId="14" xfId="0" applyFill="1" applyBorder="1" applyAlignment="1">
      <alignment horizontal="left"/>
    </xf>
    <xf numFmtId="0" fontId="0" fillId="34" borderId="14" xfId="0" applyFont="1" applyFill="1" applyBorder="1" applyAlignment="1">
      <alignment horizontal="left"/>
    </xf>
    <xf numFmtId="0" fontId="2" fillId="34" borderId="14" xfId="0" applyFont="1" applyFill="1" applyBorder="1" applyAlignment="1">
      <alignment horizontal="left"/>
    </xf>
    <xf numFmtId="3" fontId="30" fillId="0" borderId="10" xfId="0" applyNumberFormat="1" applyFont="1" applyBorder="1" applyAlignment="1">
      <alignment horizontal="center" vertical="center"/>
    </xf>
    <xf numFmtId="3" fontId="32" fillId="34" borderId="10" xfId="0" applyNumberFormat="1" applyFont="1" applyFill="1" applyBorder="1" applyAlignment="1">
      <alignment horizontal="right"/>
    </xf>
    <xf numFmtId="3" fontId="32" fillId="0" borderId="10" xfId="0" applyNumberFormat="1" applyFont="1" applyBorder="1" applyAlignment="1">
      <alignment horizontal="right"/>
    </xf>
    <xf numFmtId="3" fontId="32" fillId="0" borderId="12" xfId="0" applyNumberFormat="1" applyFont="1" applyBorder="1" applyAlignment="1">
      <alignment horizontal="right" vertical="center"/>
    </xf>
    <xf numFmtId="3" fontId="32" fillId="0" borderId="31" xfId="0" applyNumberFormat="1" applyFont="1" applyBorder="1" applyAlignment="1">
      <alignment horizontal="right" vertical="center"/>
    </xf>
    <xf numFmtId="3" fontId="32" fillId="0" borderId="11" xfId="0" applyNumberFormat="1" applyFont="1" applyBorder="1" applyAlignment="1">
      <alignment horizontal="right" vertical="center"/>
    </xf>
    <xf numFmtId="3" fontId="32" fillId="0" borderId="12" xfId="0" applyNumberFormat="1" applyFont="1" applyBorder="1" applyAlignment="1">
      <alignment horizontal="right"/>
    </xf>
    <xf numFmtId="3" fontId="30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left"/>
    </xf>
    <xf numFmtId="172" fontId="2" fillId="34" borderId="12" xfId="42" applyNumberFormat="1" applyFont="1" applyFill="1" applyBorder="1" applyAlignment="1">
      <alignment horizontal="right" vertical="center"/>
    </xf>
    <xf numFmtId="0" fontId="0" fillId="34" borderId="12" xfId="0" applyFill="1" applyBorder="1" applyAlignment="1">
      <alignment horizontal="center"/>
    </xf>
    <xf numFmtId="0" fontId="0" fillId="34" borderId="12" xfId="0" applyFill="1" applyBorder="1" applyAlignment="1">
      <alignment/>
    </xf>
    <xf numFmtId="172" fontId="26" fillId="34" borderId="12" xfId="42" applyNumberFormat="1" applyFont="1" applyFill="1" applyBorder="1" applyAlignment="1">
      <alignment horizontal="right" vertical="center"/>
    </xf>
    <xf numFmtId="172" fontId="26" fillId="34" borderId="10" xfId="42" applyNumberFormat="1" applyFont="1" applyFill="1" applyBorder="1" applyAlignment="1">
      <alignment horizontal="center"/>
    </xf>
    <xf numFmtId="0" fontId="2" fillId="34" borderId="14" xfId="0" applyFont="1" applyFill="1" applyBorder="1" applyAlignment="1">
      <alignment horizontal="left"/>
    </xf>
    <xf numFmtId="172" fontId="2" fillId="34" borderId="14" xfId="42" applyNumberFormat="1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2" fillId="32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2" fillId="32" borderId="10" xfId="0" applyFont="1" applyFill="1" applyBorder="1" applyAlignment="1">
      <alignment vertical="center"/>
    </xf>
    <xf numFmtId="172" fontId="26" fillId="33" borderId="10" xfId="42" applyNumberFormat="1" applyFont="1" applyFill="1" applyBorder="1" applyAlignment="1">
      <alignment horizontal="center" vertical="center"/>
    </xf>
    <xf numFmtId="3" fontId="30" fillId="33" borderId="1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172" fontId="26" fillId="33" borderId="12" xfId="42" applyNumberFormat="1" applyFont="1" applyFill="1" applyBorder="1" applyAlignment="1">
      <alignment/>
    </xf>
    <xf numFmtId="0" fontId="2" fillId="33" borderId="10" xfId="0" applyFont="1" applyFill="1" applyBorder="1" applyAlignment="1">
      <alignment vertical="center"/>
    </xf>
    <xf numFmtId="3" fontId="32" fillId="0" borderId="0" xfId="0" applyNumberFormat="1" applyFont="1" applyBorder="1" applyAlignment="1">
      <alignment horizontal="right"/>
    </xf>
    <xf numFmtId="3" fontId="30" fillId="0" borderId="10" xfId="0" applyNumberFormat="1" applyFont="1" applyBorder="1" applyAlignment="1">
      <alignment horizontal="right" vertical="center"/>
    </xf>
    <xf numFmtId="3" fontId="30" fillId="0" borderId="10" xfId="0" applyNumberFormat="1" applyFont="1" applyBorder="1" applyAlignment="1">
      <alignment horizontal="right"/>
    </xf>
    <xf numFmtId="3" fontId="32" fillId="33" borderId="10" xfId="0" applyNumberFormat="1" applyFont="1" applyFill="1" applyBorder="1" applyAlignment="1">
      <alignment horizontal="right"/>
    </xf>
    <xf numFmtId="3" fontId="32" fillId="0" borderId="0" xfId="0" applyNumberFormat="1" applyFont="1" applyAlignment="1">
      <alignment horizontal="right"/>
    </xf>
    <xf numFmtId="3" fontId="33" fillId="0" borderId="10" xfId="61" applyNumberFormat="1" applyFont="1" applyBorder="1" applyAlignment="1">
      <alignment horizontal="right"/>
      <protection/>
    </xf>
    <xf numFmtId="3" fontId="31" fillId="33" borderId="10" xfId="61" applyNumberFormat="1" applyFont="1" applyFill="1" applyBorder="1" applyAlignment="1">
      <alignment horizontal="right"/>
      <protection/>
    </xf>
    <xf numFmtId="3" fontId="33" fillId="0" borderId="0" xfId="61" applyNumberFormat="1" applyFont="1" applyAlignment="1">
      <alignment horizontal="right"/>
      <protection/>
    </xf>
    <xf numFmtId="3" fontId="34" fillId="0" borderId="10" xfId="61" applyNumberFormat="1" applyFont="1" applyBorder="1" applyAlignment="1">
      <alignment horizontal="right"/>
      <protection/>
    </xf>
    <xf numFmtId="3" fontId="33" fillId="0" borderId="10" xfId="61" applyNumberFormat="1" applyFont="1" applyFill="1" applyBorder="1" applyAlignment="1">
      <alignment horizontal="right"/>
      <protection/>
    </xf>
    <xf numFmtId="3" fontId="31" fillId="34" borderId="10" xfId="61" applyNumberFormat="1" applyFont="1" applyFill="1" applyBorder="1" applyAlignment="1">
      <alignment horizontal="right"/>
      <protection/>
    </xf>
    <xf numFmtId="3" fontId="33" fillId="33" borderId="10" xfId="61" applyNumberFormat="1" applyFont="1" applyFill="1" applyBorder="1" applyAlignment="1">
      <alignment horizontal="right"/>
      <protection/>
    </xf>
    <xf numFmtId="3" fontId="30" fillId="34" borderId="10" xfId="0" applyNumberFormat="1" applyFont="1" applyFill="1" applyBorder="1" applyAlignment="1">
      <alignment horizontal="right"/>
    </xf>
    <xf numFmtId="3" fontId="30" fillId="33" borderId="13" xfId="0" applyNumberFormat="1" applyFont="1" applyFill="1" applyBorder="1" applyAlignment="1">
      <alignment horizontal="right"/>
    </xf>
    <xf numFmtId="3" fontId="32" fillId="34" borderId="12" xfId="0" applyNumberFormat="1" applyFont="1" applyFill="1" applyBorder="1" applyAlignment="1">
      <alignment horizontal="right"/>
    </xf>
    <xf numFmtId="3" fontId="32" fillId="0" borderId="0" xfId="0" applyNumberFormat="1" applyFont="1" applyFill="1" applyAlignment="1">
      <alignment horizontal="right"/>
    </xf>
    <xf numFmtId="3" fontId="32" fillId="0" borderId="10" xfId="0" applyNumberFormat="1" applyFont="1" applyBorder="1" applyAlignment="1">
      <alignment horizontal="right"/>
    </xf>
    <xf numFmtId="3" fontId="32" fillId="0" borderId="0" xfId="0" applyNumberFormat="1" applyFont="1" applyAlignment="1">
      <alignment horizontal="right"/>
    </xf>
    <xf numFmtId="3" fontId="32" fillId="0" borderId="10" xfId="0" applyNumberFormat="1" applyFont="1" applyFill="1" applyBorder="1" applyAlignment="1">
      <alignment horizontal="right"/>
    </xf>
    <xf numFmtId="3" fontId="30" fillId="0" borderId="10" xfId="0" applyNumberFormat="1" applyFont="1" applyFill="1" applyBorder="1" applyAlignment="1">
      <alignment horizontal="right"/>
    </xf>
    <xf numFmtId="3" fontId="32" fillId="0" borderId="10" xfId="0" applyNumberFormat="1" applyFont="1" applyFill="1" applyBorder="1" applyAlignment="1">
      <alignment horizontal="right"/>
    </xf>
    <xf numFmtId="3" fontId="32" fillId="0" borderId="0" xfId="0" applyNumberFormat="1" applyFont="1" applyBorder="1" applyAlignment="1">
      <alignment horizontal="right"/>
    </xf>
    <xf numFmtId="3" fontId="32" fillId="33" borderId="10" xfId="0" applyNumberFormat="1" applyFont="1" applyFill="1" applyBorder="1" applyAlignment="1">
      <alignment horizontal="right"/>
    </xf>
    <xf numFmtId="3" fontId="32" fillId="0" borderId="0" xfId="0" applyNumberFormat="1" applyFont="1" applyFill="1" applyAlignment="1">
      <alignment horizontal="right"/>
    </xf>
    <xf numFmtId="3" fontId="32" fillId="0" borderId="10" xfId="0" applyNumberFormat="1" applyFont="1" applyBorder="1" applyAlignment="1">
      <alignment horizontal="right" vertical="center"/>
    </xf>
    <xf numFmtId="3" fontId="32" fillId="33" borderId="0" xfId="0" applyNumberFormat="1" applyFont="1" applyFill="1" applyAlignment="1">
      <alignment horizontal="right"/>
    </xf>
    <xf numFmtId="0" fontId="0" fillId="33" borderId="10" xfId="0" applyFont="1" applyFill="1" applyBorder="1" applyAlignment="1">
      <alignment horizontal="center"/>
    </xf>
    <xf numFmtId="172" fontId="0" fillId="33" borderId="0" xfId="42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172" fontId="27" fillId="33" borderId="10" xfId="42" applyNumberFormat="1" applyFont="1" applyFill="1" applyBorder="1" applyAlignment="1">
      <alignment horizontal="center"/>
    </xf>
    <xf numFmtId="172" fontId="0" fillId="34" borderId="12" xfId="42" applyNumberFormat="1" applyFont="1" applyFill="1" applyBorder="1" applyAlignment="1">
      <alignment/>
    </xf>
    <xf numFmtId="172" fontId="26" fillId="0" borderId="10" xfId="42" applyNumberFormat="1" applyFont="1" applyBorder="1" applyAlignment="1">
      <alignment horizontal="center"/>
    </xf>
    <xf numFmtId="172" fontId="2" fillId="33" borderId="0" xfId="42" applyNumberFormat="1" applyFont="1" applyFill="1" applyBorder="1" applyAlignment="1">
      <alignment horizontal="center"/>
    </xf>
    <xf numFmtId="3" fontId="30" fillId="34" borderId="10" xfId="0" applyNumberFormat="1" applyFont="1" applyFill="1" applyBorder="1" applyAlignment="1">
      <alignment horizontal="right" vertical="center"/>
    </xf>
    <xf numFmtId="172" fontId="27" fillId="33" borderId="10" xfId="42" applyNumberFormat="1" applyFont="1" applyFill="1" applyBorder="1" applyAlignment="1">
      <alignment horizontal="center" vertical="center"/>
    </xf>
    <xf numFmtId="172" fontId="27" fillId="32" borderId="12" xfId="42" applyNumberFormat="1" applyFont="1" applyFill="1" applyBorder="1" applyAlignment="1">
      <alignment horizontal="right" vertical="center"/>
    </xf>
    <xf numFmtId="3" fontId="32" fillId="0" borderId="11" xfId="0" applyNumberFormat="1" applyFont="1" applyFill="1" applyBorder="1" applyAlignment="1">
      <alignment horizontal="right" vertical="center"/>
    </xf>
    <xf numFmtId="0" fontId="12" fillId="0" borderId="13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38" fontId="10" fillId="0" borderId="25" xfId="45" applyNumberFormat="1" applyFont="1" applyFill="1" applyBorder="1" applyAlignment="1">
      <alignment horizontal="right" vertical="center"/>
    </xf>
    <xf numFmtId="38" fontId="12" fillId="0" borderId="25" xfId="45" applyNumberFormat="1" applyFont="1" applyFill="1" applyBorder="1" applyAlignment="1">
      <alignment horizontal="right" vertical="center"/>
    </xf>
    <xf numFmtId="38" fontId="12" fillId="0" borderId="25" xfId="45" applyNumberFormat="1" applyFont="1" applyFill="1" applyBorder="1" applyAlignment="1">
      <alignment horizontal="right" vertical="center"/>
    </xf>
    <xf numFmtId="38" fontId="12" fillId="0" borderId="33" xfId="45" applyNumberFormat="1" applyFont="1" applyFill="1" applyBorder="1" applyAlignment="1">
      <alignment horizontal="right" vertical="center"/>
    </xf>
    <xf numFmtId="0" fontId="10" fillId="0" borderId="21" xfId="0" applyFont="1" applyFill="1" applyBorder="1" applyAlignment="1" quotePrefix="1">
      <alignment horizontal="center" vertical="center"/>
    </xf>
    <xf numFmtId="38" fontId="12" fillId="0" borderId="34" xfId="45" applyNumberFormat="1" applyFont="1" applyFill="1" applyBorder="1" applyAlignment="1">
      <alignment horizontal="right" vertical="center"/>
    </xf>
    <xf numFmtId="38" fontId="10" fillId="0" borderId="0" xfId="45" applyNumberFormat="1" applyFont="1" applyFill="1" applyBorder="1" applyAlignment="1">
      <alignment horizontal="right"/>
    </xf>
    <xf numFmtId="38" fontId="12" fillId="0" borderId="0" xfId="45" applyNumberFormat="1" applyFont="1" applyFill="1" applyBorder="1" applyAlignment="1">
      <alignment horizontal="right" vertical="center"/>
    </xf>
    <xf numFmtId="38" fontId="12" fillId="0" borderId="0" xfId="45" applyNumberFormat="1" applyFont="1" applyFill="1" applyBorder="1" applyAlignment="1">
      <alignment vertical="center"/>
    </xf>
    <xf numFmtId="172" fontId="10" fillId="0" borderId="17" xfId="44" applyNumberFormat="1" applyFont="1" applyFill="1" applyBorder="1" applyAlignment="1">
      <alignment horizontal="right"/>
    </xf>
    <xf numFmtId="172" fontId="24" fillId="0" borderId="16" xfId="44" applyNumberFormat="1" applyFont="1" applyFill="1" applyBorder="1" applyAlignment="1">
      <alignment horizontal="center"/>
    </xf>
    <xf numFmtId="172" fontId="24" fillId="0" borderId="16" xfId="44" applyNumberFormat="1" applyFont="1" applyFill="1" applyBorder="1" applyAlignment="1">
      <alignment/>
    </xf>
    <xf numFmtId="172" fontId="24" fillId="0" borderId="16" xfId="44" applyNumberFormat="1" applyFont="1" applyFill="1" applyBorder="1" applyAlignment="1">
      <alignment horizontal="left" vertical="center"/>
    </xf>
    <xf numFmtId="172" fontId="24" fillId="0" borderId="23" xfId="44" applyNumberFormat="1" applyFont="1" applyFill="1" applyBorder="1" applyAlignment="1">
      <alignment horizontal="center"/>
    </xf>
    <xf numFmtId="172" fontId="10" fillId="0" borderId="18" xfId="44" applyNumberFormat="1" applyFont="1" applyFill="1" applyBorder="1" applyAlignment="1">
      <alignment horizontal="right"/>
    </xf>
    <xf numFmtId="172" fontId="25" fillId="0" borderId="10" xfId="44" applyNumberFormat="1" applyFont="1" applyFill="1" applyBorder="1" applyAlignment="1">
      <alignment horizontal="center" vertical="center"/>
    </xf>
    <xf numFmtId="172" fontId="25" fillId="0" borderId="25" xfId="44" applyNumberFormat="1" applyFont="1" applyFill="1" applyBorder="1" applyAlignment="1">
      <alignment horizontal="center"/>
    </xf>
    <xf numFmtId="38" fontId="10" fillId="0" borderId="18" xfId="42" applyNumberFormat="1" applyFont="1" applyFill="1" applyBorder="1" applyAlignment="1">
      <alignment horizontal="right" vertical="center"/>
    </xf>
    <xf numFmtId="38" fontId="10" fillId="0" borderId="20" xfId="42" applyNumberFormat="1" applyFont="1" applyFill="1" applyBorder="1" applyAlignment="1">
      <alignment horizontal="center" vertical="center"/>
    </xf>
    <xf numFmtId="38" fontId="10" fillId="0" borderId="10" xfId="42" applyNumberFormat="1" applyFont="1" applyFill="1" applyBorder="1" applyAlignment="1">
      <alignment vertical="center"/>
    </xf>
    <xf numFmtId="38" fontId="10" fillId="0" borderId="25" xfId="42" applyNumberFormat="1" applyFont="1" applyFill="1" applyBorder="1" applyAlignment="1">
      <alignment horizontal="center" vertical="center"/>
    </xf>
    <xf numFmtId="0" fontId="10" fillId="0" borderId="0" xfId="62" applyFont="1" applyFill="1" applyBorder="1" applyAlignment="1">
      <alignment horizontal="left" vertical="center"/>
      <protection/>
    </xf>
    <xf numFmtId="38" fontId="12" fillId="0" borderId="10" xfId="42" applyNumberFormat="1" applyFont="1" applyFill="1" applyBorder="1" applyAlignment="1">
      <alignment vertical="center"/>
    </xf>
    <xf numFmtId="3" fontId="12" fillId="0" borderId="25" xfId="62" applyNumberFormat="1" applyFont="1" applyFill="1" applyBorder="1" applyAlignment="1">
      <alignment horizontal="center"/>
      <protection/>
    </xf>
    <xf numFmtId="38" fontId="10" fillId="0" borderId="35" xfId="42" applyNumberFormat="1" applyFont="1" applyFill="1" applyBorder="1" applyAlignment="1">
      <alignment horizontal="right" vertical="center"/>
    </xf>
    <xf numFmtId="38" fontId="12" fillId="0" borderId="20" xfId="42" applyNumberFormat="1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wrapText="1"/>
    </xf>
    <xf numFmtId="38" fontId="12" fillId="0" borderId="20" xfId="42" applyNumberFormat="1" applyFont="1" applyFill="1" applyBorder="1" applyAlignment="1">
      <alignment vertical="center"/>
    </xf>
    <xf numFmtId="0" fontId="12" fillId="0" borderId="20" xfId="0" applyFont="1" applyFill="1" applyBorder="1" applyAlignment="1">
      <alignment horizontal="center" vertical="center" wrapText="1"/>
    </xf>
    <xf numFmtId="38" fontId="12" fillId="0" borderId="34" xfId="42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172" fontId="0" fillId="0" borderId="10" xfId="42" applyNumberFormat="1" applyFont="1" applyFill="1" applyBorder="1" applyAlignment="1">
      <alignment horizontal="center" vertical="center"/>
    </xf>
    <xf numFmtId="172" fontId="0" fillId="0" borderId="10" xfId="42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2" fontId="0" fillId="0" borderId="0" xfId="42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0" fontId="21" fillId="0" borderId="15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/>
    </xf>
    <xf numFmtId="0" fontId="24" fillId="0" borderId="15" xfId="0" applyFont="1" applyFill="1" applyBorder="1" applyAlignment="1">
      <alignment vertical="center"/>
    </xf>
    <xf numFmtId="0" fontId="24" fillId="0" borderId="32" xfId="0" applyFont="1" applyFill="1" applyBorder="1" applyAlignment="1">
      <alignment horizontal="right" vertical="center"/>
    </xf>
    <xf numFmtId="0" fontId="24" fillId="0" borderId="15" xfId="0" applyNumberFormat="1" applyFont="1" applyFill="1" applyBorder="1" applyAlignment="1">
      <alignment horizontal="center" vertical="center"/>
    </xf>
    <xf numFmtId="3" fontId="37" fillId="0" borderId="10" xfId="0" applyNumberFormat="1" applyFont="1" applyFill="1" applyBorder="1" applyAlignment="1">
      <alignment horizontal="right" vertical="center"/>
    </xf>
    <xf numFmtId="3" fontId="38" fillId="0" borderId="10" xfId="0" applyNumberFormat="1" applyFont="1" applyFill="1" applyBorder="1" applyAlignment="1">
      <alignment horizontal="right" vertical="center"/>
    </xf>
    <xf numFmtId="174" fontId="24" fillId="0" borderId="10" xfId="0" applyNumberFormat="1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vertical="center" wrapText="1"/>
    </xf>
    <xf numFmtId="0" fontId="24" fillId="0" borderId="32" xfId="0" applyFont="1" applyFill="1" applyBorder="1" applyAlignment="1">
      <alignment horizontal="right" vertical="center" wrapText="1"/>
    </xf>
    <xf numFmtId="0" fontId="24" fillId="0" borderId="15" xfId="0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vertical="center" wrapText="1"/>
    </xf>
    <xf numFmtId="174" fontId="25" fillId="0" borderId="10" xfId="0" applyNumberFormat="1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horizontal="right" vertical="center" wrapText="1"/>
    </xf>
    <xf numFmtId="0" fontId="24" fillId="0" borderId="10" xfId="0" applyFont="1" applyFill="1" applyBorder="1" applyAlignment="1">
      <alignment/>
    </xf>
    <xf numFmtId="3" fontId="37" fillId="0" borderId="10" xfId="0" applyNumberFormat="1" applyFont="1" applyFill="1" applyBorder="1" applyAlignment="1">
      <alignment horizontal="right"/>
    </xf>
    <xf numFmtId="0" fontId="24" fillId="0" borderId="13" xfId="0" applyFont="1" applyFill="1" applyBorder="1" applyAlignment="1">
      <alignment vertical="center" wrapText="1"/>
    </xf>
    <xf numFmtId="0" fontId="24" fillId="0" borderId="32" xfId="0" applyFont="1" applyFill="1" applyBorder="1" applyAlignment="1">
      <alignment horizontal="left" vertical="center" wrapText="1"/>
    </xf>
    <xf numFmtId="1" fontId="22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174" fontId="22" fillId="0" borderId="0" xfId="0" applyNumberFormat="1" applyFont="1" applyFill="1" applyBorder="1" applyAlignment="1">
      <alignment horizontal="center" vertical="center"/>
    </xf>
    <xf numFmtId="172" fontId="12" fillId="0" borderId="0" xfId="40" applyNumberFormat="1" applyFont="1" applyFill="1" applyBorder="1" applyAlignment="1">
      <alignment horizontal="right" vertical="center"/>
    </xf>
    <xf numFmtId="173" fontId="22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right"/>
    </xf>
    <xf numFmtId="173" fontId="25" fillId="0" borderId="17" xfId="0" applyNumberFormat="1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0" fontId="36" fillId="0" borderId="23" xfId="0" applyFont="1" applyFill="1" applyBorder="1" applyAlignment="1">
      <alignment horizontal="center" vertical="center"/>
    </xf>
    <xf numFmtId="1" fontId="24" fillId="0" borderId="18" xfId="0" applyNumberFormat="1" applyFont="1" applyFill="1" applyBorder="1" applyAlignment="1">
      <alignment horizontal="center" vertical="center"/>
    </xf>
    <xf numFmtId="3" fontId="37" fillId="0" borderId="25" xfId="0" applyNumberFormat="1" applyFont="1" applyFill="1" applyBorder="1" applyAlignment="1">
      <alignment horizontal="right" vertical="center"/>
    </xf>
    <xf numFmtId="3" fontId="38" fillId="0" borderId="25" xfId="0" applyNumberFormat="1" applyFont="1" applyFill="1" applyBorder="1" applyAlignment="1">
      <alignment horizontal="right" vertical="center"/>
    </xf>
    <xf numFmtId="3" fontId="37" fillId="0" borderId="25" xfId="0" applyNumberFormat="1" applyFont="1" applyFill="1" applyBorder="1" applyAlignment="1">
      <alignment vertical="center"/>
    </xf>
    <xf numFmtId="3" fontId="37" fillId="0" borderId="25" xfId="0" applyNumberFormat="1" applyFont="1" applyFill="1" applyBorder="1" applyAlignment="1">
      <alignment horizontal="right"/>
    </xf>
    <xf numFmtId="3" fontId="39" fillId="0" borderId="25" xfId="0" applyNumberFormat="1" applyFont="1" applyFill="1" applyBorder="1" applyAlignment="1">
      <alignment horizontal="right"/>
    </xf>
    <xf numFmtId="1" fontId="24" fillId="0" borderId="35" xfId="0" applyNumberFormat="1" applyFont="1" applyFill="1" applyBorder="1" applyAlignment="1">
      <alignment horizontal="center" vertical="center"/>
    </xf>
    <xf numFmtId="174" fontId="25" fillId="0" borderId="19" xfId="0" applyNumberFormat="1" applyFont="1" applyFill="1" applyBorder="1" applyAlignment="1">
      <alignment horizontal="center" vertical="center"/>
    </xf>
    <xf numFmtId="3" fontId="38" fillId="0" borderId="20" xfId="0" applyNumberFormat="1" applyFont="1" applyFill="1" applyBorder="1" applyAlignment="1">
      <alignment horizontal="right" vertical="center"/>
    </xf>
    <xf numFmtId="3" fontId="38" fillId="0" borderId="34" xfId="0" applyNumberFormat="1" applyFont="1" applyFill="1" applyBorder="1" applyAlignment="1">
      <alignment horizontal="right" vertical="center"/>
    </xf>
    <xf numFmtId="172" fontId="13" fillId="0" borderId="15" xfId="44" applyNumberFormat="1" applyFont="1" applyFill="1" applyBorder="1" applyAlignment="1">
      <alignment horizontal="center"/>
    </xf>
    <xf numFmtId="172" fontId="13" fillId="0" borderId="32" xfId="44" applyNumberFormat="1" applyFont="1" applyFill="1" applyBorder="1" applyAlignment="1">
      <alignment horizontal="center"/>
    </xf>
    <xf numFmtId="172" fontId="13" fillId="0" borderId="18" xfId="44" applyNumberFormat="1" applyFont="1" applyFill="1" applyBorder="1" applyAlignment="1">
      <alignment horizontal="center"/>
    </xf>
    <xf numFmtId="172" fontId="13" fillId="0" borderId="10" xfId="44" applyNumberFormat="1" applyFont="1" applyFill="1" applyBorder="1" applyAlignment="1">
      <alignment horizontal="center"/>
    </xf>
    <xf numFmtId="172" fontId="13" fillId="0" borderId="36" xfId="44" applyNumberFormat="1" applyFont="1" applyFill="1" applyBorder="1" applyAlignment="1">
      <alignment horizontal="center" vertical="center" wrapText="1"/>
    </xf>
    <xf numFmtId="172" fontId="13" fillId="0" borderId="37" xfId="44" applyNumberFormat="1" applyFont="1" applyFill="1" applyBorder="1" applyAlignment="1">
      <alignment horizontal="center" vertical="center"/>
    </xf>
    <xf numFmtId="172" fontId="13" fillId="0" borderId="38" xfId="44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right" vertical="center" wrapText="1"/>
    </xf>
    <xf numFmtId="0" fontId="10" fillId="0" borderId="32" xfId="0" applyFont="1" applyFill="1" applyBorder="1" applyAlignment="1">
      <alignment horizontal="righ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32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right"/>
    </xf>
    <xf numFmtId="0" fontId="10" fillId="0" borderId="39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32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3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/>
    </xf>
    <xf numFmtId="173" fontId="14" fillId="0" borderId="14" xfId="0" applyNumberFormat="1" applyFont="1" applyFill="1" applyBorder="1" applyAlignment="1">
      <alignment horizontal="center" vertical="center" wrapText="1"/>
    </xf>
    <xf numFmtId="173" fontId="14" fillId="0" borderId="42" xfId="0" applyNumberFormat="1" applyFont="1" applyFill="1" applyBorder="1" applyAlignment="1">
      <alignment horizontal="center" vertical="center" wrapText="1"/>
    </xf>
    <xf numFmtId="173" fontId="14" fillId="0" borderId="28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/>
    </xf>
    <xf numFmtId="173" fontId="13" fillId="0" borderId="0" xfId="0" applyNumberFormat="1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172" fontId="26" fillId="33" borderId="12" xfId="42" applyNumberFormat="1" applyFont="1" applyFill="1" applyBorder="1" applyAlignment="1">
      <alignment horizontal="center" vertical="center"/>
    </xf>
    <xf numFmtId="172" fontId="26" fillId="33" borderId="11" xfId="42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3" fontId="32" fillId="0" borderId="12" xfId="0" applyNumberFormat="1" applyFont="1" applyBorder="1" applyAlignment="1">
      <alignment horizontal="right" vertical="center"/>
    </xf>
    <xf numFmtId="3" fontId="32" fillId="0" borderId="31" xfId="0" applyNumberFormat="1" applyFont="1" applyBorder="1" applyAlignment="1">
      <alignment horizontal="right" vertical="center"/>
    </xf>
    <xf numFmtId="3" fontId="32" fillId="0" borderId="11" xfId="0" applyNumberFormat="1" applyFont="1" applyBorder="1" applyAlignment="1">
      <alignment horizontal="right" vertical="center"/>
    </xf>
    <xf numFmtId="3" fontId="30" fillId="33" borderId="12" xfId="0" applyNumberFormat="1" applyFont="1" applyFill="1" applyBorder="1" applyAlignment="1">
      <alignment horizontal="right" vertical="center"/>
    </xf>
    <xf numFmtId="3" fontId="30" fillId="33" borderId="11" xfId="0" applyNumberFormat="1" applyFont="1" applyFill="1" applyBorder="1" applyAlignment="1">
      <alignment horizontal="right" vertical="center"/>
    </xf>
    <xf numFmtId="3" fontId="32" fillId="0" borderId="12" xfId="0" applyNumberFormat="1" applyFont="1" applyFill="1" applyBorder="1" applyAlignment="1">
      <alignment horizontal="right" vertical="center"/>
    </xf>
    <xf numFmtId="3" fontId="32" fillId="0" borderId="31" xfId="0" applyNumberFormat="1" applyFont="1" applyFill="1" applyBorder="1" applyAlignment="1">
      <alignment horizontal="right" vertical="center"/>
    </xf>
    <xf numFmtId="3" fontId="32" fillId="0" borderId="11" xfId="0" applyNumberFormat="1" applyFont="1" applyFill="1" applyBorder="1" applyAlignment="1">
      <alignment horizontal="right" vertical="center"/>
    </xf>
    <xf numFmtId="172" fontId="26" fillId="33" borderId="12" xfId="42" applyNumberFormat="1" applyFont="1" applyFill="1" applyBorder="1" applyAlignment="1">
      <alignment horizontal="right" vertical="center"/>
    </xf>
    <xf numFmtId="172" fontId="26" fillId="32" borderId="11" xfId="42" applyNumberFormat="1" applyFont="1" applyFill="1" applyBorder="1" applyAlignment="1">
      <alignment horizontal="right" vertical="center"/>
    </xf>
    <xf numFmtId="172" fontId="2" fillId="32" borderId="12" xfId="42" applyNumberFormat="1" applyFont="1" applyFill="1" applyBorder="1" applyAlignment="1">
      <alignment horizontal="center"/>
    </xf>
    <xf numFmtId="172" fontId="2" fillId="32" borderId="11" xfId="42" applyNumberFormat="1" applyFont="1" applyFill="1" applyBorder="1" applyAlignment="1">
      <alignment horizontal="center"/>
    </xf>
    <xf numFmtId="3" fontId="32" fillId="0" borderId="12" xfId="0" applyNumberFormat="1" applyFont="1" applyBorder="1" applyAlignment="1">
      <alignment horizontal="right"/>
    </xf>
    <xf numFmtId="3" fontId="32" fillId="0" borderId="11" xfId="0" applyNumberFormat="1" applyFont="1" applyBorder="1" applyAlignment="1">
      <alignment horizontal="right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0" fontId="2" fillId="32" borderId="26" xfId="0" applyFont="1" applyFill="1" applyBorder="1" applyAlignment="1">
      <alignment horizontal="center" vertical="center"/>
    </xf>
    <xf numFmtId="0" fontId="2" fillId="32" borderId="27" xfId="0" applyFont="1" applyFill="1" applyBorder="1" applyAlignment="1">
      <alignment horizontal="center" vertical="center"/>
    </xf>
    <xf numFmtId="0" fontId="2" fillId="32" borderId="28" xfId="0" applyFont="1" applyFill="1" applyBorder="1" applyAlignment="1">
      <alignment horizontal="center" vertical="center"/>
    </xf>
    <xf numFmtId="0" fontId="2" fillId="32" borderId="29" xfId="0" applyFont="1" applyFill="1" applyBorder="1" applyAlignment="1">
      <alignment horizontal="center" vertical="center"/>
    </xf>
    <xf numFmtId="0" fontId="2" fillId="32" borderId="30" xfId="0" applyFont="1" applyFill="1" applyBorder="1" applyAlignment="1">
      <alignment horizontal="center" vertical="center"/>
    </xf>
    <xf numFmtId="172" fontId="2" fillId="33" borderId="10" xfId="42" applyNumberFormat="1" applyFont="1" applyFill="1" applyBorder="1" applyAlignment="1">
      <alignment horizontal="right" vertical="center"/>
    </xf>
    <xf numFmtId="0" fontId="30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172" fontId="2" fillId="33" borderId="12" xfId="42" applyNumberFormat="1" applyFont="1" applyFill="1" applyBorder="1" applyAlignment="1">
      <alignment horizontal="right" vertical="center"/>
    </xf>
    <xf numFmtId="172" fontId="2" fillId="32" borderId="11" xfId="42" applyNumberFormat="1" applyFont="1" applyFill="1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172" fontId="7" fillId="33" borderId="10" xfId="42" applyNumberFormat="1" applyFont="1" applyFill="1" applyBorder="1" applyAlignment="1">
      <alignment horizontal="right" vertical="center"/>
    </xf>
    <xf numFmtId="172" fontId="7" fillId="32" borderId="14" xfId="43" applyNumberFormat="1" applyFont="1" applyFill="1" applyBorder="1" applyAlignment="1">
      <alignment horizontal="center" vertical="center"/>
    </xf>
    <xf numFmtId="172" fontId="7" fillId="32" borderId="26" xfId="43" applyNumberFormat="1" applyFont="1" applyFill="1" applyBorder="1" applyAlignment="1">
      <alignment horizontal="center" vertical="center"/>
    </xf>
    <xf numFmtId="172" fontId="7" fillId="32" borderId="27" xfId="43" applyNumberFormat="1" applyFont="1" applyFill="1" applyBorder="1" applyAlignment="1">
      <alignment horizontal="center" vertical="center"/>
    </xf>
    <xf numFmtId="172" fontId="7" fillId="32" borderId="28" xfId="43" applyNumberFormat="1" applyFont="1" applyFill="1" applyBorder="1" applyAlignment="1">
      <alignment horizontal="center" vertical="center"/>
    </xf>
    <xf numFmtId="172" fontId="7" fillId="32" borderId="29" xfId="43" applyNumberFormat="1" applyFont="1" applyFill="1" applyBorder="1" applyAlignment="1">
      <alignment horizontal="center" vertical="center"/>
    </xf>
    <xf numFmtId="172" fontId="7" fillId="32" borderId="30" xfId="43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172" fontId="2" fillId="33" borderId="11" xfId="42" applyNumberFormat="1" applyFont="1" applyFill="1" applyBorder="1" applyAlignment="1">
      <alignment horizontal="right" vertical="center"/>
    </xf>
    <xf numFmtId="172" fontId="25" fillId="33" borderId="10" xfId="42" applyNumberFormat="1" applyFont="1" applyFill="1" applyBorder="1" applyAlignment="1">
      <alignment horizontal="right" vertical="center"/>
    </xf>
    <xf numFmtId="172" fontId="26" fillId="33" borderId="10" xfId="42" applyNumberFormat="1" applyFont="1" applyFill="1" applyBorder="1" applyAlignment="1">
      <alignment horizontal="right" vertical="center"/>
    </xf>
    <xf numFmtId="172" fontId="26" fillId="33" borderId="11" xfId="42" applyNumberFormat="1" applyFont="1" applyFill="1" applyBorder="1" applyAlignment="1">
      <alignment horizontal="right" vertical="center"/>
    </xf>
    <xf numFmtId="0" fontId="2" fillId="32" borderId="15" xfId="0" applyFont="1" applyFill="1" applyBorder="1" applyAlignment="1">
      <alignment horizontal="center" vertical="center"/>
    </xf>
    <xf numFmtId="0" fontId="2" fillId="32" borderId="32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3" fontId="30" fillId="33" borderId="12" xfId="0" applyNumberFormat="1" applyFont="1" applyFill="1" applyBorder="1" applyAlignment="1">
      <alignment horizontal="right"/>
    </xf>
    <xf numFmtId="3" fontId="30" fillId="33" borderId="11" xfId="0" applyNumberFormat="1" applyFont="1" applyFill="1" applyBorder="1" applyAlignment="1">
      <alignment horizontal="right"/>
    </xf>
    <xf numFmtId="3" fontId="30" fillId="33" borderId="10" xfId="0" applyNumberFormat="1" applyFont="1" applyFill="1" applyBorder="1" applyAlignment="1">
      <alignment horizontal="right" vertical="center"/>
    </xf>
    <xf numFmtId="3" fontId="32" fillId="0" borderId="12" xfId="0" applyNumberFormat="1" applyFont="1" applyFill="1" applyBorder="1" applyAlignment="1">
      <alignment horizontal="right" vertical="center"/>
    </xf>
    <xf numFmtId="3" fontId="32" fillId="0" borderId="31" xfId="0" applyNumberFormat="1" applyFont="1" applyFill="1" applyBorder="1" applyAlignment="1">
      <alignment horizontal="right" vertical="center"/>
    </xf>
    <xf numFmtId="3" fontId="32" fillId="0" borderId="11" xfId="0" applyNumberFormat="1" applyFont="1" applyFill="1" applyBorder="1" applyAlignment="1">
      <alignment horizontal="right" vertical="center"/>
    </xf>
    <xf numFmtId="3" fontId="32" fillId="33" borderId="12" xfId="0" applyNumberFormat="1" applyFont="1" applyFill="1" applyBorder="1" applyAlignment="1">
      <alignment horizontal="right"/>
    </xf>
    <xf numFmtId="3" fontId="32" fillId="33" borderId="11" xfId="0" applyNumberFormat="1" applyFont="1" applyFill="1" applyBorder="1" applyAlignment="1">
      <alignment horizontal="right"/>
    </xf>
    <xf numFmtId="3" fontId="32" fillId="33" borderId="12" xfId="0" applyNumberFormat="1" applyFont="1" applyFill="1" applyBorder="1" applyAlignment="1">
      <alignment horizontal="center"/>
    </xf>
    <xf numFmtId="3" fontId="32" fillId="33" borderId="11" xfId="0" applyNumberFormat="1" applyFont="1" applyFill="1" applyBorder="1" applyAlignment="1">
      <alignment horizontal="center"/>
    </xf>
    <xf numFmtId="3" fontId="32" fillId="33" borderId="42" xfId="0" applyNumberFormat="1" applyFont="1" applyFill="1" applyBorder="1" applyAlignment="1">
      <alignment horizontal="center"/>
    </xf>
    <xf numFmtId="172" fontId="16" fillId="0" borderId="12" xfId="42" applyNumberFormat="1" applyFont="1" applyBorder="1" applyAlignment="1">
      <alignment horizontal="left" wrapText="1"/>
    </xf>
    <xf numFmtId="172" fontId="16" fillId="0" borderId="11" xfId="42" applyNumberFormat="1" applyFont="1" applyBorder="1" applyAlignment="1">
      <alignment horizontal="left" wrapText="1"/>
    </xf>
    <xf numFmtId="172" fontId="16" fillId="0" borderId="15" xfId="42" applyNumberFormat="1" applyFont="1" applyBorder="1" applyAlignment="1">
      <alignment horizontal="center"/>
    </xf>
    <xf numFmtId="172" fontId="16" fillId="0" borderId="13" xfId="42" applyNumberFormat="1" applyFont="1" applyBorder="1" applyAlignment="1">
      <alignment horizontal="center"/>
    </xf>
    <xf numFmtId="172" fontId="16" fillId="0" borderId="32" xfId="42" applyNumberFormat="1" applyFont="1" applyBorder="1" applyAlignment="1">
      <alignment horizontal="center"/>
    </xf>
    <xf numFmtId="3" fontId="1" fillId="0" borderId="12" xfId="42" applyNumberFormat="1" applyFont="1" applyBorder="1" applyAlignment="1">
      <alignment horizontal="left" wrapText="1"/>
    </xf>
    <xf numFmtId="3" fontId="1" fillId="0" borderId="11" xfId="42" applyNumberFormat="1" applyFont="1" applyBorder="1" applyAlignment="1">
      <alignment horizontal="left"/>
    </xf>
    <xf numFmtId="3" fontId="1" fillId="0" borderId="12" xfId="42" applyNumberFormat="1" applyFont="1" applyBorder="1" applyAlignment="1">
      <alignment horizontal="center" wrapText="1"/>
    </xf>
    <xf numFmtId="3" fontId="1" fillId="0" borderId="11" xfId="42" applyNumberFormat="1" applyFont="1" applyBorder="1" applyAlignment="1">
      <alignment horizontal="center" wrapText="1"/>
    </xf>
    <xf numFmtId="3" fontId="1" fillId="0" borderId="11" xfId="42" applyNumberFormat="1" applyFont="1" applyBorder="1" applyAlignment="1">
      <alignment horizontal="left" wrapText="1"/>
    </xf>
    <xf numFmtId="3" fontId="1" fillId="0" borderId="12" xfId="42" applyNumberFormat="1" applyFont="1" applyBorder="1" applyAlignment="1">
      <alignment horizontal="left"/>
    </xf>
    <xf numFmtId="3" fontId="22" fillId="0" borderId="12" xfId="0" applyNumberFormat="1" applyFont="1" applyFill="1" applyBorder="1" applyAlignment="1">
      <alignment horizontal="left" vertical="center" wrapText="1"/>
    </xf>
    <xf numFmtId="3" fontId="22" fillId="0" borderId="11" xfId="0" applyNumberFormat="1" applyFont="1" applyFill="1" applyBorder="1" applyAlignment="1">
      <alignment horizontal="left" vertical="center" wrapText="1"/>
    </xf>
    <xf numFmtId="3" fontId="16" fillId="0" borderId="12" xfId="42" applyNumberFormat="1" applyFont="1" applyBorder="1" applyAlignment="1">
      <alignment horizontal="left"/>
    </xf>
    <xf numFmtId="3" fontId="16" fillId="0" borderId="11" xfId="42" applyNumberFormat="1" applyFont="1" applyBorder="1" applyAlignment="1">
      <alignment horizontal="left"/>
    </xf>
    <xf numFmtId="0" fontId="1" fillId="0" borderId="32" xfId="62" applyFont="1" applyFill="1" applyBorder="1" applyAlignment="1">
      <alignment horizontal="center"/>
      <protection/>
    </xf>
    <xf numFmtId="0" fontId="1" fillId="0" borderId="13" xfId="62" applyFill="1" applyBorder="1" applyAlignment="1">
      <alignment horizontal="center"/>
      <protection/>
    </xf>
    <xf numFmtId="0" fontId="1" fillId="0" borderId="14" xfId="62" applyFont="1" applyFill="1" applyBorder="1" applyAlignment="1">
      <alignment horizontal="left" vertical="center" wrapText="1"/>
      <protection/>
    </xf>
    <xf numFmtId="0" fontId="1" fillId="0" borderId="28" xfId="62" applyFont="1" applyFill="1" applyBorder="1" applyAlignment="1">
      <alignment horizontal="left" vertical="center" wrapText="1"/>
      <protection/>
    </xf>
    <xf numFmtId="0" fontId="0" fillId="0" borderId="10" xfId="0" applyBorder="1" applyAlignment="1">
      <alignment/>
    </xf>
    <xf numFmtId="0" fontId="1" fillId="0" borderId="10" xfId="62" applyFont="1" applyFill="1" applyBorder="1" applyAlignment="1">
      <alignment horizontal="left" vertical="center" wrapText="1"/>
      <protection/>
    </xf>
    <xf numFmtId="0" fontId="1" fillId="0" borderId="12" xfId="62" applyFill="1" applyBorder="1" applyAlignment="1">
      <alignment horizontal="center"/>
      <protection/>
    </xf>
    <xf numFmtId="0" fontId="1" fillId="0" borderId="11" xfId="62" applyFill="1" applyBorder="1" applyAlignment="1">
      <alignment horizontal="center"/>
      <protection/>
    </xf>
    <xf numFmtId="0" fontId="1" fillId="0" borderId="15" xfId="62" applyFill="1" applyBorder="1" applyAlignment="1">
      <alignment horizontal="center"/>
      <protection/>
    </xf>
    <xf numFmtId="49" fontId="12" fillId="0" borderId="15" xfId="45" applyNumberFormat="1" applyFont="1" applyFill="1" applyBorder="1" applyAlignment="1">
      <alignment horizontal="center" vertical="center"/>
    </xf>
    <xf numFmtId="49" fontId="12" fillId="0" borderId="32" xfId="45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 quotePrefix="1">
      <alignment horizontal="center" vertical="center"/>
    </xf>
    <xf numFmtId="0" fontId="12" fillId="0" borderId="13" xfId="0" applyFont="1" applyFill="1" applyBorder="1" applyAlignment="1" quotePrefix="1">
      <alignment horizontal="center" vertical="center"/>
    </xf>
    <xf numFmtId="0" fontId="12" fillId="0" borderId="10" xfId="0" applyFont="1" applyFill="1" applyBorder="1" applyAlignment="1">
      <alignment horizontal="left" vertical="center"/>
    </xf>
    <xf numFmtId="38" fontId="12" fillId="0" borderId="14" xfId="45" applyNumberFormat="1" applyFont="1" applyFill="1" applyBorder="1" applyAlignment="1">
      <alignment horizontal="right" vertical="center"/>
    </xf>
    <xf numFmtId="38" fontId="12" fillId="0" borderId="32" xfId="45" applyNumberFormat="1" applyFont="1" applyFill="1" applyBorder="1" applyAlignment="1">
      <alignment horizontal="right" vertical="center"/>
    </xf>
    <xf numFmtId="38" fontId="12" fillId="0" borderId="13" xfId="45" applyNumberFormat="1" applyFont="1" applyFill="1" applyBorder="1" applyAlignment="1">
      <alignment horizontal="right" vertical="center"/>
    </xf>
    <xf numFmtId="0" fontId="10" fillId="0" borderId="29" xfId="0" applyFont="1" applyFill="1" applyBorder="1" applyAlignment="1">
      <alignment horizontal="right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38" fontId="13" fillId="0" borderId="15" xfId="45" applyNumberFormat="1" applyFont="1" applyFill="1" applyBorder="1" applyAlignment="1">
      <alignment horizontal="center" vertical="center" wrapText="1"/>
    </xf>
    <xf numFmtId="38" fontId="13" fillId="0" borderId="32" xfId="45" applyNumberFormat="1" applyFont="1" applyFill="1" applyBorder="1" applyAlignment="1">
      <alignment horizontal="center" vertical="center"/>
    </xf>
    <xf numFmtId="38" fontId="13" fillId="0" borderId="13" xfId="45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 quotePrefix="1">
      <alignment horizontal="right" vertical="center"/>
    </xf>
    <xf numFmtId="0" fontId="10" fillId="0" borderId="13" xfId="0" applyFont="1" applyFill="1" applyBorder="1" applyAlignment="1" quotePrefix="1">
      <alignment horizontal="right" vertical="center"/>
    </xf>
    <xf numFmtId="0" fontId="12" fillId="0" borderId="32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right" vertical="center"/>
    </xf>
    <xf numFmtId="0" fontId="12" fillId="0" borderId="15" xfId="0" applyFont="1" applyFill="1" applyBorder="1" applyAlignment="1">
      <alignment horizontal="left" vertical="center"/>
    </xf>
    <xf numFmtId="38" fontId="12" fillId="0" borderId="15" xfId="45" applyNumberFormat="1" applyFont="1" applyFill="1" applyBorder="1" applyAlignment="1">
      <alignment horizontal="right"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32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38" fontId="10" fillId="0" borderId="15" xfId="45" applyNumberFormat="1" applyFont="1" applyFill="1" applyBorder="1" applyAlignment="1">
      <alignment horizontal="right" vertical="center"/>
    </xf>
    <xf numFmtId="38" fontId="10" fillId="0" borderId="32" xfId="45" applyNumberFormat="1" applyFont="1" applyFill="1" applyBorder="1" applyAlignment="1">
      <alignment horizontal="right" vertical="center"/>
    </xf>
    <xf numFmtId="38" fontId="10" fillId="0" borderId="13" xfId="45" applyNumberFormat="1" applyFont="1" applyFill="1" applyBorder="1" applyAlignment="1">
      <alignment horizontal="right" vertical="center"/>
    </xf>
    <xf numFmtId="1" fontId="12" fillId="0" borderId="15" xfId="0" applyNumberFormat="1" applyFont="1" applyFill="1" applyBorder="1" applyAlignment="1">
      <alignment horizontal="center" vertical="center"/>
    </xf>
    <xf numFmtId="1" fontId="12" fillId="0" borderId="13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left" vertical="center"/>
    </xf>
    <xf numFmtId="0" fontId="12" fillId="0" borderId="32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38" fontId="12" fillId="0" borderId="15" xfId="45" applyNumberFormat="1" applyFont="1" applyFill="1" applyBorder="1" applyAlignment="1">
      <alignment horizontal="right" vertical="center"/>
    </xf>
    <xf numFmtId="38" fontId="12" fillId="0" borderId="32" xfId="45" applyNumberFormat="1" applyFont="1" applyFill="1" applyBorder="1" applyAlignment="1">
      <alignment horizontal="right" vertical="center"/>
    </xf>
    <xf numFmtId="38" fontId="12" fillId="0" borderId="13" xfId="45" applyNumberFormat="1" applyFont="1" applyFill="1" applyBorder="1" applyAlignment="1">
      <alignment horizontal="right" vertical="center"/>
    </xf>
    <xf numFmtId="0" fontId="12" fillId="0" borderId="14" xfId="0" applyFont="1" applyFill="1" applyBorder="1" applyAlignment="1" quotePrefix="1">
      <alignment horizontal="center" vertical="center" wrapText="1"/>
    </xf>
    <xf numFmtId="0" fontId="12" fillId="0" borderId="27" xfId="0" applyFont="1" applyFill="1" applyBorder="1" applyAlignment="1" quotePrefix="1">
      <alignment horizontal="center" vertical="center"/>
    </xf>
    <xf numFmtId="0" fontId="12" fillId="0" borderId="28" xfId="0" applyFont="1" applyFill="1" applyBorder="1" applyAlignment="1" quotePrefix="1">
      <alignment horizontal="center" vertical="center"/>
    </xf>
    <xf numFmtId="0" fontId="12" fillId="0" borderId="30" xfId="0" applyFont="1" applyFill="1" applyBorder="1" applyAlignment="1" quotePrefix="1">
      <alignment horizontal="center" vertical="center"/>
    </xf>
    <xf numFmtId="49" fontId="12" fillId="0" borderId="13" xfId="45" applyNumberFormat="1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/>
    </xf>
    <xf numFmtId="172" fontId="24" fillId="0" borderId="10" xfId="44" applyNumberFormat="1" applyFont="1" applyFill="1" applyBorder="1" applyAlignment="1">
      <alignment horizontal="center"/>
    </xf>
    <xf numFmtId="172" fontId="24" fillId="0" borderId="25" xfId="44" applyNumberFormat="1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3" fontId="12" fillId="0" borderId="0" xfId="0" applyNumberFormat="1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25" fillId="0" borderId="43" xfId="0" applyFont="1" applyFill="1" applyBorder="1" applyAlignment="1">
      <alignment horizontal="center" vertical="center"/>
    </xf>
    <xf numFmtId="173" fontId="25" fillId="0" borderId="44" xfId="0" applyNumberFormat="1" applyFont="1" applyFill="1" applyBorder="1" applyAlignment="1">
      <alignment horizontal="center" vertical="center" wrapText="1"/>
    </xf>
    <xf numFmtId="173" fontId="25" fillId="0" borderId="45" xfId="0" applyNumberFormat="1" applyFont="1" applyFill="1" applyBorder="1" applyAlignment="1">
      <alignment horizontal="center" vertical="center" wrapText="1"/>
    </xf>
    <xf numFmtId="173" fontId="25" fillId="0" borderId="46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0" fontId="25" fillId="0" borderId="42" xfId="0" applyFont="1" applyFill="1" applyBorder="1" applyAlignment="1">
      <alignment horizontal="center" vertical="center"/>
    </xf>
    <xf numFmtId="0" fontId="25" fillId="0" borderId="47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 wrapText="1"/>
    </xf>
    <xf numFmtId="0" fontId="25" fillId="0" borderId="42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25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left" wrapText="1"/>
    </xf>
    <xf numFmtId="0" fontId="24" fillId="0" borderId="13" xfId="0" applyFont="1" applyFill="1" applyBorder="1" applyAlignment="1">
      <alignment horizontal="left" wrapText="1"/>
    </xf>
    <xf numFmtId="0" fontId="25" fillId="0" borderId="19" xfId="0" applyFont="1" applyFill="1" applyBorder="1" applyAlignment="1">
      <alignment horizontal="center" vertical="center"/>
    </xf>
    <xf numFmtId="0" fontId="25" fillId="0" borderId="48" xfId="0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horizontal="center" vertical="center" wrapText="1"/>
    </xf>
    <xf numFmtId="0" fontId="25" fillId="0" borderId="49" xfId="0" applyFont="1" applyFill="1" applyBorder="1" applyAlignment="1">
      <alignment horizontal="center" vertical="center" wrapText="1"/>
    </xf>
    <xf numFmtId="3" fontId="38" fillId="0" borderId="33" xfId="0" applyNumberFormat="1" applyFont="1" applyFill="1" applyBorder="1" applyAlignment="1">
      <alignment horizontal="center" vertical="center"/>
    </xf>
    <xf numFmtId="3" fontId="38" fillId="0" borderId="50" xfId="0" applyNumberFormat="1" applyFont="1" applyFill="1" applyBorder="1" applyAlignment="1">
      <alignment horizontal="center" vertical="center"/>
    </xf>
    <xf numFmtId="3" fontId="38" fillId="0" borderId="49" xfId="0" applyNumberFormat="1" applyFont="1" applyFill="1" applyBorder="1" applyAlignment="1">
      <alignment horizontal="center" vertical="center"/>
    </xf>
    <xf numFmtId="172" fontId="24" fillId="0" borderId="15" xfId="44" applyNumberFormat="1" applyFont="1" applyFill="1" applyBorder="1" applyAlignment="1">
      <alignment horizontal="center"/>
    </xf>
    <xf numFmtId="172" fontId="24" fillId="0" borderId="13" xfId="44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left" vertical="center"/>
    </xf>
    <xf numFmtId="38" fontId="25" fillId="0" borderId="0" xfId="42" applyNumberFormat="1" applyFont="1" applyFill="1" applyBorder="1" applyAlignment="1">
      <alignment horizontal="right" vertical="center"/>
    </xf>
  </cellXfs>
  <cellStyles count="5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Ezres 3 2" xfId="44"/>
    <cellStyle name="Ezres 4" xfId="45"/>
    <cellStyle name="Figyelmeztetés" xfId="46"/>
    <cellStyle name="Hyperlink" xfId="47"/>
    <cellStyle name="Hivatkozott cella" xfId="48"/>
    <cellStyle name="Jegyzet" xfId="49"/>
    <cellStyle name="Jelölőszín (1)" xfId="50"/>
    <cellStyle name="Jelölőszín (2)" xfId="51"/>
    <cellStyle name="Jelölőszín (3)" xfId="52"/>
    <cellStyle name="Jelölőszín (4)" xfId="53"/>
    <cellStyle name="Jelölőszín (5)" xfId="54"/>
    <cellStyle name="Jelölőszín (6)" xfId="55"/>
    <cellStyle name="Jó" xfId="56"/>
    <cellStyle name="Kimenet" xfId="57"/>
    <cellStyle name="Followed Hyperlink" xfId="58"/>
    <cellStyle name="Magyarázó szöveg" xfId="59"/>
    <cellStyle name="Normál 2" xfId="60"/>
    <cellStyle name="Normál 3" xfId="61"/>
    <cellStyle name="Normál_2012.évi ktgvetés mellékleteti1" xfId="62"/>
    <cellStyle name="Normal_KARSZJ3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17.%20PARANCSIKONJA\K&#246;lts&#233;gvet&#233;s%202017\&#211;voda\El&#337;terjeszt&#233;s%202017.&#233;vi%20&#211;voda%20K&#246;lts&#233;gvet&#233;sr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m"/>
      <sheetName val="2.a.m. "/>
      <sheetName val="2.b.m."/>
    </sheetNames>
    <sheetDataSet>
      <sheetData sheetId="2">
        <row r="15">
          <cell r="H15">
            <v>27007795</v>
          </cell>
          <cell r="I15">
            <v>1891500</v>
          </cell>
        </row>
        <row r="19">
          <cell r="H19">
            <v>6031749</v>
          </cell>
          <cell r="I19">
            <v>421160</v>
          </cell>
        </row>
        <row r="53">
          <cell r="H53">
            <v>2399456.92</v>
          </cell>
          <cell r="I53">
            <v>7209780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view="pageLayout" workbookViewId="0" topLeftCell="A4">
      <selection activeCell="D13" sqref="D13"/>
    </sheetView>
  </sheetViews>
  <sheetFormatPr defaultColWidth="9.125" defaultRowHeight="12.75"/>
  <cols>
    <col min="1" max="1" width="7.875" style="102" bestFit="1" customWidth="1"/>
    <col min="2" max="2" width="10.375" style="118" customWidth="1"/>
    <col min="3" max="3" width="59.875" style="102" customWidth="1"/>
    <col min="4" max="4" width="19.625" style="102" bestFit="1" customWidth="1"/>
    <col min="5" max="5" width="11.875" style="118" bestFit="1" customWidth="1"/>
    <col min="6" max="6" width="49.875" style="102" customWidth="1"/>
    <col min="7" max="7" width="19.625" style="102" bestFit="1" customWidth="1"/>
    <col min="8" max="16384" width="9.125" style="102" customWidth="1"/>
  </cols>
  <sheetData>
    <row r="1" spans="1:7" ht="15">
      <c r="A1" s="650" t="s">
        <v>306</v>
      </c>
      <c r="B1" s="100" t="s">
        <v>2</v>
      </c>
      <c r="C1" s="100" t="s">
        <v>119</v>
      </c>
      <c r="D1" s="100" t="s">
        <v>4</v>
      </c>
      <c r="E1" s="101" t="s">
        <v>5</v>
      </c>
      <c r="F1" s="100" t="s">
        <v>6</v>
      </c>
      <c r="G1" s="100" t="s">
        <v>286</v>
      </c>
    </row>
    <row r="2" spans="1:7" ht="40.5" customHeight="1">
      <c r="A2" s="651"/>
      <c r="B2" s="646" t="s">
        <v>287</v>
      </c>
      <c r="C2" s="647"/>
      <c r="D2" s="647"/>
      <c r="E2" s="648" t="s">
        <v>288</v>
      </c>
      <c r="F2" s="649"/>
      <c r="G2" s="649"/>
    </row>
    <row r="3" spans="1:7" s="106" customFormat="1" ht="35.25" customHeight="1">
      <c r="A3" s="652"/>
      <c r="B3" s="103" t="s">
        <v>289</v>
      </c>
      <c r="C3" s="104" t="s">
        <v>8</v>
      </c>
      <c r="D3" s="103" t="s">
        <v>290</v>
      </c>
      <c r="E3" s="105" t="s">
        <v>289</v>
      </c>
      <c r="F3" s="104" t="s">
        <v>8</v>
      </c>
      <c r="G3" s="104" t="s">
        <v>291</v>
      </c>
    </row>
    <row r="4" spans="1:7" ht="29.25" customHeight="1">
      <c r="A4" s="107">
        <v>1</v>
      </c>
      <c r="B4" s="108" t="s">
        <v>138</v>
      </c>
      <c r="C4" s="109" t="s">
        <v>137</v>
      </c>
      <c r="D4" s="110">
        <f>'2.m'!E15</f>
        <v>78157224</v>
      </c>
      <c r="E4" s="111" t="s">
        <v>292</v>
      </c>
      <c r="F4" s="112" t="s">
        <v>293</v>
      </c>
      <c r="G4" s="110">
        <f>'4.a.m'!AH27</f>
        <v>25434202</v>
      </c>
    </row>
    <row r="5" spans="1:7" ht="29.25" customHeight="1">
      <c r="A5" s="107">
        <v>2</v>
      </c>
      <c r="B5" s="108" t="s">
        <v>153</v>
      </c>
      <c r="C5" s="109" t="s">
        <v>152</v>
      </c>
      <c r="D5" s="110"/>
      <c r="E5" s="111" t="s">
        <v>294</v>
      </c>
      <c r="F5" s="112" t="s">
        <v>295</v>
      </c>
      <c r="G5" s="110">
        <f>'4.a.m'!AH28</f>
        <v>4790585</v>
      </c>
    </row>
    <row r="6" spans="1:7" ht="29.25" customHeight="1">
      <c r="A6" s="107">
        <v>3</v>
      </c>
      <c r="B6" s="108" t="s">
        <v>162</v>
      </c>
      <c r="C6" s="109" t="s">
        <v>161</v>
      </c>
      <c r="D6" s="110">
        <f>'2.m'!E37</f>
        <v>31707492</v>
      </c>
      <c r="E6" s="111" t="s">
        <v>296</v>
      </c>
      <c r="F6" s="112" t="s">
        <v>17</v>
      </c>
      <c r="G6" s="110">
        <f>'4.a.m'!AH56</f>
        <v>57187574</v>
      </c>
    </row>
    <row r="7" spans="1:7" ht="29.25" customHeight="1">
      <c r="A7" s="107">
        <v>4</v>
      </c>
      <c r="B7" s="108" t="s">
        <v>165</v>
      </c>
      <c r="C7" s="109" t="s">
        <v>164</v>
      </c>
      <c r="D7" s="110">
        <v>1800000</v>
      </c>
      <c r="E7" s="111" t="s">
        <v>297</v>
      </c>
      <c r="F7" s="109" t="s">
        <v>81</v>
      </c>
      <c r="G7" s="110">
        <f>'4.a.m'!AH65</f>
        <v>3246024</v>
      </c>
    </row>
    <row r="8" spans="1:7" ht="29.25" customHeight="1">
      <c r="A8" s="107">
        <v>5</v>
      </c>
      <c r="B8" s="108" t="s">
        <v>185</v>
      </c>
      <c r="C8" s="109" t="s">
        <v>184</v>
      </c>
      <c r="D8" s="110">
        <f>'2.m'!E53</f>
        <v>5151200</v>
      </c>
      <c r="E8" s="111" t="s">
        <v>298</v>
      </c>
      <c r="F8" s="110" t="s">
        <v>19</v>
      </c>
      <c r="G8" s="110">
        <f>'4.a.m'!AH81</f>
        <v>14191600.495000005</v>
      </c>
    </row>
    <row r="9" spans="1:7" ht="29.25" customHeight="1">
      <c r="A9" s="107">
        <v>6</v>
      </c>
      <c r="B9" s="108" t="s">
        <v>239</v>
      </c>
      <c r="C9" s="109" t="s">
        <v>884</v>
      </c>
      <c r="D9" s="110">
        <f>'2.m'!E87</f>
        <v>23802400</v>
      </c>
      <c r="E9" s="111" t="s">
        <v>501</v>
      </c>
      <c r="F9" s="110" t="s">
        <v>612</v>
      </c>
      <c r="G9" s="110">
        <f>'4.a.m'!AH89</f>
        <v>82748349</v>
      </c>
    </row>
    <row r="10" spans="1:7" ht="29.25" customHeight="1">
      <c r="A10" s="107">
        <v>7</v>
      </c>
      <c r="B10" s="108" t="s">
        <v>249</v>
      </c>
      <c r="C10" s="109" t="s">
        <v>302</v>
      </c>
      <c r="D10" s="110">
        <f>'2.m'!E95</f>
        <v>20415180</v>
      </c>
      <c r="E10" s="111" t="s">
        <v>299</v>
      </c>
      <c r="F10" s="110" t="s">
        <v>300</v>
      </c>
      <c r="G10" s="110">
        <f>'4.a.m'!AH94</f>
        <v>0</v>
      </c>
    </row>
    <row r="11" spans="1:7" ht="29.25" customHeight="1">
      <c r="A11" s="107">
        <v>8</v>
      </c>
      <c r="B11" s="108" t="s">
        <v>206</v>
      </c>
      <c r="C11" s="109" t="s">
        <v>1038</v>
      </c>
      <c r="D11" s="110">
        <f>'2.m'!E72</f>
        <v>81523125</v>
      </c>
      <c r="E11" s="111" t="s">
        <v>301</v>
      </c>
      <c r="F11" s="110" t="s">
        <v>33</v>
      </c>
      <c r="G11" s="110">
        <f>'4.a.m'!AH107</f>
        <v>55198287</v>
      </c>
    </row>
    <row r="12" spans="1:7" ht="29.25" customHeight="1">
      <c r="A12" s="107"/>
      <c r="B12" s="108" t="s">
        <v>269</v>
      </c>
      <c r="C12" s="109" t="s">
        <v>1181</v>
      </c>
      <c r="D12" s="110">
        <v>240000</v>
      </c>
      <c r="E12" s="111"/>
      <c r="F12" s="110"/>
      <c r="G12" s="110"/>
    </row>
    <row r="13" spans="1:7" ht="29.25" customHeight="1">
      <c r="A13" s="107">
        <v>9</v>
      </c>
      <c r="B13" s="108" t="s">
        <v>281</v>
      </c>
      <c r="C13" s="109" t="s">
        <v>630</v>
      </c>
      <c r="D13" s="110"/>
      <c r="E13" s="111"/>
      <c r="F13" s="110"/>
      <c r="G13" s="110"/>
    </row>
    <row r="14" spans="1:7" ht="47.25" customHeight="1" thickBot="1">
      <c r="A14" s="113">
        <v>10</v>
      </c>
      <c r="B14" s="114" t="s">
        <v>303</v>
      </c>
      <c r="C14" s="114" t="s">
        <v>304</v>
      </c>
      <c r="D14" s="115">
        <f>SUM(D4:D13)</f>
        <v>242796621</v>
      </c>
      <c r="E14" s="116" t="s">
        <v>613</v>
      </c>
      <c r="F14" s="117" t="s">
        <v>305</v>
      </c>
      <c r="G14" s="115">
        <f>SUM(G4:G13)</f>
        <v>242796621.495</v>
      </c>
    </row>
  </sheetData>
  <sheetProtection/>
  <mergeCells count="3">
    <mergeCell ref="B2:D2"/>
    <mergeCell ref="E2:G2"/>
    <mergeCell ref="A1:A3"/>
  </mergeCells>
  <printOptions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74" r:id="rId1"/>
  <headerFooter>
    <oddHeader xml:space="preserve">&amp;LMAGYARPOLÁNY KÖZSÉG ÖNKORMÁNYZATA&amp;C2019. KÖLTSÉGVETÉS
BEVÉTELEK ÉS KIADÁSOK ALAKULÁSA&amp;R1. melléklet Magyarpolány Község Önkormányat Képviselő-testületének
2/2019. (III. 5.) önkormányzati rendeletéhez 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8"/>
  <sheetViews>
    <sheetView view="pageLayout" zoomScaleSheetLayoutView="100" workbookViewId="0" topLeftCell="A1">
      <selection activeCell="Z3" sqref="Z3:Z4"/>
    </sheetView>
  </sheetViews>
  <sheetFormatPr defaultColWidth="2.625" defaultRowHeight="12.75"/>
  <cols>
    <col min="1" max="1" width="2.625" style="133" customWidth="1"/>
    <col min="2" max="2" width="4.50390625" style="133" customWidth="1"/>
    <col min="3" max="3" width="2.625" style="90" customWidth="1"/>
    <col min="4" max="4" width="6.875" style="87" customWidth="1"/>
    <col min="5" max="5" width="80.50390625" style="91" bestFit="1" customWidth="1"/>
    <col min="6" max="7" width="2.625" style="87" customWidth="1"/>
    <col min="8" max="8" width="1.12109375" style="92" customWidth="1"/>
    <col min="9" max="9" width="1.4921875" style="92" customWidth="1"/>
    <col min="10" max="11" width="4.625" style="92" customWidth="1"/>
    <col min="12" max="12" width="4.625" style="87" customWidth="1"/>
    <col min="13" max="13" width="1.12109375" style="87" customWidth="1"/>
    <col min="14" max="15" width="4.625" style="92" customWidth="1"/>
    <col min="16" max="16" width="4.625" style="87" customWidth="1"/>
    <col min="17" max="17" width="1.12109375" style="87" customWidth="1"/>
    <col min="18" max="19" width="4.625" style="92" customWidth="1"/>
    <col min="20" max="20" width="4.625" style="87" customWidth="1"/>
    <col min="21" max="21" width="1.12109375" style="87" customWidth="1"/>
    <col min="22" max="23" width="4.625" style="92" customWidth="1"/>
    <col min="24" max="24" width="4.625" style="87" customWidth="1"/>
    <col min="25" max="25" width="1.12109375" style="87" customWidth="1"/>
    <col min="26" max="226" width="9.125" style="87" customWidth="1"/>
    <col min="227" max="227" width="2.625" style="87" customWidth="1"/>
    <col min="228" max="228" width="3.125" style="87" customWidth="1"/>
    <col min="229" max="229" width="2.625" style="87" customWidth="1"/>
    <col min="230" max="230" width="6.875" style="87" customWidth="1"/>
    <col min="231" max="16384" width="2.625" style="87" customWidth="1"/>
  </cols>
  <sheetData>
    <row r="1" spans="1:25" ht="15">
      <c r="A1" s="780"/>
      <c r="B1" s="780"/>
      <c r="C1" s="780"/>
      <c r="D1" s="780"/>
      <c r="E1" s="780"/>
      <c r="F1" s="780"/>
      <c r="G1" s="780"/>
      <c r="H1" s="780"/>
      <c r="I1" s="780"/>
      <c r="J1" s="780"/>
      <c r="K1" s="780"/>
      <c r="L1" s="780"/>
      <c r="M1" s="780"/>
      <c r="N1" s="780"/>
      <c r="O1" s="780"/>
      <c r="P1" s="780"/>
      <c r="Q1" s="780"/>
      <c r="R1" s="780"/>
      <c r="S1" s="780"/>
      <c r="T1" s="780"/>
      <c r="U1" s="780"/>
      <c r="V1" s="780"/>
      <c r="W1" s="780"/>
      <c r="X1" s="780"/>
      <c r="Y1" s="780"/>
    </row>
    <row r="2" spans="1:25" s="132" customFormat="1" ht="15">
      <c r="A2" s="809" t="s">
        <v>306</v>
      </c>
      <c r="B2" s="810"/>
      <c r="C2" s="660" t="s">
        <v>2</v>
      </c>
      <c r="D2" s="661"/>
      <c r="E2" s="661"/>
      <c r="F2" s="781" t="s">
        <v>119</v>
      </c>
      <c r="G2" s="782"/>
      <c r="H2" s="782"/>
      <c r="I2" s="782"/>
      <c r="J2" s="783" t="s">
        <v>4</v>
      </c>
      <c r="K2" s="784"/>
      <c r="L2" s="784"/>
      <c r="M2" s="785"/>
      <c r="N2" s="783" t="s">
        <v>5</v>
      </c>
      <c r="O2" s="784"/>
      <c r="P2" s="784"/>
      <c r="Q2" s="785"/>
      <c r="R2" s="783" t="s">
        <v>6</v>
      </c>
      <c r="S2" s="784"/>
      <c r="T2" s="784"/>
      <c r="U2" s="785"/>
      <c r="V2" s="783" t="s">
        <v>286</v>
      </c>
      <c r="W2" s="784"/>
      <c r="X2" s="784"/>
      <c r="Y2" s="785"/>
    </row>
    <row r="3" spans="1:25" s="132" customFormat="1" ht="32.25" customHeight="1">
      <c r="A3" s="811"/>
      <c r="B3" s="812"/>
      <c r="C3" s="790" t="s">
        <v>677</v>
      </c>
      <c r="D3" s="791"/>
      <c r="E3" s="791"/>
      <c r="F3" s="655" t="s">
        <v>678</v>
      </c>
      <c r="G3" s="788"/>
      <c r="H3" s="788"/>
      <c r="I3" s="789"/>
      <c r="J3" s="772" t="s">
        <v>1177</v>
      </c>
      <c r="K3" s="773"/>
      <c r="L3" s="773"/>
      <c r="M3" s="429"/>
      <c r="N3" s="772" t="s">
        <v>909</v>
      </c>
      <c r="O3" s="773"/>
      <c r="P3" s="773"/>
      <c r="Q3" s="813"/>
      <c r="R3" s="772" t="s">
        <v>1028</v>
      </c>
      <c r="S3" s="773"/>
      <c r="T3" s="773"/>
      <c r="U3" s="813"/>
      <c r="V3" s="772" t="s">
        <v>1178</v>
      </c>
      <c r="W3" s="773"/>
      <c r="X3" s="773"/>
      <c r="Y3" s="813"/>
    </row>
    <row r="4" spans="1:25" ht="15" customHeight="1">
      <c r="A4" s="774">
        <v>1</v>
      </c>
      <c r="B4" s="775"/>
      <c r="C4" s="786"/>
      <c r="D4" s="792"/>
      <c r="E4" s="235" t="s">
        <v>223</v>
      </c>
      <c r="F4" s="795"/>
      <c r="G4" s="796"/>
      <c r="H4" s="796"/>
      <c r="I4" s="797"/>
      <c r="J4" s="798">
        <v>817000</v>
      </c>
      <c r="K4" s="799"/>
      <c r="L4" s="799"/>
      <c r="M4" s="800"/>
      <c r="N4" s="798">
        <v>817000</v>
      </c>
      <c r="O4" s="799"/>
      <c r="P4" s="799"/>
      <c r="Q4" s="800"/>
      <c r="R4" s="798">
        <v>817000</v>
      </c>
      <c r="S4" s="799"/>
      <c r="T4" s="799"/>
      <c r="U4" s="800"/>
      <c r="V4" s="798">
        <v>817000</v>
      </c>
      <c r="W4" s="799"/>
      <c r="X4" s="799"/>
      <c r="Y4" s="800"/>
    </row>
    <row r="5" spans="1:25" ht="15" customHeight="1">
      <c r="A5" s="801">
        <v>2</v>
      </c>
      <c r="B5" s="802"/>
      <c r="C5" s="786"/>
      <c r="D5" s="787"/>
      <c r="E5" s="235" t="s">
        <v>224</v>
      </c>
      <c r="F5" s="795"/>
      <c r="G5" s="796"/>
      <c r="H5" s="796"/>
      <c r="I5" s="797"/>
      <c r="J5" s="798">
        <v>5020000</v>
      </c>
      <c r="K5" s="799"/>
      <c r="L5" s="799"/>
      <c r="M5" s="800"/>
      <c r="N5" s="798">
        <v>5020000</v>
      </c>
      <c r="O5" s="799"/>
      <c r="P5" s="799"/>
      <c r="Q5" s="800"/>
      <c r="R5" s="798">
        <v>5020000</v>
      </c>
      <c r="S5" s="799"/>
      <c r="T5" s="799"/>
      <c r="U5" s="800"/>
      <c r="V5" s="798">
        <v>5020000</v>
      </c>
      <c r="W5" s="799"/>
      <c r="X5" s="799"/>
      <c r="Y5" s="800"/>
    </row>
    <row r="6" spans="1:25" ht="30" customHeight="1">
      <c r="A6" s="801">
        <v>3</v>
      </c>
      <c r="B6" s="802"/>
      <c r="C6" s="655" t="s">
        <v>623</v>
      </c>
      <c r="D6" s="656"/>
      <c r="E6" s="656"/>
      <c r="F6" s="793" t="s">
        <v>222</v>
      </c>
      <c r="G6" s="788"/>
      <c r="H6" s="788"/>
      <c r="I6" s="789"/>
      <c r="J6" s="794">
        <f>SUM(J4:J5)</f>
        <v>5837000</v>
      </c>
      <c r="K6" s="778"/>
      <c r="L6" s="778"/>
      <c r="M6" s="779"/>
      <c r="N6" s="794">
        <f>SUM(N4:N5)</f>
        <v>5837000</v>
      </c>
      <c r="O6" s="778"/>
      <c r="P6" s="778"/>
      <c r="Q6" s="779"/>
      <c r="R6" s="794">
        <f>SUM(R4:R5)</f>
        <v>5837000</v>
      </c>
      <c r="S6" s="778"/>
      <c r="T6" s="778"/>
      <c r="U6" s="779"/>
      <c r="V6" s="794">
        <f>SUM(V4:V5)</f>
        <v>5837000</v>
      </c>
      <c r="W6" s="778"/>
      <c r="X6" s="778"/>
      <c r="Y6" s="779"/>
    </row>
    <row r="7" spans="1:25" ht="15.75" customHeight="1">
      <c r="A7" s="801">
        <v>4</v>
      </c>
      <c r="B7" s="802"/>
      <c r="C7" s="786"/>
      <c r="D7" s="792"/>
      <c r="E7" s="230" t="s">
        <v>633</v>
      </c>
      <c r="F7" s="793" t="s">
        <v>225</v>
      </c>
      <c r="G7" s="788"/>
      <c r="H7" s="788"/>
      <c r="I7" s="789"/>
      <c r="J7" s="794">
        <f>J8</f>
        <v>12790000</v>
      </c>
      <c r="K7" s="778"/>
      <c r="L7" s="778"/>
      <c r="M7" s="779"/>
      <c r="N7" s="794">
        <f>N8</f>
        <v>12790000</v>
      </c>
      <c r="O7" s="778"/>
      <c r="P7" s="778"/>
      <c r="Q7" s="779"/>
      <c r="R7" s="794">
        <f>R8</f>
        <v>12790000</v>
      </c>
      <c r="S7" s="778"/>
      <c r="T7" s="778"/>
      <c r="U7" s="779"/>
      <c r="V7" s="794">
        <f>V8</f>
        <v>12790000</v>
      </c>
      <c r="W7" s="778"/>
      <c r="X7" s="778"/>
      <c r="Y7" s="779"/>
    </row>
    <row r="8" spans="1:25" ht="15.75" customHeight="1">
      <c r="A8" s="774">
        <v>5</v>
      </c>
      <c r="B8" s="775"/>
      <c r="C8" s="786"/>
      <c r="D8" s="792"/>
      <c r="E8" s="235" t="s">
        <v>226</v>
      </c>
      <c r="F8" s="795"/>
      <c r="G8" s="796"/>
      <c r="H8" s="796"/>
      <c r="I8" s="797"/>
      <c r="J8" s="798">
        <v>12790000</v>
      </c>
      <c r="K8" s="799"/>
      <c r="L8" s="799"/>
      <c r="M8" s="800"/>
      <c r="N8" s="798">
        <v>12790000</v>
      </c>
      <c r="O8" s="799"/>
      <c r="P8" s="799"/>
      <c r="Q8" s="800"/>
      <c r="R8" s="798">
        <v>12790000</v>
      </c>
      <c r="S8" s="799"/>
      <c r="T8" s="799"/>
      <c r="U8" s="800"/>
      <c r="V8" s="798">
        <v>12790000</v>
      </c>
      <c r="W8" s="799"/>
      <c r="X8" s="799"/>
      <c r="Y8" s="800"/>
    </row>
    <row r="9" spans="1:25" ht="15.75" customHeight="1">
      <c r="A9" s="801">
        <v>6</v>
      </c>
      <c r="B9" s="802"/>
      <c r="C9" s="786"/>
      <c r="D9" s="792"/>
      <c r="E9" s="230" t="s">
        <v>634</v>
      </c>
      <c r="F9" s="793" t="s">
        <v>232</v>
      </c>
      <c r="G9" s="788"/>
      <c r="H9" s="788"/>
      <c r="I9" s="789"/>
      <c r="J9" s="794">
        <f>SUM(J10)</f>
        <v>4726000</v>
      </c>
      <c r="K9" s="778"/>
      <c r="L9" s="778"/>
      <c r="M9" s="779"/>
      <c r="N9" s="794">
        <f>SUM(N10)</f>
        <v>4726000</v>
      </c>
      <c r="O9" s="778"/>
      <c r="P9" s="778"/>
      <c r="Q9" s="779"/>
      <c r="R9" s="794">
        <f>SUM(R10)</f>
        <v>4726000</v>
      </c>
      <c r="S9" s="778"/>
      <c r="T9" s="778"/>
      <c r="U9" s="779"/>
      <c r="V9" s="794">
        <f>SUM(V10)</f>
        <v>4726000</v>
      </c>
      <c r="W9" s="778"/>
      <c r="X9" s="778"/>
      <c r="Y9" s="779"/>
    </row>
    <row r="10" spans="1:25" ht="15.75" customHeight="1">
      <c r="A10" s="801">
        <v>7</v>
      </c>
      <c r="B10" s="802"/>
      <c r="C10" s="786"/>
      <c r="D10" s="792"/>
      <c r="E10" s="235" t="s">
        <v>233</v>
      </c>
      <c r="F10" s="795"/>
      <c r="G10" s="796"/>
      <c r="H10" s="796"/>
      <c r="I10" s="797"/>
      <c r="J10" s="798">
        <v>4726000</v>
      </c>
      <c r="K10" s="799"/>
      <c r="L10" s="799"/>
      <c r="M10" s="800"/>
      <c r="N10" s="798">
        <v>4726000</v>
      </c>
      <c r="O10" s="799"/>
      <c r="P10" s="799"/>
      <c r="Q10" s="800"/>
      <c r="R10" s="798">
        <v>4726000</v>
      </c>
      <c r="S10" s="799"/>
      <c r="T10" s="799"/>
      <c r="U10" s="800"/>
      <c r="V10" s="798">
        <v>4726000</v>
      </c>
      <c r="W10" s="799"/>
      <c r="X10" s="799"/>
      <c r="Y10" s="800"/>
    </row>
    <row r="11" spans="1:25" ht="15.75" customHeight="1">
      <c r="A11" s="774">
        <v>8</v>
      </c>
      <c r="B11" s="775"/>
      <c r="C11" s="786"/>
      <c r="D11" s="792"/>
      <c r="E11" s="230" t="s">
        <v>624</v>
      </c>
      <c r="F11" s="793" t="s">
        <v>234</v>
      </c>
      <c r="G11" s="788"/>
      <c r="H11" s="788"/>
      <c r="I11" s="789"/>
      <c r="J11" s="794">
        <f>SUM(J12:M13)</f>
        <v>449400</v>
      </c>
      <c r="K11" s="778"/>
      <c r="L11" s="778"/>
      <c r="M11" s="779"/>
      <c r="N11" s="794">
        <f>SUM(N12:Q13)</f>
        <v>449400</v>
      </c>
      <c r="O11" s="778"/>
      <c r="P11" s="778"/>
      <c r="Q11" s="779"/>
      <c r="R11" s="794">
        <f>SUM(R12:U13)</f>
        <v>449400</v>
      </c>
      <c r="S11" s="778"/>
      <c r="T11" s="778"/>
      <c r="U11" s="779"/>
      <c r="V11" s="794">
        <f>SUM(V12:Y13)</f>
        <v>449400</v>
      </c>
      <c r="W11" s="778"/>
      <c r="X11" s="778"/>
      <c r="Y11" s="779"/>
    </row>
    <row r="12" spans="1:25" ht="15.75" customHeight="1">
      <c r="A12" s="801">
        <v>9</v>
      </c>
      <c r="B12" s="802"/>
      <c r="C12" s="786"/>
      <c r="D12" s="792"/>
      <c r="E12" s="235" t="s">
        <v>235</v>
      </c>
      <c r="F12" s="795"/>
      <c r="G12" s="796"/>
      <c r="H12" s="796"/>
      <c r="I12" s="797"/>
      <c r="J12" s="798">
        <v>344400</v>
      </c>
      <c r="K12" s="799"/>
      <c r="L12" s="799"/>
      <c r="M12" s="800"/>
      <c r="N12" s="798">
        <v>344400</v>
      </c>
      <c r="O12" s="799"/>
      <c r="P12" s="799"/>
      <c r="Q12" s="800"/>
      <c r="R12" s="798">
        <v>344400</v>
      </c>
      <c r="S12" s="799"/>
      <c r="T12" s="799"/>
      <c r="U12" s="800"/>
      <c r="V12" s="798">
        <v>344400</v>
      </c>
      <c r="W12" s="799"/>
      <c r="X12" s="799"/>
      <c r="Y12" s="800"/>
    </row>
    <row r="13" spans="1:25" ht="15.75" customHeight="1">
      <c r="A13" s="801">
        <v>10</v>
      </c>
      <c r="B13" s="802"/>
      <c r="C13" s="786"/>
      <c r="D13" s="792"/>
      <c r="E13" s="235" t="s">
        <v>236</v>
      </c>
      <c r="F13" s="795"/>
      <c r="G13" s="796"/>
      <c r="H13" s="796"/>
      <c r="I13" s="797"/>
      <c r="J13" s="798">
        <v>105000</v>
      </c>
      <c r="K13" s="799"/>
      <c r="L13" s="799"/>
      <c r="M13" s="800"/>
      <c r="N13" s="798">
        <v>105000</v>
      </c>
      <c r="O13" s="799"/>
      <c r="P13" s="799"/>
      <c r="Q13" s="800"/>
      <c r="R13" s="798">
        <v>105000</v>
      </c>
      <c r="S13" s="799"/>
      <c r="T13" s="799"/>
      <c r="U13" s="800"/>
      <c r="V13" s="798">
        <v>105000</v>
      </c>
      <c r="W13" s="799"/>
      <c r="X13" s="799"/>
      <c r="Y13" s="800"/>
    </row>
    <row r="14" spans="1:25" ht="32.25" customHeight="1">
      <c r="A14" s="774">
        <v>11</v>
      </c>
      <c r="B14" s="775"/>
      <c r="C14" s="655" t="s">
        <v>625</v>
      </c>
      <c r="D14" s="656"/>
      <c r="E14" s="656"/>
      <c r="F14" s="793" t="s">
        <v>238</v>
      </c>
      <c r="G14" s="788"/>
      <c r="H14" s="788"/>
      <c r="I14" s="789"/>
      <c r="J14" s="794">
        <f>SUM(J7+J9+J11)</f>
        <v>17965400</v>
      </c>
      <c r="K14" s="778"/>
      <c r="L14" s="778"/>
      <c r="M14" s="779"/>
      <c r="N14" s="794">
        <f>SUM(N7+N9+N11)</f>
        <v>17965400</v>
      </c>
      <c r="O14" s="778"/>
      <c r="P14" s="778"/>
      <c r="Q14" s="779"/>
      <c r="R14" s="794">
        <f>SUM(R7+R9+R11)</f>
        <v>17965400</v>
      </c>
      <c r="S14" s="778"/>
      <c r="T14" s="778"/>
      <c r="U14" s="779"/>
      <c r="V14" s="794">
        <f>SUM(V7+V9+V11)</f>
        <v>17965400</v>
      </c>
      <c r="W14" s="778"/>
      <c r="X14" s="778"/>
      <c r="Y14" s="779"/>
    </row>
    <row r="15" spans="1:25" s="99" customFormat="1" ht="32.25" customHeight="1">
      <c r="A15" s="774">
        <v>12</v>
      </c>
      <c r="B15" s="775"/>
      <c r="C15" s="675" t="s">
        <v>626</v>
      </c>
      <c r="D15" s="676"/>
      <c r="E15" s="676"/>
      <c r="F15" s="803" t="s">
        <v>239</v>
      </c>
      <c r="G15" s="804"/>
      <c r="H15" s="804"/>
      <c r="I15" s="805"/>
      <c r="J15" s="806">
        <f>SUM(J6+J14)</f>
        <v>23802400</v>
      </c>
      <c r="K15" s="807"/>
      <c r="L15" s="807"/>
      <c r="M15" s="808"/>
      <c r="N15" s="806">
        <f>SUM(N6+N14)</f>
        <v>23802400</v>
      </c>
      <c r="O15" s="807"/>
      <c r="P15" s="807"/>
      <c r="Q15" s="808"/>
      <c r="R15" s="806">
        <f>SUM(R6+R14)</f>
        <v>23802400</v>
      </c>
      <c r="S15" s="807"/>
      <c r="T15" s="807"/>
      <c r="U15" s="808"/>
      <c r="V15" s="806">
        <f>SUM(V6+V14)</f>
        <v>23802400</v>
      </c>
      <c r="W15" s="807"/>
      <c r="X15" s="807"/>
      <c r="Y15" s="808"/>
    </row>
    <row r="16" spans="1:25" ht="15.75" customHeight="1">
      <c r="A16" s="801">
        <v>13</v>
      </c>
      <c r="B16" s="802"/>
      <c r="C16" s="786"/>
      <c r="D16" s="792"/>
      <c r="E16" s="238" t="s">
        <v>240</v>
      </c>
      <c r="F16" s="793" t="s">
        <v>241</v>
      </c>
      <c r="G16" s="788"/>
      <c r="H16" s="788"/>
      <c r="I16" s="789"/>
      <c r="J16" s="794">
        <v>400000</v>
      </c>
      <c r="K16" s="778"/>
      <c r="L16" s="778"/>
      <c r="M16" s="779"/>
      <c r="N16" s="794">
        <v>400000</v>
      </c>
      <c r="O16" s="778"/>
      <c r="P16" s="778"/>
      <c r="Q16" s="779"/>
      <c r="R16" s="794">
        <v>400000</v>
      </c>
      <c r="S16" s="778"/>
      <c r="T16" s="778"/>
      <c r="U16" s="779"/>
      <c r="V16" s="794">
        <v>400000</v>
      </c>
      <c r="W16" s="778"/>
      <c r="X16" s="778"/>
      <c r="Y16" s="779"/>
    </row>
    <row r="17" spans="1:25" ht="15.75" customHeight="1">
      <c r="A17" s="774">
        <v>14</v>
      </c>
      <c r="B17" s="775"/>
      <c r="C17" s="786"/>
      <c r="D17" s="792"/>
      <c r="E17" s="238" t="s">
        <v>910</v>
      </c>
      <c r="F17" s="793" t="s">
        <v>242</v>
      </c>
      <c r="G17" s="788"/>
      <c r="H17" s="788"/>
      <c r="I17" s="789"/>
      <c r="J17" s="794">
        <v>2603000</v>
      </c>
      <c r="K17" s="778"/>
      <c r="L17" s="778"/>
      <c r="M17" s="779"/>
      <c r="N17" s="794">
        <v>2603000</v>
      </c>
      <c r="O17" s="778"/>
      <c r="P17" s="778"/>
      <c r="Q17" s="779"/>
      <c r="R17" s="794">
        <v>2603000</v>
      </c>
      <c r="S17" s="778"/>
      <c r="T17" s="778"/>
      <c r="U17" s="779"/>
      <c r="V17" s="794">
        <v>2603000</v>
      </c>
      <c r="W17" s="778"/>
      <c r="X17" s="778"/>
      <c r="Y17" s="779"/>
    </row>
    <row r="18" spans="1:25" ht="15.75" customHeight="1">
      <c r="A18" s="801">
        <v>15</v>
      </c>
      <c r="B18" s="802"/>
      <c r="C18" s="786"/>
      <c r="D18" s="792"/>
      <c r="E18" s="238" t="s">
        <v>243</v>
      </c>
      <c r="F18" s="793" t="s">
        <v>244</v>
      </c>
      <c r="G18" s="788"/>
      <c r="H18" s="788"/>
      <c r="I18" s="789"/>
      <c r="J18" s="794">
        <v>3933000</v>
      </c>
      <c r="K18" s="778"/>
      <c r="L18" s="778"/>
      <c r="M18" s="779"/>
      <c r="N18" s="794">
        <v>3933000</v>
      </c>
      <c r="O18" s="778"/>
      <c r="P18" s="778"/>
      <c r="Q18" s="779"/>
      <c r="R18" s="794">
        <v>3933000</v>
      </c>
      <c r="S18" s="778"/>
      <c r="T18" s="778"/>
      <c r="U18" s="779"/>
      <c r="V18" s="794">
        <v>3933000</v>
      </c>
      <c r="W18" s="778"/>
      <c r="X18" s="778"/>
      <c r="Y18" s="779"/>
    </row>
    <row r="19" spans="1:25" ht="15.75" customHeight="1">
      <c r="A19" s="774">
        <v>16</v>
      </c>
      <c r="B19" s="775"/>
      <c r="C19" s="786"/>
      <c r="D19" s="792"/>
      <c r="E19" s="238" t="s">
        <v>245</v>
      </c>
      <c r="F19" s="793" t="s">
        <v>246</v>
      </c>
      <c r="G19" s="788"/>
      <c r="H19" s="788"/>
      <c r="I19" s="789"/>
      <c r="J19" s="794">
        <v>12257560</v>
      </c>
      <c r="K19" s="778"/>
      <c r="L19" s="778"/>
      <c r="M19" s="779"/>
      <c r="N19" s="794">
        <v>12257560</v>
      </c>
      <c r="O19" s="778"/>
      <c r="P19" s="778"/>
      <c r="Q19" s="779"/>
      <c r="R19" s="794">
        <v>12257560</v>
      </c>
      <c r="S19" s="778"/>
      <c r="T19" s="778"/>
      <c r="U19" s="779"/>
      <c r="V19" s="794">
        <v>12257560</v>
      </c>
      <c r="W19" s="778"/>
      <c r="X19" s="778"/>
      <c r="Y19" s="779"/>
    </row>
    <row r="20" spans="1:25" ht="15.75" customHeight="1">
      <c r="A20" s="774">
        <v>17</v>
      </c>
      <c r="B20" s="775"/>
      <c r="C20" s="236"/>
      <c r="D20" s="565"/>
      <c r="E20" s="238" t="s">
        <v>1179</v>
      </c>
      <c r="F20" s="814" t="s">
        <v>1082</v>
      </c>
      <c r="G20" s="814"/>
      <c r="H20" s="814"/>
      <c r="I20" s="564"/>
      <c r="J20" s="794">
        <v>400000</v>
      </c>
      <c r="K20" s="778"/>
      <c r="L20" s="778"/>
      <c r="M20" s="779"/>
      <c r="N20" s="794">
        <v>400000</v>
      </c>
      <c r="O20" s="778"/>
      <c r="P20" s="778"/>
      <c r="Q20" s="779"/>
      <c r="R20" s="794">
        <v>400000</v>
      </c>
      <c r="S20" s="778"/>
      <c r="T20" s="778"/>
      <c r="U20" s="779"/>
      <c r="V20" s="794">
        <v>400000</v>
      </c>
      <c r="W20" s="778"/>
      <c r="X20" s="778"/>
      <c r="Y20" s="779"/>
    </row>
    <row r="21" spans="1:25" ht="15.75" customHeight="1">
      <c r="A21" s="801">
        <v>18</v>
      </c>
      <c r="B21" s="802"/>
      <c r="C21" s="786"/>
      <c r="D21" s="792"/>
      <c r="E21" s="238" t="s">
        <v>247</v>
      </c>
      <c r="F21" s="793" t="s">
        <v>248</v>
      </c>
      <c r="G21" s="788"/>
      <c r="H21" s="788"/>
      <c r="I21" s="789"/>
      <c r="J21" s="794"/>
      <c r="K21" s="778"/>
      <c r="L21" s="778"/>
      <c r="M21" s="779"/>
      <c r="N21" s="794"/>
      <c r="O21" s="778"/>
      <c r="P21" s="778"/>
      <c r="Q21" s="779"/>
      <c r="R21" s="794"/>
      <c r="S21" s="778"/>
      <c r="T21" s="778"/>
      <c r="U21" s="779"/>
      <c r="V21" s="794"/>
      <c r="W21" s="778"/>
      <c r="X21" s="778"/>
      <c r="Y21" s="779"/>
    </row>
    <row r="22" spans="1:25" ht="37.5" customHeight="1">
      <c r="A22" s="801">
        <v>19</v>
      </c>
      <c r="B22" s="802"/>
      <c r="C22" s="665" t="s">
        <v>627</v>
      </c>
      <c r="D22" s="666"/>
      <c r="E22" s="666"/>
      <c r="F22" s="793" t="s">
        <v>249</v>
      </c>
      <c r="G22" s="788"/>
      <c r="H22" s="788"/>
      <c r="I22" s="789"/>
      <c r="J22" s="794">
        <f>J16+J17+J18+J19+J20+J21</f>
        <v>19593560</v>
      </c>
      <c r="K22" s="778"/>
      <c r="L22" s="778"/>
      <c r="M22" s="779"/>
      <c r="N22" s="794">
        <f>SUM(N16:Q21)</f>
        <v>19593560</v>
      </c>
      <c r="O22" s="778"/>
      <c r="P22" s="778"/>
      <c r="Q22" s="779"/>
      <c r="R22" s="794">
        <f>SUM(R16:U21)</f>
        <v>19593560</v>
      </c>
      <c r="S22" s="778"/>
      <c r="T22" s="778"/>
      <c r="U22" s="779"/>
      <c r="V22" s="794">
        <f>SUM(V16:Y21)</f>
        <v>19593560</v>
      </c>
      <c r="W22" s="778"/>
      <c r="X22" s="778"/>
      <c r="Y22" s="779"/>
    </row>
    <row r="23" spans="1:25" ht="37.5" customHeight="1">
      <c r="A23" s="774">
        <v>20</v>
      </c>
      <c r="B23" s="775"/>
      <c r="C23" s="665" t="s">
        <v>676</v>
      </c>
      <c r="D23" s="666"/>
      <c r="E23" s="666"/>
      <c r="F23" s="776" t="s">
        <v>278</v>
      </c>
      <c r="G23" s="776"/>
      <c r="H23" s="776"/>
      <c r="I23" s="776"/>
      <c r="J23" s="777">
        <f>J15+J22</f>
        <v>43395960</v>
      </c>
      <c r="K23" s="778"/>
      <c r="L23" s="778"/>
      <c r="M23" s="779"/>
      <c r="N23" s="777">
        <f>SUM(N15+N22)</f>
        <v>43395960</v>
      </c>
      <c r="O23" s="778"/>
      <c r="P23" s="778"/>
      <c r="Q23" s="779"/>
      <c r="R23" s="794">
        <f>SUM(R15+R22)</f>
        <v>43395960</v>
      </c>
      <c r="S23" s="778"/>
      <c r="T23" s="778"/>
      <c r="U23" s="779"/>
      <c r="V23" s="794">
        <f>SUM(V15+V22)</f>
        <v>43395960</v>
      </c>
      <c r="W23" s="778"/>
      <c r="X23" s="778"/>
      <c r="Y23" s="779"/>
    </row>
    <row r="24" spans="7:14" ht="15">
      <c r="G24" s="89"/>
      <c r="H24" s="574"/>
      <c r="I24" s="574"/>
      <c r="J24" s="575"/>
      <c r="K24" s="575"/>
      <c r="L24" s="575"/>
      <c r="M24" s="575"/>
      <c r="N24" s="574"/>
    </row>
    <row r="25" spans="7:14" ht="15">
      <c r="G25" s="89"/>
      <c r="H25" s="574"/>
      <c r="I25" s="574"/>
      <c r="J25" s="576"/>
      <c r="K25" s="576"/>
      <c r="L25" s="576"/>
      <c r="M25" s="576"/>
      <c r="N25" s="574"/>
    </row>
    <row r="26" spans="7:14" ht="15">
      <c r="G26" s="89"/>
      <c r="H26" s="574"/>
      <c r="I26" s="574"/>
      <c r="J26" s="576"/>
      <c r="K26" s="576"/>
      <c r="L26" s="576"/>
      <c r="M26" s="576"/>
      <c r="N26" s="574"/>
    </row>
    <row r="27" spans="7:14" ht="15">
      <c r="G27" s="89"/>
      <c r="H27" s="574"/>
      <c r="I27" s="574"/>
      <c r="J27" s="576"/>
      <c r="K27" s="576"/>
      <c r="L27" s="576"/>
      <c r="M27" s="576"/>
      <c r="N27" s="574"/>
    </row>
    <row r="28" ht="15">
      <c r="K28" s="92" t="s">
        <v>1180</v>
      </c>
    </row>
  </sheetData>
  <sheetProtection/>
  <mergeCells count="157">
    <mergeCell ref="V20:Y20"/>
    <mergeCell ref="F20:H20"/>
    <mergeCell ref="A20:B20"/>
    <mergeCell ref="J20:M20"/>
    <mergeCell ref="N20:Q20"/>
    <mergeCell ref="R20:U20"/>
    <mergeCell ref="V19:Y19"/>
    <mergeCell ref="V21:Y21"/>
    <mergeCell ref="V22:Y22"/>
    <mergeCell ref="V23:Y23"/>
    <mergeCell ref="V13:Y13"/>
    <mergeCell ref="V14:Y14"/>
    <mergeCell ref="V15:Y15"/>
    <mergeCell ref="V16:Y16"/>
    <mergeCell ref="V17:Y17"/>
    <mergeCell ref="V18:Y18"/>
    <mergeCell ref="V7:Y7"/>
    <mergeCell ref="V8:Y8"/>
    <mergeCell ref="V9:Y9"/>
    <mergeCell ref="V10:Y10"/>
    <mergeCell ref="V11:Y11"/>
    <mergeCell ref="V12:Y12"/>
    <mergeCell ref="R19:U19"/>
    <mergeCell ref="R21:U21"/>
    <mergeCell ref="R22:U22"/>
    <mergeCell ref="R23:U23"/>
    <mergeCell ref="V1:Y1"/>
    <mergeCell ref="V2:Y2"/>
    <mergeCell ref="V3:Y3"/>
    <mergeCell ref="V4:Y4"/>
    <mergeCell ref="V5:Y5"/>
    <mergeCell ref="V6:Y6"/>
    <mergeCell ref="R13:U13"/>
    <mergeCell ref="R14:U14"/>
    <mergeCell ref="R15:U15"/>
    <mergeCell ref="R16:U16"/>
    <mergeCell ref="R17:U17"/>
    <mergeCell ref="R18:U18"/>
    <mergeCell ref="R7:U7"/>
    <mergeCell ref="R8:U8"/>
    <mergeCell ref="R9:U9"/>
    <mergeCell ref="R10:U10"/>
    <mergeCell ref="R11:U11"/>
    <mergeCell ref="R12:U12"/>
    <mergeCell ref="N19:Q19"/>
    <mergeCell ref="N21:Q21"/>
    <mergeCell ref="N22:Q22"/>
    <mergeCell ref="N23:Q23"/>
    <mergeCell ref="R1:U1"/>
    <mergeCell ref="R2:U2"/>
    <mergeCell ref="R3:U3"/>
    <mergeCell ref="R4:U4"/>
    <mergeCell ref="R5:U5"/>
    <mergeCell ref="R6:U6"/>
    <mergeCell ref="N13:Q13"/>
    <mergeCell ref="N14:Q14"/>
    <mergeCell ref="N15:Q15"/>
    <mergeCell ref="N16:Q16"/>
    <mergeCell ref="N17:Q17"/>
    <mergeCell ref="N18:Q18"/>
    <mergeCell ref="N7:Q7"/>
    <mergeCell ref="N8:Q8"/>
    <mergeCell ref="N9:Q9"/>
    <mergeCell ref="N10:Q10"/>
    <mergeCell ref="N11:Q11"/>
    <mergeCell ref="N12:Q12"/>
    <mergeCell ref="N1:Q1"/>
    <mergeCell ref="N2:Q2"/>
    <mergeCell ref="N3:Q3"/>
    <mergeCell ref="N4:Q4"/>
    <mergeCell ref="N5:Q5"/>
    <mergeCell ref="N6:Q6"/>
    <mergeCell ref="A2:B3"/>
    <mergeCell ref="A22:B22"/>
    <mergeCell ref="C22:E22"/>
    <mergeCell ref="F22:I22"/>
    <mergeCell ref="J22:M22"/>
    <mergeCell ref="A19:B19"/>
    <mergeCell ref="C19:D19"/>
    <mergeCell ref="F19:I19"/>
    <mergeCell ref="J19:M19"/>
    <mergeCell ref="A21:B21"/>
    <mergeCell ref="C21:D21"/>
    <mergeCell ref="F21:I21"/>
    <mergeCell ref="J21:M21"/>
    <mergeCell ref="C23:E23"/>
    <mergeCell ref="A17:B17"/>
    <mergeCell ref="C17:D17"/>
    <mergeCell ref="F17:I17"/>
    <mergeCell ref="J17:M17"/>
    <mergeCell ref="A18:B18"/>
    <mergeCell ref="C18:D18"/>
    <mergeCell ref="F18:I18"/>
    <mergeCell ref="J18:M18"/>
    <mergeCell ref="A15:B15"/>
    <mergeCell ref="C15:E15"/>
    <mergeCell ref="F15:I15"/>
    <mergeCell ref="J15:M15"/>
    <mergeCell ref="A16:B16"/>
    <mergeCell ref="C16:D16"/>
    <mergeCell ref="F16:I16"/>
    <mergeCell ref="J16:M16"/>
    <mergeCell ref="A13:B13"/>
    <mergeCell ref="C13:D13"/>
    <mergeCell ref="F13:I13"/>
    <mergeCell ref="J13:M13"/>
    <mergeCell ref="A14:B14"/>
    <mergeCell ref="C14:E14"/>
    <mergeCell ref="F14:I14"/>
    <mergeCell ref="J14:M14"/>
    <mergeCell ref="A11:B11"/>
    <mergeCell ref="C11:D11"/>
    <mergeCell ref="F11:I11"/>
    <mergeCell ref="J11:M11"/>
    <mergeCell ref="A12:B12"/>
    <mergeCell ref="C12:D12"/>
    <mergeCell ref="F12:I12"/>
    <mergeCell ref="J12:M12"/>
    <mergeCell ref="A7:B7"/>
    <mergeCell ref="A9:B9"/>
    <mergeCell ref="C9:D9"/>
    <mergeCell ref="F9:I9"/>
    <mergeCell ref="J9:M9"/>
    <mergeCell ref="A10:B10"/>
    <mergeCell ref="C10:D10"/>
    <mergeCell ref="F10:I10"/>
    <mergeCell ref="J10:M10"/>
    <mergeCell ref="F5:I5"/>
    <mergeCell ref="J5:M5"/>
    <mergeCell ref="A8:B8"/>
    <mergeCell ref="C8:D8"/>
    <mergeCell ref="F8:I8"/>
    <mergeCell ref="J8:M8"/>
    <mergeCell ref="A6:B6"/>
    <mergeCell ref="C6:E6"/>
    <mergeCell ref="F6:I6"/>
    <mergeCell ref="J6:M6"/>
    <mergeCell ref="F3:I3"/>
    <mergeCell ref="C3:E3"/>
    <mergeCell ref="C7:D7"/>
    <mergeCell ref="F7:I7"/>
    <mergeCell ref="J7:M7"/>
    <mergeCell ref="A4:B4"/>
    <mergeCell ref="C4:D4"/>
    <mergeCell ref="F4:I4"/>
    <mergeCell ref="J4:M4"/>
    <mergeCell ref="A5:B5"/>
    <mergeCell ref="J3:L3"/>
    <mergeCell ref="A23:B23"/>
    <mergeCell ref="F23:I23"/>
    <mergeCell ref="J23:M23"/>
    <mergeCell ref="A1:I1"/>
    <mergeCell ref="J1:M1"/>
    <mergeCell ref="C2:E2"/>
    <mergeCell ref="F2:I2"/>
    <mergeCell ref="J2:M2"/>
    <mergeCell ref="C5:D5"/>
  </mergeCells>
  <printOptions horizontalCentered="1"/>
  <pageMargins left="0.1968503937007874" right="0.1968503937007874" top="1.3779527559055118" bottom="0.984251968503937" header="0.5118110236220472" footer="0.5118110236220472"/>
  <pageSetup fitToHeight="1" fitToWidth="1" horizontalDpi="360" verticalDpi="360" orientation="landscape" paperSize="9" scale="78" r:id="rId1"/>
  <headerFooter alignWithMargins="0">
    <oddHeader>&amp;LMAGYARPOLÁNY KÖZSÉG
ÖNKORMÁNYZATA&amp;C2019. évi költségvetés
Közhatalmi és egyéb működési bevételek
&amp;R9. melléklet Magyarpolány Község Önkormányat Képviselő-testületének
2/2019. (III. 5.) önkormányzati rendeletéhez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view="pageLayout" workbookViewId="0" topLeftCell="A1">
      <selection activeCell="G9" sqref="G9"/>
    </sheetView>
  </sheetViews>
  <sheetFormatPr defaultColWidth="9.125" defaultRowHeight="36.75" customHeight="1"/>
  <cols>
    <col min="1" max="1" width="6.50390625" style="38" bestFit="1" customWidth="1"/>
    <col min="2" max="2" width="11.50390625" style="38" customWidth="1"/>
    <col min="3" max="3" width="55.50390625" style="38" customWidth="1"/>
    <col min="4" max="4" width="15.50390625" style="38" bestFit="1" customWidth="1"/>
    <col min="5" max="5" width="14.50390625" style="38" customWidth="1"/>
    <col min="6" max="6" width="54.00390625" style="38" customWidth="1"/>
    <col min="7" max="7" width="15.50390625" style="38" bestFit="1" customWidth="1"/>
    <col min="8" max="9" width="12.125" style="38" customWidth="1"/>
    <col min="10" max="16384" width="9.125" style="38" customWidth="1"/>
  </cols>
  <sheetData>
    <row r="1" spans="1:7" ht="36.75" customHeight="1" thickBot="1">
      <c r="A1" s="227"/>
      <c r="B1" s="227"/>
      <c r="C1" s="227"/>
      <c r="D1" s="227"/>
      <c r="E1" s="227"/>
      <c r="F1" s="227"/>
      <c r="G1" s="227"/>
    </row>
    <row r="2" spans="1:7" ht="36.75" customHeight="1">
      <c r="A2" s="577"/>
      <c r="B2" s="578"/>
      <c r="C2" s="579"/>
      <c r="D2" s="579"/>
      <c r="E2" s="578"/>
      <c r="F2" s="580"/>
      <c r="G2" s="581"/>
    </row>
    <row r="3" spans="1:7" ht="36.75" customHeight="1">
      <c r="A3" s="582"/>
      <c r="B3" s="199" t="s">
        <v>2</v>
      </c>
      <c r="C3" s="199" t="s">
        <v>3</v>
      </c>
      <c r="D3" s="199" t="s">
        <v>4</v>
      </c>
      <c r="E3" s="199" t="s">
        <v>286</v>
      </c>
      <c r="F3" s="583" t="s">
        <v>637</v>
      </c>
      <c r="G3" s="584" t="s">
        <v>638</v>
      </c>
    </row>
    <row r="4" spans="1:7" ht="36.75" customHeight="1">
      <c r="A4" s="585">
        <v>1</v>
      </c>
      <c r="B4" s="202" t="s">
        <v>785</v>
      </c>
      <c r="C4" s="815" t="s">
        <v>287</v>
      </c>
      <c r="D4" s="815"/>
      <c r="E4" s="202" t="s">
        <v>785</v>
      </c>
      <c r="F4" s="815" t="s">
        <v>288</v>
      </c>
      <c r="G4" s="816"/>
    </row>
    <row r="5" spans="1:7" ht="36.75" customHeight="1" thickBot="1">
      <c r="A5" s="585">
        <v>2</v>
      </c>
      <c r="B5" s="586" t="s">
        <v>1182</v>
      </c>
      <c r="C5" s="205" t="s">
        <v>1183</v>
      </c>
      <c r="D5" s="587">
        <v>37785000</v>
      </c>
      <c r="E5" s="214" t="s">
        <v>830</v>
      </c>
      <c r="F5" s="134" t="s">
        <v>293</v>
      </c>
      <c r="G5" s="588">
        <v>35530938</v>
      </c>
    </row>
    <row r="6" spans="1:7" ht="36.75" customHeight="1" thickBot="1">
      <c r="A6" s="585">
        <v>3</v>
      </c>
      <c r="B6" s="586" t="s">
        <v>1182</v>
      </c>
      <c r="C6" s="205" t="s">
        <v>1184</v>
      </c>
      <c r="D6" s="587">
        <v>12946290</v>
      </c>
      <c r="E6" s="214" t="s">
        <v>786</v>
      </c>
      <c r="F6" s="134" t="s">
        <v>788</v>
      </c>
      <c r="G6" s="588">
        <v>6299342</v>
      </c>
    </row>
    <row r="7" spans="1:7" ht="36.75" customHeight="1">
      <c r="A7" s="585">
        <v>4</v>
      </c>
      <c r="B7" s="214" t="s">
        <v>1182</v>
      </c>
      <c r="C7" s="482" t="s">
        <v>1185</v>
      </c>
      <c r="D7" s="587">
        <f>SUM(D5:D6)</f>
        <v>50731290</v>
      </c>
      <c r="E7" s="214" t="s">
        <v>787</v>
      </c>
      <c r="F7" s="134" t="s">
        <v>770</v>
      </c>
      <c r="G7" s="588">
        <v>8885600</v>
      </c>
    </row>
    <row r="8" spans="1:7" ht="36.75" customHeight="1">
      <c r="A8" s="585">
        <v>5</v>
      </c>
      <c r="B8" s="214" t="s">
        <v>1182</v>
      </c>
      <c r="C8" s="205" t="s">
        <v>1186</v>
      </c>
      <c r="D8" s="587">
        <v>0</v>
      </c>
      <c r="E8" s="214" t="s">
        <v>789</v>
      </c>
      <c r="F8" s="134" t="s">
        <v>612</v>
      </c>
      <c r="G8" s="588">
        <v>105410</v>
      </c>
    </row>
    <row r="9" spans="1:7" ht="36.75" customHeight="1">
      <c r="A9" s="585">
        <v>8</v>
      </c>
      <c r="B9" s="214" t="s">
        <v>242</v>
      </c>
      <c r="C9" s="589" t="s">
        <v>1187</v>
      </c>
      <c r="D9" s="590">
        <v>1090000</v>
      </c>
      <c r="E9" s="214"/>
      <c r="F9" s="134"/>
      <c r="G9" s="591"/>
    </row>
    <row r="10" spans="1:7" ht="36.75" customHeight="1" thickBot="1">
      <c r="A10" s="592">
        <v>9</v>
      </c>
      <c r="B10" s="593" t="s">
        <v>119</v>
      </c>
      <c r="C10" s="594" t="s">
        <v>1188</v>
      </c>
      <c r="D10" s="595">
        <f>SUM(D7:D9)</f>
        <v>51821290</v>
      </c>
      <c r="E10" s="593" t="s">
        <v>10</v>
      </c>
      <c r="F10" s="596" t="s">
        <v>1189</v>
      </c>
      <c r="G10" s="597">
        <f>SUM(G5:G9)</f>
        <v>50821290</v>
      </c>
    </row>
  </sheetData>
  <sheetProtection/>
  <mergeCells count="2">
    <mergeCell ref="C4:D4"/>
    <mergeCell ref="F4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  <headerFooter>
    <oddHeader>&amp;LMAGYARPOLÁNYI KÖZÖS
ÖNKORMÁNYZATI HIVATAL&amp;C2019. ÉVI KÖLTSÉGVETÉS
BEVÉTELEK ÉS KIADÁSOK ALAKULÁSA&amp;R10.a. melléklet Magyarpolány Község Önkormányat
Képviselő-testületének
2/2019. (III. 5.) önkormányzati rendeletéhez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view="pageLayout" workbookViewId="0" topLeftCell="A1">
      <selection activeCell="I4" sqref="I4"/>
    </sheetView>
  </sheetViews>
  <sheetFormatPr defaultColWidth="9.125" defaultRowHeight="12.75"/>
  <cols>
    <col min="1" max="1" width="9.125" style="38" customWidth="1"/>
    <col min="2" max="2" width="13.875" style="38" customWidth="1"/>
    <col min="3" max="3" width="56.625" style="38" customWidth="1"/>
    <col min="4" max="9" width="26.00390625" style="38" customWidth="1"/>
    <col min="10" max="16384" width="9.125" style="38" customWidth="1"/>
  </cols>
  <sheetData>
    <row r="1" spans="1:9" ht="12.75">
      <c r="A1" s="165"/>
      <c r="B1" s="170"/>
      <c r="C1" s="165"/>
      <c r="D1" s="165"/>
      <c r="E1" s="165"/>
      <c r="F1" s="165"/>
      <c r="G1" s="165"/>
      <c r="H1" s="165"/>
      <c r="I1" s="165"/>
    </row>
    <row r="2" spans="1:10" ht="12.75">
      <c r="A2" s="606"/>
      <c r="B2" s="172"/>
      <c r="C2" s="166" t="s">
        <v>2</v>
      </c>
      <c r="D2" s="166" t="s">
        <v>119</v>
      </c>
      <c r="E2" s="166" t="s">
        <v>4</v>
      </c>
      <c r="F2" s="166" t="s">
        <v>5</v>
      </c>
      <c r="G2" s="166" t="s">
        <v>6</v>
      </c>
      <c r="H2" s="166" t="s">
        <v>286</v>
      </c>
      <c r="I2" s="166" t="s">
        <v>286</v>
      </c>
      <c r="J2" s="65"/>
    </row>
    <row r="3" spans="1:10" ht="78.75">
      <c r="A3" s="607">
        <v>1</v>
      </c>
      <c r="B3" s="598">
        <v>1</v>
      </c>
      <c r="C3" s="168" t="s">
        <v>689</v>
      </c>
      <c r="D3" s="168" t="s">
        <v>690</v>
      </c>
      <c r="E3" s="168" t="s">
        <v>691</v>
      </c>
      <c r="F3" s="168" t="s">
        <v>692</v>
      </c>
      <c r="G3" s="168" t="s">
        <v>771</v>
      </c>
      <c r="H3" s="168" t="s">
        <v>694</v>
      </c>
      <c r="I3" s="168" t="s">
        <v>772</v>
      </c>
      <c r="J3" s="603"/>
    </row>
    <row r="4" spans="1:10" ht="49.5" customHeight="1">
      <c r="A4" s="607">
        <v>2</v>
      </c>
      <c r="B4" s="598">
        <v>2</v>
      </c>
      <c r="C4" s="599" t="s">
        <v>700</v>
      </c>
      <c r="D4" s="600" t="s">
        <v>773</v>
      </c>
      <c r="E4" s="601">
        <v>27470522</v>
      </c>
      <c r="F4" s="601">
        <v>19209441</v>
      </c>
      <c r="G4" s="601">
        <v>3321090</v>
      </c>
      <c r="H4" s="601">
        <v>4939991</v>
      </c>
      <c r="I4" s="602"/>
      <c r="J4" s="604"/>
    </row>
    <row r="5" spans="1:10" ht="49.5" customHeight="1">
      <c r="A5" s="607">
        <v>3</v>
      </c>
      <c r="B5" s="598">
        <v>3</v>
      </c>
      <c r="C5" s="599" t="s">
        <v>700</v>
      </c>
      <c r="D5" s="600" t="s">
        <v>774</v>
      </c>
      <c r="E5" s="601">
        <v>24350768</v>
      </c>
      <c r="F5" s="601">
        <v>17321497</v>
      </c>
      <c r="G5" s="601">
        <v>2978252</v>
      </c>
      <c r="H5" s="601">
        <v>3945609</v>
      </c>
      <c r="I5" s="602">
        <v>105410</v>
      </c>
      <c r="J5" s="604"/>
    </row>
    <row r="6" spans="1:10" ht="49.5" customHeight="1">
      <c r="A6" s="607">
        <v>4</v>
      </c>
      <c r="B6" s="598">
        <v>4</v>
      </c>
      <c r="C6" s="817" t="s">
        <v>1190</v>
      </c>
      <c r="D6" s="818"/>
      <c r="E6" s="601">
        <f>SUM(E4:E5)</f>
        <v>51821290</v>
      </c>
      <c r="F6" s="601">
        <f>SUM(F4:F5)</f>
        <v>36530938</v>
      </c>
      <c r="G6" s="601">
        <f>SUM(G4:G5)</f>
        <v>6299342</v>
      </c>
      <c r="H6" s="601">
        <f>SUM(H4:H5)</f>
        <v>8885600</v>
      </c>
      <c r="I6" s="602">
        <f>SUM(I4:I5)</f>
        <v>105410</v>
      </c>
      <c r="J6" s="605"/>
    </row>
    <row r="7" spans="2:10" ht="39" customHeight="1">
      <c r="B7" s="598">
        <v>5</v>
      </c>
      <c r="C7" s="599" t="s">
        <v>1191</v>
      </c>
      <c r="D7" s="600" t="s">
        <v>1192</v>
      </c>
      <c r="E7" s="601"/>
      <c r="F7" s="601"/>
      <c r="G7" s="601"/>
      <c r="H7" s="601"/>
      <c r="I7" s="602"/>
      <c r="J7" s="519"/>
    </row>
    <row r="8" spans="2:9" ht="38.25" customHeight="1">
      <c r="B8" s="598">
        <v>6</v>
      </c>
      <c r="C8" s="819" t="s">
        <v>775</v>
      </c>
      <c r="D8" s="819"/>
      <c r="E8" s="601">
        <f>SUM(E6:E7)</f>
        <v>51821290</v>
      </c>
      <c r="F8" s="601">
        <f>SUM(F6:F7)</f>
        <v>36530938</v>
      </c>
      <c r="G8" s="601">
        <f>SUM(G6:G7)</f>
        <v>6299342</v>
      </c>
      <c r="H8" s="601">
        <f>SUM(H6:H7)</f>
        <v>8885600</v>
      </c>
      <c r="I8" s="601">
        <f>SUM(I6:I7)</f>
        <v>105410</v>
      </c>
    </row>
  </sheetData>
  <sheetProtection/>
  <mergeCells count="2">
    <mergeCell ref="C6:D6"/>
    <mergeCell ref="C8:D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  <headerFooter>
    <oddHeader>&amp;LMAGYARPOLÁNYI KÖZÖS
ÖNKORMÁNYZATI HIVATAL&amp;C2019. ÉVI KÖLTSÉGVETÉS
KIADÁSOK &amp;R10.b. melléklet Magyarpolány Község Önkormányat Képviselő-testületének
2/2019. (III. 5.) önkormányzati rendeletéhez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S69"/>
  <sheetViews>
    <sheetView view="pageLayout" zoomScaleNormal="90" zoomScaleSheetLayoutView="75" workbookViewId="0" topLeftCell="A1">
      <selection activeCell="B60" sqref="B60:C60"/>
    </sheetView>
  </sheetViews>
  <sheetFormatPr defaultColWidth="9.125" defaultRowHeight="12.75"/>
  <cols>
    <col min="1" max="1" width="7.125" style="191" customWidth="1"/>
    <col min="2" max="2" width="82.50390625" style="187" bestFit="1" customWidth="1"/>
    <col min="3" max="3" width="14.50390625" style="192" bestFit="1" customWidth="1"/>
    <col min="4" max="6" width="17.125" style="192" bestFit="1" customWidth="1"/>
    <col min="7" max="9" width="17.125" style="187" bestFit="1" customWidth="1"/>
    <col min="10" max="10" width="2.875" style="187" customWidth="1"/>
    <col min="11" max="24" width="3.875" style="187" customWidth="1"/>
    <col min="25" max="25" width="3.625" style="187" customWidth="1"/>
    <col min="26" max="28" width="3.875" style="187" customWidth="1"/>
    <col min="29" max="29" width="1.4921875" style="187" customWidth="1"/>
    <col min="30" max="33" width="3.875" style="187" customWidth="1"/>
    <col min="34" max="40" width="3.875" style="190" customWidth="1"/>
    <col min="41" max="41" width="3.125" style="190" customWidth="1"/>
    <col min="42" max="45" width="3.875" style="190" customWidth="1"/>
    <col min="46" max="47" width="3.875" style="187" customWidth="1"/>
    <col min="48" max="16384" width="9.125" style="187" customWidth="1"/>
  </cols>
  <sheetData>
    <row r="1" spans="1:45" ht="25.5" customHeight="1">
      <c r="A1" s="820" t="s">
        <v>776</v>
      </c>
      <c r="B1" s="820"/>
      <c r="C1" s="820"/>
      <c r="D1" s="820"/>
      <c r="E1" s="820"/>
      <c r="F1" s="820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7"/>
      <c r="AL1" s="187"/>
      <c r="AM1" s="187"/>
      <c r="AN1" s="187"/>
      <c r="AO1" s="187"/>
      <c r="AP1" s="187"/>
      <c r="AQ1" s="187"/>
      <c r="AR1" s="187"/>
      <c r="AS1" s="187"/>
    </row>
    <row r="2" spans="2:45" ht="15.75" customHeight="1" thickBot="1">
      <c r="B2" s="631"/>
      <c r="C2" s="631"/>
      <c r="D2" s="631"/>
      <c r="E2" s="631"/>
      <c r="F2" s="631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7"/>
      <c r="AL2" s="187"/>
      <c r="AM2" s="187"/>
      <c r="AN2" s="187"/>
      <c r="AO2" s="187"/>
      <c r="AP2" s="187"/>
      <c r="AQ2" s="187"/>
      <c r="AR2" s="187"/>
      <c r="AS2" s="187"/>
    </row>
    <row r="3" spans="1:8" s="189" customFormat="1" ht="32.25" customHeight="1">
      <c r="A3" s="632"/>
      <c r="B3" s="821" t="s">
        <v>2</v>
      </c>
      <c r="C3" s="822"/>
      <c r="D3" s="633" t="s">
        <v>119</v>
      </c>
      <c r="E3" s="634" t="s">
        <v>4</v>
      </c>
      <c r="F3" s="634" t="s">
        <v>5</v>
      </c>
      <c r="G3" s="634" t="s">
        <v>286</v>
      </c>
      <c r="H3" s="635" t="s">
        <v>637</v>
      </c>
    </row>
    <row r="4" spans="1:45" ht="53.25" customHeight="1">
      <c r="A4" s="823" t="s">
        <v>306</v>
      </c>
      <c r="B4" s="826" t="s">
        <v>8</v>
      </c>
      <c r="C4" s="827"/>
      <c r="D4" s="832" t="s">
        <v>120</v>
      </c>
      <c r="E4" s="835" t="s">
        <v>307</v>
      </c>
      <c r="F4" s="835"/>
      <c r="G4" s="835"/>
      <c r="H4" s="836"/>
      <c r="AH4" s="187"/>
      <c r="AI4" s="187"/>
      <c r="AJ4" s="187"/>
      <c r="AK4" s="187"/>
      <c r="AL4" s="187"/>
      <c r="AM4" s="187"/>
      <c r="AN4" s="187"/>
      <c r="AO4" s="187"/>
      <c r="AP4" s="187"/>
      <c r="AQ4" s="187"/>
      <c r="AR4" s="187"/>
      <c r="AS4" s="187"/>
    </row>
    <row r="5" spans="1:45" ht="23.25" customHeight="1">
      <c r="A5" s="824"/>
      <c r="B5" s="828"/>
      <c r="C5" s="829"/>
      <c r="D5" s="833"/>
      <c r="E5" s="837" t="s">
        <v>1193</v>
      </c>
      <c r="F5" s="837" t="s">
        <v>1194</v>
      </c>
      <c r="G5" s="839" t="s">
        <v>1195</v>
      </c>
      <c r="H5" s="848" t="s">
        <v>1196</v>
      </c>
      <c r="AH5" s="187"/>
      <c r="AI5" s="187"/>
      <c r="AJ5" s="187"/>
      <c r="AK5" s="187"/>
      <c r="AL5" s="187"/>
      <c r="AM5" s="187"/>
      <c r="AN5" s="187"/>
      <c r="AO5" s="187"/>
      <c r="AP5" s="187"/>
      <c r="AQ5" s="187"/>
      <c r="AR5" s="187"/>
      <c r="AS5" s="187"/>
    </row>
    <row r="6" spans="1:45" ht="24" customHeight="1">
      <c r="A6" s="825"/>
      <c r="B6" s="830"/>
      <c r="C6" s="831"/>
      <c r="D6" s="834"/>
      <c r="E6" s="838"/>
      <c r="F6" s="838"/>
      <c r="G6" s="839"/>
      <c r="H6" s="849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7"/>
    </row>
    <row r="7" spans="1:45" ht="24" customHeight="1">
      <c r="A7" s="636">
        <v>1</v>
      </c>
      <c r="B7" s="608" t="s">
        <v>347</v>
      </c>
      <c r="C7" s="609"/>
      <c r="D7" s="610" t="s">
        <v>348</v>
      </c>
      <c r="E7" s="611">
        <v>12133494</v>
      </c>
      <c r="F7" s="611">
        <v>12297300</v>
      </c>
      <c r="G7" s="612">
        <f>SUM(E7:F7)</f>
        <v>24430794</v>
      </c>
      <c r="H7" s="637">
        <v>23321553</v>
      </c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7"/>
    </row>
    <row r="8" spans="1:45" ht="24" customHeight="1">
      <c r="A8" s="636">
        <v>2</v>
      </c>
      <c r="B8" s="608" t="s">
        <v>362</v>
      </c>
      <c r="C8" s="609"/>
      <c r="D8" s="613" t="s">
        <v>354</v>
      </c>
      <c r="E8" s="611"/>
      <c r="F8" s="611"/>
      <c r="G8" s="612">
        <v>0</v>
      </c>
      <c r="H8" s="63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</row>
    <row r="9" spans="1:45" ht="24" customHeight="1">
      <c r="A9" s="636">
        <v>3</v>
      </c>
      <c r="B9" s="614" t="s">
        <v>356</v>
      </c>
      <c r="C9" s="615"/>
      <c r="D9" s="613" t="s">
        <v>357</v>
      </c>
      <c r="E9" s="611">
        <v>1790000</v>
      </c>
      <c r="F9" s="611">
        <v>1790000</v>
      </c>
      <c r="G9" s="612">
        <f>SUM(E9:F9)</f>
        <v>3580000</v>
      </c>
      <c r="H9" s="637">
        <v>3570001</v>
      </c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</row>
    <row r="10" spans="1:45" ht="24" customHeight="1">
      <c r="A10" s="636">
        <v>4</v>
      </c>
      <c r="B10" s="614" t="s">
        <v>364</v>
      </c>
      <c r="C10" s="615"/>
      <c r="D10" s="613" t="s">
        <v>365</v>
      </c>
      <c r="E10" s="611">
        <v>520447</v>
      </c>
      <c r="F10" s="611">
        <v>520447</v>
      </c>
      <c r="G10" s="612">
        <f aca="true" t="shared" si="0" ref="G10:G64">SUM(E10:F10)</f>
        <v>1040894</v>
      </c>
      <c r="H10" s="637">
        <v>1062251</v>
      </c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</row>
    <row r="11" spans="1:45" ht="24" customHeight="1">
      <c r="A11" s="636">
        <v>5</v>
      </c>
      <c r="B11" s="616" t="s">
        <v>369</v>
      </c>
      <c r="C11" s="615"/>
      <c r="D11" s="613" t="s">
        <v>370</v>
      </c>
      <c r="E11" s="611">
        <v>200000</v>
      </c>
      <c r="F11" s="611">
        <v>245000</v>
      </c>
      <c r="G11" s="612">
        <f t="shared" si="0"/>
        <v>445000</v>
      </c>
      <c r="H11" s="637">
        <v>441708</v>
      </c>
      <c r="AH11" s="187"/>
      <c r="AI11" s="187"/>
      <c r="AJ11" s="187"/>
      <c r="AK11" s="187"/>
      <c r="AL11" s="187"/>
      <c r="AM11" s="187"/>
      <c r="AN11" s="187"/>
      <c r="AO11" s="187"/>
      <c r="AP11" s="187"/>
      <c r="AQ11" s="187"/>
      <c r="AR11" s="187"/>
      <c r="AS11" s="187"/>
    </row>
    <row r="12" spans="1:45" ht="24" customHeight="1">
      <c r="A12" s="636">
        <v>6</v>
      </c>
      <c r="B12" s="616" t="s">
        <v>371</v>
      </c>
      <c r="C12" s="615"/>
      <c r="D12" s="613" t="s">
        <v>372</v>
      </c>
      <c r="E12" s="611">
        <v>280000</v>
      </c>
      <c r="F12" s="611">
        <v>320000</v>
      </c>
      <c r="G12" s="612">
        <f t="shared" si="0"/>
        <v>600000</v>
      </c>
      <c r="H12" s="637">
        <v>599500</v>
      </c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</row>
    <row r="13" spans="1:45" ht="24" customHeight="1">
      <c r="A13" s="636">
        <v>7</v>
      </c>
      <c r="B13" s="616" t="s">
        <v>379</v>
      </c>
      <c r="C13" s="615"/>
      <c r="D13" s="613"/>
      <c r="E13" s="611"/>
      <c r="F13" s="611"/>
      <c r="G13" s="612">
        <f t="shared" si="0"/>
        <v>0</v>
      </c>
      <c r="H13" s="637">
        <v>42508</v>
      </c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187"/>
    </row>
    <row r="14" spans="1:8" s="189" customFormat="1" ht="24" customHeight="1">
      <c r="A14" s="636">
        <v>8</v>
      </c>
      <c r="B14" s="617" t="s">
        <v>1197</v>
      </c>
      <c r="C14" s="615" t="s">
        <v>1198</v>
      </c>
      <c r="D14" s="618" t="s">
        <v>382</v>
      </c>
      <c r="E14" s="612">
        <f>SUM(E7:E12)</f>
        <v>14923941</v>
      </c>
      <c r="F14" s="612">
        <f>SUM(F7:F12)</f>
        <v>15172747</v>
      </c>
      <c r="G14" s="612">
        <f t="shared" si="0"/>
        <v>30096688</v>
      </c>
      <c r="H14" s="638">
        <f>SUM(H7:H13)</f>
        <v>29037521</v>
      </c>
    </row>
    <row r="15" spans="1:45" ht="27.75" customHeight="1">
      <c r="A15" s="636">
        <v>9</v>
      </c>
      <c r="B15" s="616" t="s">
        <v>1199</v>
      </c>
      <c r="C15" s="615" t="s">
        <v>1180</v>
      </c>
      <c r="D15" s="613" t="s">
        <v>370</v>
      </c>
      <c r="E15" s="611">
        <v>4285500</v>
      </c>
      <c r="F15" s="611">
        <v>2148750</v>
      </c>
      <c r="G15" s="612">
        <f t="shared" si="0"/>
        <v>6434250</v>
      </c>
      <c r="H15" s="638">
        <v>5669334</v>
      </c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  <c r="AR15" s="187"/>
      <c r="AS15" s="187"/>
    </row>
    <row r="16" spans="1:8" s="190" customFormat="1" ht="24.75" customHeight="1">
      <c r="A16" s="636">
        <v>10</v>
      </c>
      <c r="B16" s="617" t="s">
        <v>1200</v>
      </c>
      <c r="C16" s="615" t="s">
        <v>1201</v>
      </c>
      <c r="D16" s="618" t="s">
        <v>292</v>
      </c>
      <c r="E16" s="612">
        <f>SUM(E14:E15)</f>
        <v>19209441</v>
      </c>
      <c r="F16" s="612">
        <f>SUM(F14:F15)</f>
        <v>17321497</v>
      </c>
      <c r="G16" s="612">
        <f t="shared" si="0"/>
        <v>36530938</v>
      </c>
      <c r="H16" s="638">
        <f>SUM(H14:H15)</f>
        <v>34706855</v>
      </c>
    </row>
    <row r="17" spans="1:8" s="190" customFormat="1" ht="24.75" customHeight="1">
      <c r="A17" s="636">
        <v>11</v>
      </c>
      <c r="B17" s="840" t="s">
        <v>777</v>
      </c>
      <c r="C17" s="841"/>
      <c r="D17" s="613" t="s">
        <v>294</v>
      </c>
      <c r="E17" s="611">
        <f>2366031+775505</f>
        <v>3141536</v>
      </c>
      <c r="F17" s="611">
        <f>2421592+377106</f>
        <v>2798698</v>
      </c>
      <c r="G17" s="612">
        <f t="shared" si="0"/>
        <v>5940234</v>
      </c>
      <c r="H17" s="637">
        <v>6317219</v>
      </c>
    </row>
    <row r="18" spans="1:8" s="190" customFormat="1" ht="24.75" customHeight="1">
      <c r="A18" s="636">
        <v>12</v>
      </c>
      <c r="B18" s="840" t="s">
        <v>846</v>
      </c>
      <c r="C18" s="841"/>
      <c r="D18" s="613" t="s">
        <v>294</v>
      </c>
      <c r="E18" s="611">
        <f>E10*0.15</f>
        <v>78067.05</v>
      </c>
      <c r="F18" s="611">
        <f>F10*0.15</f>
        <v>78067.05</v>
      </c>
      <c r="G18" s="612">
        <f t="shared" si="0"/>
        <v>156134.1</v>
      </c>
      <c r="H18" s="637">
        <v>172622</v>
      </c>
    </row>
    <row r="19" spans="1:8" s="190" customFormat="1" ht="27.75" customHeight="1">
      <c r="A19" s="636">
        <v>13</v>
      </c>
      <c r="B19" s="840" t="s">
        <v>1202</v>
      </c>
      <c r="C19" s="841"/>
      <c r="D19" s="613" t="s">
        <v>294</v>
      </c>
      <c r="E19" s="611">
        <f>E10*0.195</f>
        <v>101487.16500000001</v>
      </c>
      <c r="F19" s="611">
        <f>F10*0.195</f>
        <v>101487.16500000001</v>
      </c>
      <c r="G19" s="612">
        <f t="shared" si="0"/>
        <v>202974.33000000002</v>
      </c>
      <c r="H19" s="637">
        <v>175483</v>
      </c>
    </row>
    <row r="20" spans="1:45" ht="24.75" customHeight="1">
      <c r="A20" s="636">
        <v>14</v>
      </c>
      <c r="B20" s="619" t="s">
        <v>1203</v>
      </c>
      <c r="C20" s="615" t="s">
        <v>1204</v>
      </c>
      <c r="D20" s="618" t="s">
        <v>294</v>
      </c>
      <c r="E20" s="612">
        <f>SUM(E17:E19)</f>
        <v>3321090.215</v>
      </c>
      <c r="F20" s="612">
        <f>SUM(F17:F19)</f>
        <v>2978252.215</v>
      </c>
      <c r="G20" s="612">
        <f t="shared" si="0"/>
        <v>6299342.43</v>
      </c>
      <c r="H20" s="638">
        <f>SUM(H17:H19)</f>
        <v>6665324</v>
      </c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</row>
    <row r="21" spans="1:45" ht="24.75" customHeight="1">
      <c r="A21" s="636">
        <v>15</v>
      </c>
      <c r="B21" s="620" t="s">
        <v>1205</v>
      </c>
      <c r="C21" s="615"/>
      <c r="D21" s="613" t="s">
        <v>394</v>
      </c>
      <c r="E21" s="611"/>
      <c r="F21" s="611"/>
      <c r="G21" s="612">
        <f t="shared" si="0"/>
        <v>0</v>
      </c>
      <c r="H21" s="638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</row>
    <row r="22" spans="1:45" ht="24.75" customHeight="1">
      <c r="A22" s="636">
        <v>16</v>
      </c>
      <c r="B22" s="620" t="s">
        <v>1206</v>
      </c>
      <c r="C22" s="615"/>
      <c r="D22" s="613" t="s">
        <v>394</v>
      </c>
      <c r="E22" s="611"/>
      <c r="F22" s="611"/>
      <c r="G22" s="612">
        <f t="shared" si="0"/>
        <v>0</v>
      </c>
      <c r="H22" s="638">
        <v>4010</v>
      </c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</row>
    <row r="23" spans="1:45" ht="24.75" customHeight="1">
      <c r="A23" s="636">
        <v>17</v>
      </c>
      <c r="B23" s="620" t="s">
        <v>802</v>
      </c>
      <c r="C23" s="615"/>
      <c r="D23" s="613" t="s">
        <v>394</v>
      </c>
      <c r="E23" s="611">
        <v>20000</v>
      </c>
      <c r="F23" s="611">
        <v>40000</v>
      </c>
      <c r="G23" s="612">
        <f t="shared" si="0"/>
        <v>60000</v>
      </c>
      <c r="H23" s="638">
        <v>54857</v>
      </c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</row>
    <row r="24" spans="1:45" ht="24.75" customHeight="1">
      <c r="A24" s="636">
        <v>18</v>
      </c>
      <c r="B24" s="620" t="s">
        <v>1207</v>
      </c>
      <c r="C24" s="615"/>
      <c r="D24" s="613" t="s">
        <v>394</v>
      </c>
      <c r="E24" s="611"/>
      <c r="F24" s="611"/>
      <c r="G24" s="612">
        <f t="shared" si="0"/>
        <v>0</v>
      </c>
      <c r="H24" s="637"/>
      <c r="AH24" s="187"/>
      <c r="AI24" s="187"/>
      <c r="AJ24" s="187"/>
      <c r="AK24" s="187"/>
      <c r="AL24" s="187"/>
      <c r="AM24" s="187"/>
      <c r="AN24" s="187"/>
      <c r="AO24" s="187"/>
      <c r="AP24" s="187"/>
      <c r="AQ24" s="187"/>
      <c r="AR24" s="187"/>
      <c r="AS24" s="187"/>
    </row>
    <row r="25" spans="1:45" ht="27.75" customHeight="1">
      <c r="A25" s="636">
        <v>19</v>
      </c>
      <c r="B25" s="616" t="s">
        <v>1208</v>
      </c>
      <c r="C25" s="615" t="s">
        <v>1209</v>
      </c>
      <c r="D25" s="613" t="s">
        <v>394</v>
      </c>
      <c r="E25" s="611">
        <f>SUM(E21:E24)</f>
        <v>20000</v>
      </c>
      <c r="F25" s="611">
        <f>SUM(F21:F24)</f>
        <v>40000</v>
      </c>
      <c r="G25" s="612">
        <f t="shared" si="0"/>
        <v>60000</v>
      </c>
      <c r="H25" s="638">
        <f>SUM(H21:H24)</f>
        <v>58867</v>
      </c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87"/>
    </row>
    <row r="26" spans="1:45" ht="24.75" customHeight="1">
      <c r="A26" s="636">
        <v>20</v>
      </c>
      <c r="B26" s="620" t="s">
        <v>1210</v>
      </c>
      <c r="C26" s="615"/>
      <c r="D26" s="613" t="s">
        <v>396</v>
      </c>
      <c r="E26" s="611"/>
      <c r="F26" s="611"/>
      <c r="G26" s="612">
        <f t="shared" si="0"/>
        <v>0</v>
      </c>
      <c r="H26" s="638"/>
      <c r="AH26" s="187"/>
      <c r="AI26" s="187"/>
      <c r="AJ26" s="187"/>
      <c r="AK26" s="187"/>
      <c r="AL26" s="187"/>
      <c r="AM26" s="187"/>
      <c r="AN26" s="187"/>
      <c r="AO26" s="187"/>
      <c r="AP26" s="187"/>
      <c r="AQ26" s="187"/>
      <c r="AR26" s="187"/>
      <c r="AS26" s="187"/>
    </row>
    <row r="27" spans="1:45" ht="24.75" customHeight="1">
      <c r="A27" s="636">
        <v>21</v>
      </c>
      <c r="B27" s="620" t="s">
        <v>64</v>
      </c>
      <c r="C27" s="615"/>
      <c r="D27" s="613" t="s">
        <v>396</v>
      </c>
      <c r="E27" s="611">
        <v>150000</v>
      </c>
      <c r="F27" s="611">
        <v>230000</v>
      </c>
      <c r="G27" s="612">
        <f t="shared" si="0"/>
        <v>380000</v>
      </c>
      <c r="H27" s="637">
        <v>381546</v>
      </c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187"/>
    </row>
    <row r="28" spans="1:45" ht="24.75" customHeight="1">
      <c r="A28" s="636">
        <v>22</v>
      </c>
      <c r="B28" s="620" t="s">
        <v>1211</v>
      </c>
      <c r="C28" s="615"/>
      <c r="D28" s="613" t="s">
        <v>396</v>
      </c>
      <c r="E28" s="611">
        <v>37000</v>
      </c>
      <c r="F28" s="611">
        <v>37000</v>
      </c>
      <c r="G28" s="612">
        <f t="shared" si="0"/>
        <v>74000</v>
      </c>
      <c r="H28" s="637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  <c r="AR28" s="187"/>
      <c r="AS28" s="187"/>
    </row>
    <row r="29" spans="1:45" ht="24.75" customHeight="1">
      <c r="A29" s="636">
        <v>23</v>
      </c>
      <c r="B29" s="620" t="s">
        <v>1212</v>
      </c>
      <c r="C29" s="615"/>
      <c r="D29" s="613" t="s">
        <v>396</v>
      </c>
      <c r="E29" s="611">
        <v>30000</v>
      </c>
      <c r="F29" s="611">
        <v>120000</v>
      </c>
      <c r="G29" s="612">
        <f t="shared" si="0"/>
        <v>150000</v>
      </c>
      <c r="H29" s="637">
        <v>120880</v>
      </c>
      <c r="AH29" s="187"/>
      <c r="AI29" s="187"/>
      <c r="AJ29" s="187"/>
      <c r="AK29" s="187"/>
      <c r="AL29" s="187"/>
      <c r="AM29" s="187"/>
      <c r="AN29" s="187"/>
      <c r="AO29" s="187"/>
      <c r="AP29" s="187"/>
      <c r="AQ29" s="187"/>
      <c r="AR29" s="187"/>
      <c r="AS29" s="187"/>
    </row>
    <row r="30" spans="1:45" ht="24.75" customHeight="1">
      <c r="A30" s="636">
        <v>24</v>
      </c>
      <c r="B30" s="620" t="s">
        <v>1213</v>
      </c>
      <c r="C30" s="615"/>
      <c r="D30" s="613" t="s">
        <v>396</v>
      </c>
      <c r="E30" s="621"/>
      <c r="F30" s="621"/>
      <c r="G30" s="612">
        <f t="shared" si="0"/>
        <v>0</v>
      </c>
      <c r="H30" s="638"/>
      <c r="AH30" s="187"/>
      <c r="AI30" s="187"/>
      <c r="AJ30" s="187"/>
      <c r="AK30" s="187"/>
      <c r="AL30" s="187"/>
      <c r="AM30" s="187"/>
      <c r="AN30" s="187"/>
      <c r="AO30" s="187"/>
      <c r="AP30" s="187"/>
      <c r="AQ30" s="187"/>
      <c r="AR30" s="187"/>
      <c r="AS30" s="187"/>
    </row>
    <row r="31" spans="1:45" ht="24.75" customHeight="1">
      <c r="A31" s="636">
        <v>25</v>
      </c>
      <c r="B31" s="616" t="s">
        <v>1214</v>
      </c>
      <c r="C31" s="615" t="s">
        <v>1215</v>
      </c>
      <c r="D31" s="613" t="s">
        <v>396</v>
      </c>
      <c r="E31" s="611">
        <f>SUM(E27:E29)</f>
        <v>217000</v>
      </c>
      <c r="F31" s="611">
        <f>SUM(F27:F29)</f>
        <v>387000</v>
      </c>
      <c r="G31" s="612">
        <f t="shared" si="0"/>
        <v>604000</v>
      </c>
      <c r="H31" s="638">
        <f>SUM(H26:H30)</f>
        <v>502426</v>
      </c>
      <c r="AH31" s="187"/>
      <c r="AI31" s="187"/>
      <c r="AJ31" s="187"/>
      <c r="AK31" s="187"/>
      <c r="AL31" s="187"/>
      <c r="AM31" s="187"/>
      <c r="AN31" s="187"/>
      <c r="AO31" s="187"/>
      <c r="AP31" s="187"/>
      <c r="AQ31" s="187"/>
      <c r="AR31" s="187"/>
      <c r="AS31" s="187"/>
    </row>
    <row r="32" spans="1:45" ht="24.75" customHeight="1">
      <c r="A32" s="636">
        <v>26</v>
      </c>
      <c r="B32" s="619" t="s">
        <v>1216</v>
      </c>
      <c r="C32" s="615" t="s">
        <v>1217</v>
      </c>
      <c r="D32" s="618" t="s">
        <v>400</v>
      </c>
      <c r="E32" s="612">
        <f>SUM(E25+E31)</f>
        <v>237000</v>
      </c>
      <c r="F32" s="612">
        <f>SUM(F25+F31)</f>
        <v>427000</v>
      </c>
      <c r="G32" s="612">
        <f t="shared" si="0"/>
        <v>664000</v>
      </c>
      <c r="H32" s="638">
        <f>H25++H31</f>
        <v>561293</v>
      </c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  <c r="AR32" s="187"/>
      <c r="AS32" s="187"/>
    </row>
    <row r="33" spans="1:45" ht="27.75" customHeight="1">
      <c r="A33" s="636">
        <v>27</v>
      </c>
      <c r="B33" s="274" t="s">
        <v>778</v>
      </c>
      <c r="C33" s="615"/>
      <c r="D33" s="613" t="s">
        <v>402</v>
      </c>
      <c r="E33" s="611">
        <v>45000</v>
      </c>
      <c r="F33" s="611">
        <v>120000</v>
      </c>
      <c r="G33" s="612">
        <f t="shared" si="0"/>
        <v>165000</v>
      </c>
      <c r="H33" s="850">
        <v>1817227</v>
      </c>
      <c r="AH33" s="187"/>
      <c r="AI33" s="187"/>
      <c r="AJ33" s="187"/>
      <c r="AK33" s="187"/>
      <c r="AL33" s="187"/>
      <c r="AM33" s="187"/>
      <c r="AN33" s="187"/>
      <c r="AO33" s="187"/>
      <c r="AP33" s="187"/>
      <c r="AQ33" s="187"/>
      <c r="AR33" s="187"/>
      <c r="AS33" s="187"/>
    </row>
    <row r="34" spans="1:45" ht="27.75" customHeight="1">
      <c r="A34" s="636">
        <v>28</v>
      </c>
      <c r="B34" s="274" t="s">
        <v>779</v>
      </c>
      <c r="C34" s="615"/>
      <c r="D34" s="613"/>
      <c r="E34" s="611"/>
      <c r="F34" s="611"/>
      <c r="G34" s="612">
        <f t="shared" si="0"/>
        <v>0</v>
      </c>
      <c r="H34" s="851"/>
      <c r="AH34" s="187"/>
      <c r="AI34" s="187"/>
      <c r="AJ34" s="187"/>
      <c r="AK34" s="187"/>
      <c r="AL34" s="187"/>
      <c r="AM34" s="187"/>
      <c r="AN34" s="187"/>
      <c r="AO34" s="187"/>
      <c r="AP34" s="187"/>
      <c r="AQ34" s="187"/>
      <c r="AR34" s="187"/>
      <c r="AS34" s="187"/>
    </row>
    <row r="35" spans="1:45" ht="27.75" customHeight="1">
      <c r="A35" s="636">
        <v>29</v>
      </c>
      <c r="B35" s="274" t="s">
        <v>780</v>
      </c>
      <c r="C35" s="615"/>
      <c r="D35" s="613"/>
      <c r="E35" s="611">
        <v>125700</v>
      </c>
      <c r="F35" s="611">
        <v>127500</v>
      </c>
      <c r="G35" s="612">
        <f t="shared" si="0"/>
        <v>253200</v>
      </c>
      <c r="H35" s="851"/>
      <c r="AH35" s="187"/>
      <c r="AI35" s="187"/>
      <c r="AJ35" s="187"/>
      <c r="AK35" s="187"/>
      <c r="AL35" s="187"/>
      <c r="AM35" s="187"/>
      <c r="AN35" s="187"/>
      <c r="AO35" s="187"/>
      <c r="AP35" s="187"/>
      <c r="AQ35" s="187"/>
      <c r="AR35" s="187"/>
      <c r="AS35" s="187"/>
    </row>
    <row r="36" spans="1:45" ht="24.75" customHeight="1">
      <c r="A36" s="636">
        <v>30</v>
      </c>
      <c r="B36" s="274" t="s">
        <v>1029</v>
      </c>
      <c r="C36" s="615"/>
      <c r="D36" s="613"/>
      <c r="E36" s="611">
        <v>22700</v>
      </c>
      <c r="F36" s="611">
        <v>22700</v>
      </c>
      <c r="G36" s="612">
        <f t="shared" si="0"/>
        <v>45400</v>
      </c>
      <c r="H36" s="851"/>
      <c r="AH36" s="187"/>
      <c r="AI36" s="187"/>
      <c r="AJ36" s="187"/>
      <c r="AK36" s="187"/>
      <c r="AL36" s="187"/>
      <c r="AM36" s="187"/>
      <c r="AN36" s="187"/>
      <c r="AO36" s="187"/>
      <c r="AP36" s="187"/>
      <c r="AQ36" s="187"/>
      <c r="AR36" s="187"/>
      <c r="AS36" s="187"/>
    </row>
    <row r="37" spans="1:45" ht="24.75" customHeight="1">
      <c r="A37" s="636">
        <v>31</v>
      </c>
      <c r="B37" s="274" t="s">
        <v>781</v>
      </c>
      <c r="C37" s="615"/>
      <c r="D37" s="613"/>
      <c r="E37" s="611">
        <v>20000</v>
      </c>
      <c r="F37" s="611">
        <v>20000</v>
      </c>
      <c r="G37" s="612">
        <f t="shared" si="0"/>
        <v>40000</v>
      </c>
      <c r="H37" s="851"/>
      <c r="AH37" s="187"/>
      <c r="AI37" s="187"/>
      <c r="AJ37" s="187"/>
      <c r="AK37" s="187"/>
      <c r="AL37" s="187"/>
      <c r="AM37" s="187"/>
      <c r="AN37" s="187"/>
      <c r="AO37" s="187"/>
      <c r="AP37" s="187"/>
      <c r="AQ37" s="187"/>
      <c r="AR37" s="187"/>
      <c r="AS37" s="187"/>
    </row>
    <row r="38" spans="1:45" ht="24.75" customHeight="1">
      <c r="A38" s="636">
        <v>32</v>
      </c>
      <c r="B38" s="274" t="s">
        <v>782</v>
      </c>
      <c r="C38" s="615"/>
      <c r="D38" s="613"/>
      <c r="E38" s="611">
        <v>360000</v>
      </c>
      <c r="F38" s="611">
        <v>360000</v>
      </c>
      <c r="G38" s="612">
        <f t="shared" si="0"/>
        <v>720000</v>
      </c>
      <c r="H38" s="851"/>
      <c r="AH38" s="187"/>
      <c r="AI38" s="187"/>
      <c r="AJ38" s="187"/>
      <c r="AK38" s="187"/>
      <c r="AL38" s="187"/>
      <c r="AM38" s="187"/>
      <c r="AN38" s="187"/>
      <c r="AO38" s="187"/>
      <c r="AP38" s="187"/>
      <c r="AQ38" s="187"/>
      <c r="AR38" s="187"/>
      <c r="AS38" s="187"/>
    </row>
    <row r="39" spans="1:45" ht="27.75" customHeight="1">
      <c r="A39" s="636">
        <v>33</v>
      </c>
      <c r="B39" s="274" t="s">
        <v>783</v>
      </c>
      <c r="C39" s="615"/>
      <c r="D39" s="613"/>
      <c r="E39" s="611">
        <v>380000</v>
      </c>
      <c r="F39" s="611">
        <v>380000</v>
      </c>
      <c r="G39" s="612">
        <f t="shared" si="0"/>
        <v>760000</v>
      </c>
      <c r="H39" s="852"/>
      <c r="AH39" s="187"/>
      <c r="AI39" s="187"/>
      <c r="AJ39" s="187"/>
      <c r="AK39" s="187"/>
      <c r="AL39" s="187"/>
      <c r="AM39" s="187"/>
      <c r="AN39" s="187"/>
      <c r="AO39" s="187"/>
      <c r="AP39" s="187"/>
      <c r="AQ39" s="187"/>
      <c r="AR39" s="187"/>
      <c r="AS39" s="187"/>
    </row>
    <row r="40" spans="1:8" s="190" customFormat="1" ht="27.75" customHeight="1">
      <c r="A40" s="636">
        <v>34</v>
      </c>
      <c r="B40" s="620" t="s">
        <v>1218</v>
      </c>
      <c r="C40" s="615"/>
      <c r="D40" s="613" t="s">
        <v>404</v>
      </c>
      <c r="E40" s="611">
        <v>270000</v>
      </c>
      <c r="F40" s="611">
        <v>270000</v>
      </c>
      <c r="G40" s="612">
        <f t="shared" si="0"/>
        <v>540000</v>
      </c>
      <c r="H40" s="638">
        <v>537549</v>
      </c>
    </row>
    <row r="41" spans="1:45" ht="27.75" customHeight="1">
      <c r="A41" s="636">
        <v>35</v>
      </c>
      <c r="B41" s="619" t="s">
        <v>1219</v>
      </c>
      <c r="C41" s="615" t="s">
        <v>1220</v>
      </c>
      <c r="D41" s="618" t="s">
        <v>406</v>
      </c>
      <c r="E41" s="612">
        <f>SUM(E33:E40)</f>
        <v>1223400</v>
      </c>
      <c r="F41" s="612">
        <f>SUM(F33:F40)</f>
        <v>1300200</v>
      </c>
      <c r="G41" s="612">
        <f t="shared" si="0"/>
        <v>2523600</v>
      </c>
      <c r="H41" s="638">
        <f>SUM(H33:H40)</f>
        <v>2354776</v>
      </c>
      <c r="AH41" s="187"/>
      <c r="AI41" s="187"/>
      <c r="AJ41" s="187"/>
      <c r="AK41" s="187"/>
      <c r="AL41" s="187"/>
      <c r="AM41" s="187"/>
      <c r="AN41" s="187"/>
      <c r="AO41" s="187"/>
      <c r="AP41" s="187"/>
      <c r="AQ41" s="187"/>
      <c r="AR41" s="187"/>
      <c r="AS41" s="187"/>
    </row>
    <row r="42" spans="1:45" ht="24.75" customHeight="1">
      <c r="A42" s="636">
        <v>36</v>
      </c>
      <c r="B42" s="620" t="s">
        <v>1221</v>
      </c>
      <c r="C42" s="615"/>
      <c r="D42" s="613" t="s">
        <v>408</v>
      </c>
      <c r="E42" s="611">
        <v>510000</v>
      </c>
      <c r="F42" s="611">
        <v>520000</v>
      </c>
      <c r="G42" s="612">
        <f t="shared" si="0"/>
        <v>1030000</v>
      </c>
      <c r="H42" s="639">
        <v>1024910</v>
      </c>
      <c r="AH42" s="187"/>
      <c r="AI42" s="187"/>
      <c r="AJ42" s="187"/>
      <c r="AK42" s="187"/>
      <c r="AL42" s="187"/>
      <c r="AM42" s="187"/>
      <c r="AN42" s="187"/>
      <c r="AO42" s="187"/>
      <c r="AP42" s="187"/>
      <c r="AQ42" s="187"/>
      <c r="AR42" s="187"/>
      <c r="AS42" s="187"/>
    </row>
    <row r="43" spans="1:45" ht="24.75" customHeight="1">
      <c r="A43" s="636">
        <v>37</v>
      </c>
      <c r="B43" s="620" t="s">
        <v>1222</v>
      </c>
      <c r="C43" s="615"/>
      <c r="D43" s="613" t="s">
        <v>408</v>
      </c>
      <c r="E43" s="611">
        <v>220000</v>
      </c>
      <c r="F43" s="611">
        <v>250000</v>
      </c>
      <c r="G43" s="612">
        <f t="shared" si="0"/>
        <v>470000</v>
      </c>
      <c r="H43" s="639">
        <v>506147</v>
      </c>
      <c r="AH43" s="187"/>
      <c r="AI43" s="187"/>
      <c r="AJ43" s="187"/>
      <c r="AK43" s="187"/>
      <c r="AL43" s="187"/>
      <c r="AM43" s="187"/>
      <c r="AN43" s="187"/>
      <c r="AO43" s="187"/>
      <c r="AP43" s="187"/>
      <c r="AQ43" s="187"/>
      <c r="AR43" s="187"/>
      <c r="AS43" s="187"/>
    </row>
    <row r="44" spans="1:45" ht="24.75" customHeight="1">
      <c r="A44" s="636">
        <v>38</v>
      </c>
      <c r="B44" s="620" t="s">
        <v>1223</v>
      </c>
      <c r="C44" s="615"/>
      <c r="D44" s="613" t="s">
        <v>408</v>
      </c>
      <c r="E44" s="611">
        <v>28000</v>
      </c>
      <c r="F44" s="611"/>
      <c r="G44" s="612">
        <f t="shared" si="0"/>
        <v>28000</v>
      </c>
      <c r="H44" s="639">
        <v>27857</v>
      </c>
      <c r="AH44" s="187"/>
      <c r="AI44" s="187"/>
      <c r="AJ44" s="187"/>
      <c r="AK44" s="187"/>
      <c r="AL44" s="187"/>
      <c r="AM44" s="187"/>
      <c r="AN44" s="187"/>
      <c r="AO44" s="187"/>
      <c r="AP44" s="187"/>
      <c r="AQ44" s="187"/>
      <c r="AR44" s="187"/>
      <c r="AS44" s="187"/>
    </row>
    <row r="45" spans="1:45" ht="27.75" customHeight="1">
      <c r="A45" s="636">
        <v>39</v>
      </c>
      <c r="B45" s="616" t="s">
        <v>407</v>
      </c>
      <c r="C45" s="615" t="s">
        <v>1224</v>
      </c>
      <c r="D45" s="613" t="s">
        <v>408</v>
      </c>
      <c r="E45" s="611">
        <f>SUM(E42:E44)</f>
        <v>758000</v>
      </c>
      <c r="F45" s="611">
        <f>SUM(F42:F44)</f>
        <v>770000</v>
      </c>
      <c r="G45" s="612">
        <f t="shared" si="0"/>
        <v>1528000</v>
      </c>
      <c r="H45" s="637">
        <f>SUM(H42:H44)</f>
        <v>1558914</v>
      </c>
      <c r="AH45" s="187"/>
      <c r="AI45" s="187"/>
      <c r="AJ45" s="187"/>
      <c r="AK45" s="187"/>
      <c r="AL45" s="187"/>
      <c r="AM45" s="187"/>
      <c r="AN45" s="187"/>
      <c r="AO45" s="187"/>
      <c r="AP45" s="187"/>
      <c r="AQ45" s="187"/>
      <c r="AR45" s="187"/>
      <c r="AS45" s="187"/>
    </row>
    <row r="46" spans="1:8" s="190" customFormat="1" ht="27.75" customHeight="1">
      <c r="A46" s="636">
        <v>40</v>
      </c>
      <c r="B46" s="616" t="s">
        <v>409</v>
      </c>
      <c r="C46" s="615"/>
      <c r="D46" s="613" t="s">
        <v>410</v>
      </c>
      <c r="E46" s="611"/>
      <c r="F46" s="611"/>
      <c r="G46" s="612">
        <f t="shared" si="0"/>
        <v>0</v>
      </c>
      <c r="H46" s="638"/>
    </row>
    <row r="47" spans="1:45" ht="27.75" customHeight="1">
      <c r="A47" s="636">
        <v>41</v>
      </c>
      <c r="B47" s="616" t="s">
        <v>1225</v>
      </c>
      <c r="C47" s="615"/>
      <c r="D47" s="613" t="s">
        <v>415</v>
      </c>
      <c r="E47" s="611">
        <v>10000</v>
      </c>
      <c r="F47" s="611">
        <v>10000</v>
      </c>
      <c r="G47" s="612">
        <f t="shared" si="0"/>
        <v>20000</v>
      </c>
      <c r="H47" s="637">
        <v>9000</v>
      </c>
      <c r="AH47" s="187"/>
      <c r="AI47" s="187"/>
      <c r="AJ47" s="187"/>
      <c r="AK47" s="187"/>
      <c r="AL47" s="187"/>
      <c r="AM47" s="187"/>
      <c r="AN47" s="187"/>
      <c r="AO47" s="187"/>
      <c r="AP47" s="187"/>
      <c r="AQ47" s="187"/>
      <c r="AR47" s="187"/>
      <c r="AS47" s="187"/>
    </row>
    <row r="48" spans="1:45" ht="24.75" customHeight="1">
      <c r="A48" s="636">
        <v>42</v>
      </c>
      <c r="B48" s="616" t="s">
        <v>416</v>
      </c>
      <c r="C48" s="615"/>
      <c r="D48" s="613" t="s">
        <v>417</v>
      </c>
      <c r="E48" s="611">
        <v>1090000</v>
      </c>
      <c r="F48" s="611"/>
      <c r="G48" s="612">
        <f t="shared" si="0"/>
        <v>1090000</v>
      </c>
      <c r="H48" s="638">
        <v>1089713</v>
      </c>
      <c r="AH48" s="187"/>
      <c r="AI48" s="187"/>
      <c r="AJ48" s="187"/>
      <c r="AK48" s="187"/>
      <c r="AL48" s="187"/>
      <c r="AM48" s="187"/>
      <c r="AN48" s="187"/>
      <c r="AO48" s="187"/>
      <c r="AP48" s="187"/>
      <c r="AQ48" s="187"/>
      <c r="AR48" s="187"/>
      <c r="AS48" s="187"/>
    </row>
    <row r="49" spans="1:45" ht="27.75" customHeight="1">
      <c r="A49" s="636">
        <v>43</v>
      </c>
      <c r="B49" s="616" t="s">
        <v>418</v>
      </c>
      <c r="C49" s="609"/>
      <c r="D49" s="613" t="s">
        <v>419</v>
      </c>
      <c r="E49" s="611">
        <v>140000</v>
      </c>
      <c r="F49" s="611">
        <v>260000</v>
      </c>
      <c r="G49" s="612">
        <f t="shared" si="0"/>
        <v>400000</v>
      </c>
      <c r="H49" s="638">
        <v>859802</v>
      </c>
      <c r="AH49" s="187"/>
      <c r="AI49" s="187"/>
      <c r="AJ49" s="187"/>
      <c r="AK49" s="187"/>
      <c r="AL49" s="187"/>
      <c r="AM49" s="187"/>
      <c r="AN49" s="187"/>
      <c r="AO49" s="187"/>
      <c r="AP49" s="187"/>
      <c r="AQ49" s="187"/>
      <c r="AR49" s="187"/>
      <c r="AS49" s="187"/>
    </row>
    <row r="50" spans="1:45" ht="27.75" customHeight="1">
      <c r="A50" s="636">
        <v>44</v>
      </c>
      <c r="B50" s="620" t="s">
        <v>1226</v>
      </c>
      <c r="C50" s="615"/>
      <c r="D50" s="613" t="s">
        <v>421</v>
      </c>
      <c r="E50" s="611">
        <v>155000</v>
      </c>
      <c r="F50" s="611">
        <v>155000</v>
      </c>
      <c r="G50" s="612">
        <f t="shared" si="0"/>
        <v>310000</v>
      </c>
      <c r="H50" s="640">
        <v>310010</v>
      </c>
      <c r="AH50" s="187"/>
      <c r="AI50" s="187"/>
      <c r="AJ50" s="187"/>
      <c r="AK50" s="187"/>
      <c r="AL50" s="187"/>
      <c r="AM50" s="187"/>
      <c r="AN50" s="187"/>
      <c r="AO50" s="187"/>
      <c r="AP50" s="187"/>
      <c r="AQ50" s="187"/>
      <c r="AR50" s="187"/>
      <c r="AS50" s="187"/>
    </row>
    <row r="51" spans="1:45" ht="24.75" customHeight="1">
      <c r="A51" s="636">
        <v>45</v>
      </c>
      <c r="B51" s="620" t="s">
        <v>27</v>
      </c>
      <c r="C51" s="615"/>
      <c r="D51" s="613" t="s">
        <v>421</v>
      </c>
      <c r="E51" s="611">
        <v>20000</v>
      </c>
      <c r="F51" s="611">
        <v>20000</v>
      </c>
      <c r="G51" s="612">
        <f t="shared" si="0"/>
        <v>40000</v>
      </c>
      <c r="H51" s="640">
        <v>39918</v>
      </c>
      <c r="AH51" s="187"/>
      <c r="AI51" s="187"/>
      <c r="AJ51" s="187"/>
      <c r="AK51" s="187"/>
      <c r="AL51" s="187"/>
      <c r="AM51" s="187"/>
      <c r="AN51" s="187"/>
      <c r="AO51" s="187"/>
      <c r="AP51" s="187"/>
      <c r="AQ51" s="187"/>
      <c r="AR51" s="187"/>
      <c r="AS51" s="187"/>
    </row>
    <row r="52" spans="1:45" ht="24.75" customHeight="1">
      <c r="A52" s="636">
        <v>46</v>
      </c>
      <c r="B52" s="620" t="s">
        <v>1227</v>
      </c>
      <c r="C52" s="623"/>
      <c r="D52" s="613" t="s">
        <v>421</v>
      </c>
      <c r="E52" s="611">
        <v>38000</v>
      </c>
      <c r="F52" s="622">
        <v>38000</v>
      </c>
      <c r="G52" s="612">
        <f t="shared" si="0"/>
        <v>76000</v>
      </c>
      <c r="H52" s="640">
        <v>76237</v>
      </c>
      <c r="AH52" s="187"/>
      <c r="AI52" s="187"/>
      <c r="AJ52" s="187"/>
      <c r="AK52" s="187"/>
      <c r="AL52" s="187"/>
      <c r="AM52" s="187"/>
      <c r="AN52" s="187"/>
      <c r="AO52" s="187"/>
      <c r="AP52" s="187"/>
      <c r="AQ52" s="187"/>
      <c r="AR52" s="187"/>
      <c r="AS52" s="187"/>
    </row>
    <row r="53" spans="1:45" ht="24.75" customHeight="1">
      <c r="A53" s="636">
        <v>47</v>
      </c>
      <c r="B53" s="616" t="s">
        <v>420</v>
      </c>
      <c r="C53" s="615" t="s">
        <v>1228</v>
      </c>
      <c r="D53" s="613" t="s">
        <v>421</v>
      </c>
      <c r="E53" s="611">
        <f>SUM(E50:E52)</f>
        <v>213000</v>
      </c>
      <c r="F53" s="611">
        <f>SUM(F50:F52)</f>
        <v>213000</v>
      </c>
      <c r="G53" s="612">
        <f t="shared" si="0"/>
        <v>426000</v>
      </c>
      <c r="H53" s="641">
        <v>426165</v>
      </c>
      <c r="AH53" s="187"/>
      <c r="AI53" s="187"/>
      <c r="AJ53" s="187"/>
      <c r="AK53" s="187"/>
      <c r="AL53" s="187"/>
      <c r="AM53" s="187"/>
      <c r="AN53" s="187"/>
      <c r="AO53" s="187"/>
      <c r="AP53" s="187"/>
      <c r="AQ53" s="187"/>
      <c r="AR53" s="187"/>
      <c r="AS53" s="187"/>
    </row>
    <row r="54" spans="1:45" ht="27.75" customHeight="1">
      <c r="A54" s="636">
        <v>48</v>
      </c>
      <c r="B54" s="842" t="s">
        <v>1229</v>
      </c>
      <c r="C54" s="843"/>
      <c r="D54" s="618" t="s">
        <v>423</v>
      </c>
      <c r="E54" s="612">
        <f>SUM(E45+E47+E48+E49+E53)</f>
        <v>2211000</v>
      </c>
      <c r="F54" s="612">
        <f>SUM(F45+F47+F48+F49+F53)</f>
        <v>1253000</v>
      </c>
      <c r="G54" s="612">
        <f t="shared" si="0"/>
        <v>3464000</v>
      </c>
      <c r="H54" s="638">
        <f>SUM(H45+H47+H48+H49+H53)</f>
        <v>3943594</v>
      </c>
      <c r="AH54" s="187"/>
      <c r="AI54" s="187"/>
      <c r="AJ54" s="187"/>
      <c r="AK54" s="187"/>
      <c r="AL54" s="187"/>
      <c r="AM54" s="187"/>
      <c r="AN54" s="187"/>
      <c r="AO54" s="187"/>
      <c r="AP54" s="187"/>
      <c r="AQ54" s="187"/>
      <c r="AR54" s="187"/>
      <c r="AS54" s="187"/>
    </row>
    <row r="55" spans="1:8" s="190" customFormat="1" ht="27.75" customHeight="1">
      <c r="A55" s="636">
        <v>49</v>
      </c>
      <c r="B55" s="619" t="s">
        <v>784</v>
      </c>
      <c r="C55" s="615"/>
      <c r="D55" s="618" t="s">
        <v>429</v>
      </c>
      <c r="E55" s="612">
        <v>350000</v>
      </c>
      <c r="F55" s="612">
        <v>430000</v>
      </c>
      <c r="G55" s="612">
        <f t="shared" si="0"/>
        <v>780000</v>
      </c>
      <c r="H55" s="638">
        <v>778147</v>
      </c>
    </row>
    <row r="56" spans="1:8" s="190" customFormat="1" ht="27.75" customHeight="1">
      <c r="A56" s="636">
        <v>50</v>
      </c>
      <c r="B56" s="840" t="s">
        <v>430</v>
      </c>
      <c r="C56" s="841"/>
      <c r="D56" s="613" t="s">
        <v>431</v>
      </c>
      <c r="E56" s="611">
        <v>893591</v>
      </c>
      <c r="F56" s="611">
        <v>506409</v>
      </c>
      <c r="G56" s="612">
        <f t="shared" si="0"/>
        <v>1400000</v>
      </c>
      <c r="H56" s="637">
        <v>1399418</v>
      </c>
    </row>
    <row r="57" spans="1:8" s="190" customFormat="1" ht="27.75" customHeight="1">
      <c r="A57" s="636">
        <v>51</v>
      </c>
      <c r="B57" s="616" t="s">
        <v>438</v>
      </c>
      <c r="C57" s="624"/>
      <c r="D57" s="613" t="s">
        <v>439</v>
      </c>
      <c r="E57" s="611">
        <v>25000</v>
      </c>
      <c r="F57" s="611">
        <v>29000</v>
      </c>
      <c r="G57" s="612">
        <f t="shared" si="0"/>
        <v>54000</v>
      </c>
      <c r="H57" s="637">
        <v>54514</v>
      </c>
    </row>
    <row r="58" spans="1:45" ht="27.75" customHeight="1">
      <c r="A58" s="636">
        <v>52</v>
      </c>
      <c r="B58" s="619" t="s">
        <v>16</v>
      </c>
      <c r="C58" s="615" t="s">
        <v>1230</v>
      </c>
      <c r="D58" s="618" t="s">
        <v>441</v>
      </c>
      <c r="E58" s="612">
        <f>SUM(E56:E57)</f>
        <v>918591</v>
      </c>
      <c r="F58" s="612">
        <f>SUM(F56:F57)</f>
        <v>535409</v>
      </c>
      <c r="G58" s="612">
        <f>SUM(G56:G57)</f>
        <v>1454000</v>
      </c>
      <c r="H58" s="638">
        <f>SUM(H56:H57)</f>
        <v>1453932</v>
      </c>
      <c r="AH58" s="187"/>
      <c r="AI58" s="187"/>
      <c r="AJ58" s="187"/>
      <c r="AK58" s="187"/>
      <c r="AL58" s="187"/>
      <c r="AM58" s="187"/>
      <c r="AN58" s="187"/>
      <c r="AO58" s="187"/>
      <c r="AP58" s="187"/>
      <c r="AQ58" s="187"/>
      <c r="AR58" s="187"/>
      <c r="AS58" s="187"/>
    </row>
    <row r="59" spans="1:45" ht="27.75" customHeight="1">
      <c r="A59" s="636">
        <v>53</v>
      </c>
      <c r="B59" s="842" t="s">
        <v>1231</v>
      </c>
      <c r="C59" s="843"/>
      <c r="D59" s="618" t="s">
        <v>296</v>
      </c>
      <c r="E59" s="612">
        <f>SUM(E32+E41+E54+E55+E58)</f>
        <v>4939991</v>
      </c>
      <c r="F59" s="612">
        <f>SUM(F32+F41+F54+F55+F58)</f>
        <v>3945609</v>
      </c>
      <c r="G59" s="612">
        <f t="shared" si="0"/>
        <v>8885600</v>
      </c>
      <c r="H59" s="638">
        <f>SUM(H32+H41+H54+H55+H58)</f>
        <v>9091742</v>
      </c>
      <c r="AH59" s="187"/>
      <c r="AI59" s="187"/>
      <c r="AJ59" s="187"/>
      <c r="AK59" s="187"/>
      <c r="AL59" s="187"/>
      <c r="AM59" s="187"/>
      <c r="AN59" s="187"/>
      <c r="AO59" s="187"/>
      <c r="AP59" s="187"/>
      <c r="AQ59" s="187"/>
      <c r="AR59" s="187"/>
      <c r="AS59" s="187"/>
    </row>
    <row r="60" spans="1:8" s="190" customFormat="1" ht="27.75" customHeight="1">
      <c r="A60" s="636">
        <v>54</v>
      </c>
      <c r="B60" s="844" t="s">
        <v>1234</v>
      </c>
      <c r="C60" s="845"/>
      <c r="D60" s="613" t="s">
        <v>487</v>
      </c>
      <c r="E60" s="611"/>
      <c r="F60" s="611">
        <v>83000</v>
      </c>
      <c r="G60" s="612">
        <f t="shared" si="0"/>
        <v>83000</v>
      </c>
      <c r="H60" s="638"/>
    </row>
    <row r="61" spans="1:41" ht="21">
      <c r="A61" s="636">
        <v>55</v>
      </c>
      <c r="B61" s="616"/>
      <c r="C61" s="615"/>
      <c r="D61" s="613" t="s">
        <v>493</v>
      </c>
      <c r="E61" s="611"/>
      <c r="F61" s="611"/>
      <c r="G61" s="612">
        <f t="shared" si="0"/>
        <v>0</v>
      </c>
      <c r="H61" s="638">
        <v>418209</v>
      </c>
      <c r="AL61" s="188"/>
      <c r="AM61" s="188"/>
      <c r="AN61" s="188"/>
      <c r="AO61" s="188"/>
    </row>
    <row r="62" spans="1:8" ht="21">
      <c r="A62" s="636">
        <v>56</v>
      </c>
      <c r="B62" s="616" t="s">
        <v>889</v>
      </c>
      <c r="C62" s="615"/>
      <c r="D62" s="613" t="s">
        <v>499</v>
      </c>
      <c r="E62" s="611"/>
      <c r="F62" s="611">
        <v>22410</v>
      </c>
      <c r="G62" s="612">
        <f t="shared" si="0"/>
        <v>22410</v>
      </c>
      <c r="H62" s="638">
        <v>112916</v>
      </c>
    </row>
    <row r="63" spans="1:8" ht="34.5">
      <c r="A63" s="636">
        <v>57</v>
      </c>
      <c r="B63" s="619" t="s">
        <v>612</v>
      </c>
      <c r="C63" s="615" t="s">
        <v>1232</v>
      </c>
      <c r="D63" s="618" t="s">
        <v>501</v>
      </c>
      <c r="E63" s="611"/>
      <c r="F63" s="611">
        <f>SUM(F60:F62)</f>
        <v>105410</v>
      </c>
      <c r="G63" s="612">
        <f t="shared" si="0"/>
        <v>105410</v>
      </c>
      <c r="H63" s="638">
        <f>SUM(H61:H62)</f>
        <v>531125</v>
      </c>
    </row>
    <row r="64" spans="1:8" ht="36.75" customHeight="1" thickBot="1">
      <c r="A64" s="642">
        <v>58</v>
      </c>
      <c r="B64" s="846" t="s">
        <v>1233</v>
      </c>
      <c r="C64" s="847"/>
      <c r="D64" s="643" t="s">
        <v>530</v>
      </c>
      <c r="E64" s="644">
        <f>SUM(E16+E20+E59+E63)</f>
        <v>27470522.215</v>
      </c>
      <c r="F64" s="644">
        <f>SUM(F16+F20+F59+F63)</f>
        <v>24350768.215</v>
      </c>
      <c r="G64" s="644">
        <f t="shared" si="0"/>
        <v>51821290.43</v>
      </c>
      <c r="H64" s="645">
        <f>SUM(H16+H20+H59+H63)</f>
        <v>50995046</v>
      </c>
    </row>
    <row r="65" spans="1:6" ht="15">
      <c r="A65" s="625"/>
      <c r="B65" s="626"/>
      <c r="C65" s="627"/>
      <c r="D65" s="628"/>
      <c r="E65" s="628"/>
      <c r="F65" s="628"/>
    </row>
    <row r="66" spans="1:6" ht="12.75">
      <c r="A66" s="629"/>
      <c r="B66" s="189"/>
      <c r="C66" s="630"/>
      <c r="D66" s="630"/>
      <c r="E66" s="630"/>
      <c r="F66" s="630"/>
    </row>
    <row r="67" spans="1:6" ht="12.75">
      <c r="A67" s="629"/>
      <c r="B67" s="189"/>
      <c r="C67" s="630"/>
      <c r="D67" s="630"/>
      <c r="E67" s="630"/>
      <c r="F67" s="630"/>
    </row>
    <row r="68" spans="1:6" ht="12.75">
      <c r="A68" s="629"/>
      <c r="B68" s="189"/>
      <c r="C68" s="630"/>
      <c r="D68" s="630"/>
      <c r="E68" s="630"/>
      <c r="F68" s="630"/>
    </row>
    <row r="69" spans="1:6" ht="12.75">
      <c r="A69" s="629"/>
      <c r="B69" s="189"/>
      <c r="C69" s="630"/>
      <c r="D69" s="630"/>
      <c r="E69" s="630"/>
      <c r="F69" s="630"/>
    </row>
  </sheetData>
  <sheetProtection/>
  <mergeCells count="19">
    <mergeCell ref="B56:C56"/>
    <mergeCell ref="B59:C59"/>
    <mergeCell ref="B60:C60"/>
    <mergeCell ref="B64:C64"/>
    <mergeCell ref="H5:H6"/>
    <mergeCell ref="B17:C17"/>
    <mergeCell ref="B18:C18"/>
    <mergeCell ref="B19:C19"/>
    <mergeCell ref="H33:H39"/>
    <mergeCell ref="B54:C54"/>
    <mergeCell ref="A1:F1"/>
    <mergeCell ref="B3:C3"/>
    <mergeCell ref="A4:A6"/>
    <mergeCell ref="B4:C6"/>
    <mergeCell ref="D4:D6"/>
    <mergeCell ref="E4:H4"/>
    <mergeCell ref="E5:E6"/>
    <mergeCell ref="F5:F6"/>
    <mergeCell ref="G5:G6"/>
  </mergeCells>
  <printOptions horizontalCentered="1"/>
  <pageMargins left="0.1968503937007874" right="0.1968503937007874" top="0.984251968503937" bottom="0.5905511811023623" header="0.5118110236220472" footer="0.5118110236220472"/>
  <pageSetup fitToHeight="0" horizontalDpi="360" verticalDpi="360" orientation="portrait" paperSize="9" scale="43" r:id="rId1"/>
  <headerFooter alignWithMargins="0">
    <oddHeader>&amp;LMAGYARPOLÁNYI KÖZÖS
ÖNKORMÁNYZATI HIVATAL&amp;C2019.  ÉVI KÖLTSÉGVETÉS&amp;R10.c. melléklet Magyarpolány Község Önkormányat Képviselő-testületének
2/2019. (III. 5.) önkormányzati rendeletéhez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4"/>
  <sheetViews>
    <sheetView workbookViewId="0" topLeftCell="A1">
      <selection activeCell="D8" sqref="D8"/>
    </sheetView>
  </sheetViews>
  <sheetFormatPr defaultColWidth="9.125" defaultRowHeight="12.75"/>
  <cols>
    <col min="1" max="1" width="7.625" style="193" bestFit="1" customWidth="1"/>
    <col min="2" max="2" width="9.875" style="194" bestFit="1" customWidth="1"/>
    <col min="3" max="3" width="64.625" style="195" customWidth="1"/>
    <col min="4" max="4" width="21.875" style="195" bestFit="1" customWidth="1"/>
    <col min="5" max="5" width="9.875" style="194" bestFit="1" customWidth="1"/>
    <col min="6" max="6" width="47.125" style="195" customWidth="1"/>
    <col min="7" max="7" width="24.375" style="195" customWidth="1"/>
    <col min="8" max="16384" width="9.125" style="197" customWidth="1"/>
  </cols>
  <sheetData>
    <row r="1" spans="6:7" ht="17.25">
      <c r="F1" s="377"/>
      <c r="G1" s="196"/>
    </row>
    <row r="2" spans="1:7" s="200" customFormat="1" ht="17.25">
      <c r="A2" s="198"/>
      <c r="B2" s="199" t="s">
        <v>2</v>
      </c>
      <c r="C2" s="199" t="s">
        <v>3</v>
      </c>
      <c r="D2" s="199" t="s">
        <v>4</v>
      </c>
      <c r="E2" s="199" t="s">
        <v>5</v>
      </c>
      <c r="F2" s="378" t="s">
        <v>6</v>
      </c>
      <c r="G2" s="199" t="s">
        <v>286</v>
      </c>
    </row>
    <row r="3" spans="1:7" s="203" customFormat="1" ht="34.5">
      <c r="A3" s="201">
        <v>1</v>
      </c>
      <c r="B3" s="202" t="s">
        <v>785</v>
      </c>
      <c r="C3" s="853" t="s">
        <v>287</v>
      </c>
      <c r="D3" s="854"/>
      <c r="E3" s="202" t="s">
        <v>785</v>
      </c>
      <c r="F3" s="853" t="s">
        <v>288</v>
      </c>
      <c r="G3" s="854"/>
    </row>
    <row r="4" spans="1:7" ht="37.5" customHeight="1">
      <c r="A4" s="201">
        <v>2</v>
      </c>
      <c r="B4" s="204"/>
      <c r="C4" s="205" t="s">
        <v>890</v>
      </c>
      <c r="D4" s="206">
        <v>16687627</v>
      </c>
      <c r="E4" s="204" t="s">
        <v>830</v>
      </c>
      <c r="F4" s="379" t="s">
        <v>293</v>
      </c>
      <c r="G4" s="206">
        <f>'[1]2.b.m.'!H15</f>
        <v>27007795</v>
      </c>
    </row>
    <row r="5" spans="1:7" ht="37.5" customHeight="1">
      <c r="A5" s="201">
        <v>3</v>
      </c>
      <c r="B5" s="204"/>
      <c r="C5" s="205" t="s">
        <v>891</v>
      </c>
      <c r="D5" s="206">
        <v>3600000</v>
      </c>
      <c r="E5" s="204" t="s">
        <v>786</v>
      </c>
      <c r="F5" s="379" t="s">
        <v>788</v>
      </c>
      <c r="G5" s="206">
        <f>'[1]2.b.m.'!H19</f>
        <v>6031749</v>
      </c>
    </row>
    <row r="6" spans="1:7" ht="37.5" customHeight="1">
      <c r="A6" s="201">
        <v>4</v>
      </c>
      <c r="B6" s="204"/>
      <c r="C6" s="205" t="s">
        <v>892</v>
      </c>
      <c r="D6" s="206">
        <v>7002843</v>
      </c>
      <c r="E6" s="204" t="s">
        <v>787</v>
      </c>
      <c r="F6" s="379" t="s">
        <v>770</v>
      </c>
      <c r="G6" s="206">
        <f>'[1]2.b.m.'!H53</f>
        <v>2399456.92</v>
      </c>
    </row>
    <row r="7" spans="1:7" ht="30">
      <c r="A7" s="201">
        <v>5</v>
      </c>
      <c r="B7" s="204"/>
      <c r="C7" s="205" t="s">
        <v>893</v>
      </c>
      <c r="D7" s="206">
        <v>179540</v>
      </c>
      <c r="E7" s="204" t="s">
        <v>789</v>
      </c>
      <c r="F7" s="379" t="s">
        <v>612</v>
      </c>
      <c r="G7" s="206"/>
    </row>
    <row r="8" spans="1:7" ht="34.5">
      <c r="A8" s="201">
        <v>6</v>
      </c>
      <c r="B8" s="204"/>
      <c r="C8" s="205" t="s">
        <v>894</v>
      </c>
      <c r="D8" s="206">
        <v>1200000</v>
      </c>
      <c r="E8" s="204"/>
      <c r="F8" s="211" t="s">
        <v>895</v>
      </c>
      <c r="G8" s="209">
        <f>SUM(G4:G7)</f>
        <v>35439000.92</v>
      </c>
    </row>
    <row r="9" spans="1:7" ht="51.75">
      <c r="A9" s="201">
        <v>7</v>
      </c>
      <c r="B9" s="207"/>
      <c r="C9" s="208" t="s">
        <v>790</v>
      </c>
      <c r="D9" s="209">
        <f>SUM(D4:D8)</f>
        <v>28670010</v>
      </c>
      <c r="E9" s="207"/>
      <c r="F9" s="377"/>
      <c r="G9" s="209"/>
    </row>
    <row r="10" spans="1:7" ht="30">
      <c r="A10" s="201">
        <v>8</v>
      </c>
      <c r="B10" s="204"/>
      <c r="C10" s="205" t="s">
        <v>896</v>
      </c>
      <c r="D10" s="206">
        <v>3159067</v>
      </c>
      <c r="E10" s="204"/>
      <c r="F10" s="134" t="s">
        <v>293</v>
      </c>
      <c r="G10" s="206">
        <f>'[1]2.b.m.'!J15</f>
        <v>1891500</v>
      </c>
    </row>
    <row r="11" spans="1:7" ht="30">
      <c r="A11" s="201">
        <v>9</v>
      </c>
      <c r="B11" s="204"/>
      <c r="C11" s="205" t="s">
        <v>897</v>
      </c>
      <c r="D11" s="206">
        <v>1361667</v>
      </c>
      <c r="E11" s="204"/>
      <c r="F11" s="134" t="s">
        <v>769</v>
      </c>
      <c r="G11" s="206">
        <f>'[1]2.b.m.'!J19</f>
        <v>421160</v>
      </c>
    </row>
    <row r="12" spans="1:7" ht="34.5">
      <c r="A12" s="201">
        <v>10</v>
      </c>
      <c r="B12" s="207"/>
      <c r="C12" s="208" t="s">
        <v>791</v>
      </c>
      <c r="D12" s="209">
        <f>SUM(D10:D11)</f>
        <v>4520734</v>
      </c>
      <c r="E12" s="207"/>
      <c r="F12" s="134" t="s">
        <v>770</v>
      </c>
      <c r="G12" s="206">
        <f>SUM('[1]2.b.m.'!J53:J53)</f>
        <v>7209780</v>
      </c>
    </row>
    <row r="13" spans="1:7" s="210" customFormat="1" ht="35.25" customHeight="1">
      <c r="A13" s="201">
        <v>11</v>
      </c>
      <c r="B13" s="204"/>
      <c r="C13" s="205" t="s">
        <v>792</v>
      </c>
      <c r="D13" s="206">
        <v>837800</v>
      </c>
      <c r="E13" s="204"/>
      <c r="F13" s="134" t="s">
        <v>831</v>
      </c>
      <c r="G13" s="206"/>
    </row>
    <row r="14" spans="1:7" s="210" customFormat="1" ht="51.75">
      <c r="A14" s="201">
        <v>13</v>
      </c>
      <c r="B14" s="207"/>
      <c r="C14" s="211" t="s">
        <v>793</v>
      </c>
      <c r="D14" s="209">
        <f>SUM(D9+D12+D13)</f>
        <v>34028544</v>
      </c>
      <c r="E14" s="207"/>
      <c r="F14" s="211" t="s">
        <v>898</v>
      </c>
      <c r="G14" s="209">
        <f>SUM(G10:G13)</f>
        <v>9522440</v>
      </c>
    </row>
    <row r="15" spans="1:30" s="213" customFormat="1" ht="64.5" customHeight="1">
      <c r="A15" s="201">
        <v>14</v>
      </c>
      <c r="B15" s="214"/>
      <c r="C15" s="205" t="s">
        <v>794</v>
      </c>
      <c r="D15" s="206">
        <v>6921420</v>
      </c>
      <c r="E15" s="214"/>
      <c r="F15" s="380"/>
      <c r="G15" s="381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855"/>
      <c r="X15" s="855"/>
      <c r="Y15" s="855"/>
      <c r="Z15" s="855"/>
      <c r="AA15" s="856"/>
      <c r="AB15" s="856"/>
      <c r="AC15" s="856"/>
      <c r="AD15" s="856"/>
    </row>
    <row r="16" spans="1:30" s="218" customFormat="1" ht="38.25" customHeight="1">
      <c r="A16" s="201">
        <v>15</v>
      </c>
      <c r="B16" s="214"/>
      <c r="C16" s="205" t="s">
        <v>795</v>
      </c>
      <c r="D16" s="206">
        <v>1170000</v>
      </c>
      <c r="E16" s="214"/>
      <c r="F16" s="134" t="s">
        <v>293</v>
      </c>
      <c r="G16" s="382">
        <f>'[1]2.b.m.'!I15</f>
        <v>0</v>
      </c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6"/>
      <c r="X16" s="216"/>
      <c r="Y16" s="216"/>
      <c r="Z16" s="216"/>
      <c r="AA16" s="217"/>
      <c r="AB16" s="217"/>
      <c r="AC16" s="217"/>
      <c r="AD16" s="217"/>
    </row>
    <row r="17" spans="1:30" s="218" customFormat="1" ht="38.25" customHeight="1">
      <c r="A17" s="201">
        <v>16</v>
      </c>
      <c r="B17" s="219"/>
      <c r="C17" s="383" t="s">
        <v>899</v>
      </c>
      <c r="D17" s="384">
        <f>SUM(D15:D16)</f>
        <v>8091420</v>
      </c>
      <c r="E17" s="219"/>
      <c r="F17" s="134" t="s">
        <v>769</v>
      </c>
      <c r="G17" s="382">
        <f>'[1]2.b.m.'!I19</f>
        <v>0</v>
      </c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6"/>
      <c r="X17" s="216"/>
      <c r="Y17" s="216"/>
      <c r="Z17" s="216"/>
      <c r="AA17" s="217"/>
      <c r="AB17" s="217"/>
      <c r="AC17" s="217"/>
      <c r="AD17" s="217"/>
    </row>
    <row r="18" spans="1:30" s="218" customFormat="1" ht="38.25" customHeight="1">
      <c r="A18" s="201">
        <v>17</v>
      </c>
      <c r="B18" s="219"/>
      <c r="C18" s="385" t="s">
        <v>900</v>
      </c>
      <c r="D18" s="209">
        <v>823500</v>
      </c>
      <c r="E18" s="219"/>
      <c r="F18" s="134" t="s">
        <v>770</v>
      </c>
      <c r="G18" s="382">
        <f>'[1]2.b.m.'!I53</f>
        <v>0</v>
      </c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6"/>
      <c r="X18" s="216"/>
      <c r="Y18" s="216"/>
      <c r="Z18" s="216"/>
      <c r="AA18" s="217"/>
      <c r="AB18" s="217"/>
      <c r="AC18" s="217"/>
      <c r="AD18" s="217"/>
    </row>
    <row r="19" spans="1:30" s="213" customFormat="1" ht="56.25" customHeight="1">
      <c r="A19" s="201">
        <v>18</v>
      </c>
      <c r="B19" s="207"/>
      <c r="C19" s="211"/>
      <c r="D19" s="209"/>
      <c r="E19" s="207"/>
      <c r="F19" s="134" t="s">
        <v>831</v>
      </c>
      <c r="G19" s="381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855"/>
      <c r="X19" s="855"/>
      <c r="Y19" s="855"/>
      <c r="Z19" s="855"/>
      <c r="AA19" s="856"/>
      <c r="AB19" s="856"/>
      <c r="AC19" s="856"/>
      <c r="AD19" s="856"/>
    </row>
    <row r="20" spans="1:30" s="218" customFormat="1" ht="18" thickBot="1">
      <c r="A20" s="201">
        <v>19</v>
      </c>
      <c r="B20" s="220"/>
      <c r="C20" s="225" t="s">
        <v>901</v>
      </c>
      <c r="D20" s="221">
        <v>2017977</v>
      </c>
      <c r="E20" s="220"/>
      <c r="F20" s="211" t="s">
        <v>902</v>
      </c>
      <c r="G20" s="209">
        <f>SUM(G16:G19)</f>
        <v>0</v>
      </c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6"/>
      <c r="X20" s="216"/>
      <c r="Y20" s="216"/>
      <c r="Z20" s="216"/>
      <c r="AA20" s="217"/>
      <c r="AB20" s="217"/>
      <c r="AC20" s="217"/>
      <c r="AD20" s="217"/>
    </row>
    <row r="21" spans="1:30" s="218" customFormat="1" ht="36" thickBot="1" thickTop="1">
      <c r="A21" s="201">
        <v>20</v>
      </c>
      <c r="B21" s="222"/>
      <c r="C21" s="223" t="s">
        <v>796</v>
      </c>
      <c r="D21" s="224">
        <f>D14+D15+D18+D20</f>
        <v>43791441</v>
      </c>
      <c r="E21" s="222"/>
      <c r="F21" s="386"/>
      <c r="G21" s="221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6"/>
      <c r="X21" s="216"/>
      <c r="Y21" s="216"/>
      <c r="Z21" s="216"/>
      <c r="AA21" s="217"/>
      <c r="AB21" s="217"/>
      <c r="AC21" s="217"/>
      <c r="AD21" s="217"/>
    </row>
    <row r="22" spans="1:30" s="218" customFormat="1" ht="43.5" customHeight="1" thickBot="1" thickTop="1">
      <c r="A22" s="201">
        <v>21</v>
      </c>
      <c r="B22" s="220" t="s">
        <v>119</v>
      </c>
      <c r="C22" s="225" t="s">
        <v>797</v>
      </c>
      <c r="D22" s="221">
        <f>SUM(D16)</f>
        <v>1170000</v>
      </c>
      <c r="E22" s="220"/>
      <c r="F22" s="386"/>
      <c r="G22" s="221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6"/>
      <c r="X22" s="216"/>
      <c r="Y22" s="216"/>
      <c r="Z22" s="216"/>
      <c r="AA22" s="217"/>
      <c r="AB22" s="217"/>
      <c r="AC22" s="217"/>
      <c r="AD22" s="217"/>
    </row>
    <row r="23" spans="1:30" s="213" customFormat="1" ht="64.5" customHeight="1" thickTop="1">
      <c r="A23" s="201">
        <v>22</v>
      </c>
      <c r="B23" s="226" t="s">
        <v>798</v>
      </c>
      <c r="C23" s="223" t="s">
        <v>799</v>
      </c>
      <c r="D23" s="224">
        <f>SUM(D21:D22)</f>
        <v>44961441</v>
      </c>
      <c r="E23" s="226" t="s">
        <v>10</v>
      </c>
      <c r="F23" s="223" t="s">
        <v>800</v>
      </c>
      <c r="G23" s="224">
        <f>G8+G14+G20</f>
        <v>44961440.92</v>
      </c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855"/>
      <c r="X23" s="855"/>
      <c r="Y23" s="855"/>
      <c r="Z23" s="855"/>
      <c r="AA23" s="856"/>
      <c r="AB23" s="856"/>
      <c r="AC23" s="856"/>
      <c r="AD23" s="856"/>
    </row>
    <row r="24" spans="1:7" ht="17.25">
      <c r="A24" s="197"/>
      <c r="B24" s="197"/>
      <c r="C24" s="197"/>
      <c r="D24" s="197"/>
      <c r="E24" s="197"/>
      <c r="F24" s="197"/>
      <c r="G24" s="197"/>
    </row>
  </sheetData>
  <sheetProtection/>
  <mergeCells count="8">
    <mergeCell ref="C3:D3"/>
    <mergeCell ref="F3:G3"/>
    <mergeCell ref="W23:Z23"/>
    <mergeCell ref="AA23:AD23"/>
    <mergeCell ref="W15:Z15"/>
    <mergeCell ref="AA15:AD15"/>
    <mergeCell ref="W19:Z19"/>
    <mergeCell ref="AA19:AD1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22" r:id="rId1"/>
  <headerFooter>
    <oddHeader>&amp;LMagyarpolányi Hosszú-hegyi Német Nemzetiségi Óvoda és Egységes Óvoda-bölcsőde&amp;C2017. ÉVI KÖLTSÉGVETÉS
BEVÉTELEK ÉS KIADÁSOK ALAKULÁSA&amp;R11.a. melléklet Magyarpolány Község Önkormányat Képviselő-testületének
2/2017. (II. 24.) önkormányzati rendeletéhez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5"/>
  <sheetViews>
    <sheetView view="pageLayout" zoomScaleSheetLayoutView="100" workbookViewId="0" topLeftCell="A52">
      <selection activeCell="E113" sqref="E113"/>
    </sheetView>
  </sheetViews>
  <sheetFormatPr defaultColWidth="2.625" defaultRowHeight="12.75"/>
  <cols>
    <col min="1" max="1" width="5.625" style="86" bestFit="1" customWidth="1"/>
    <col min="2" max="2" width="9.625" style="90" bestFit="1" customWidth="1"/>
    <col min="3" max="3" width="81.375" style="91" customWidth="1"/>
    <col min="4" max="4" width="8.50390625" style="87" bestFit="1" customWidth="1"/>
    <col min="5" max="5" width="19.625" style="92" bestFit="1" customWidth="1"/>
    <col min="6" max="215" width="9.125" style="87" customWidth="1"/>
    <col min="216" max="216" width="2.625" style="87" customWidth="1"/>
    <col min="217" max="217" width="3.125" style="87" customWidth="1"/>
    <col min="218" max="218" width="2.625" style="87" customWidth="1"/>
    <col min="219" max="219" width="6.875" style="87" customWidth="1"/>
    <col min="220" max="16384" width="2.625" style="87" customWidth="1"/>
  </cols>
  <sheetData>
    <row r="1" spans="1:5" ht="15" thickBot="1">
      <c r="A1" s="657"/>
      <c r="B1" s="657"/>
      <c r="C1" s="657"/>
      <c r="D1" s="657"/>
      <c r="E1" s="264"/>
    </row>
    <row r="2" spans="1:5" ht="27" customHeight="1">
      <c r="A2" s="265"/>
      <c r="B2" s="658" t="s">
        <v>2</v>
      </c>
      <c r="C2" s="659"/>
      <c r="D2" s="266" t="s">
        <v>119</v>
      </c>
      <c r="E2" s="267" t="s">
        <v>4</v>
      </c>
    </row>
    <row r="3" spans="1:5" ht="39" customHeight="1">
      <c r="A3" s="268"/>
      <c r="B3" s="660" t="s">
        <v>8</v>
      </c>
      <c r="C3" s="661"/>
      <c r="D3" s="231" t="s">
        <v>120</v>
      </c>
      <c r="E3" s="269" t="s">
        <v>939</v>
      </c>
    </row>
    <row r="4" spans="1:5" ht="15" customHeight="1">
      <c r="A4" s="268">
        <v>1</v>
      </c>
      <c r="B4" s="229" t="s">
        <v>121</v>
      </c>
      <c r="C4" s="230" t="s">
        <v>934</v>
      </c>
      <c r="D4" s="228"/>
      <c r="E4" s="568">
        <v>37785000</v>
      </c>
    </row>
    <row r="5" spans="1:5" ht="15" customHeight="1">
      <c r="A5" s="268">
        <v>2</v>
      </c>
      <c r="B5" s="229" t="s">
        <v>122</v>
      </c>
      <c r="C5" s="230" t="s">
        <v>622</v>
      </c>
      <c r="D5" s="228"/>
      <c r="E5" s="568">
        <v>8797790</v>
      </c>
    </row>
    <row r="6" spans="1:5" ht="15" customHeight="1">
      <c r="A6" s="268">
        <v>3</v>
      </c>
      <c r="B6" s="229" t="s">
        <v>123</v>
      </c>
      <c r="C6" s="230" t="s">
        <v>124</v>
      </c>
      <c r="D6" s="228"/>
      <c r="E6" s="568">
        <v>2785270</v>
      </c>
    </row>
    <row r="7" spans="1:5" ht="15" customHeight="1">
      <c r="A7" s="268">
        <v>4</v>
      </c>
      <c r="B7" s="229" t="s">
        <v>125</v>
      </c>
      <c r="C7" s="230" t="s">
        <v>126</v>
      </c>
      <c r="D7" s="228"/>
      <c r="E7" s="568">
        <v>4064000</v>
      </c>
    </row>
    <row r="8" spans="1:5" ht="15" customHeight="1">
      <c r="A8" s="268">
        <v>5</v>
      </c>
      <c r="B8" s="229" t="s">
        <v>127</v>
      </c>
      <c r="C8" s="230" t="s">
        <v>128</v>
      </c>
      <c r="D8" s="228"/>
      <c r="E8" s="568">
        <v>414000</v>
      </c>
    </row>
    <row r="9" spans="1:5" ht="15" customHeight="1">
      <c r="A9" s="268">
        <v>6</v>
      </c>
      <c r="B9" s="229" t="s">
        <v>129</v>
      </c>
      <c r="C9" s="230" t="s">
        <v>130</v>
      </c>
      <c r="D9" s="228"/>
      <c r="E9" s="568">
        <v>1534520</v>
      </c>
    </row>
    <row r="10" spans="1:5" ht="15" customHeight="1">
      <c r="A10" s="268">
        <v>7</v>
      </c>
      <c r="B10" s="229" t="s">
        <v>131</v>
      </c>
      <c r="C10" s="230" t="s">
        <v>132</v>
      </c>
      <c r="D10" s="228"/>
      <c r="E10" s="568">
        <v>6000000</v>
      </c>
    </row>
    <row r="11" spans="1:5" ht="15" customHeight="1">
      <c r="A11" s="268"/>
      <c r="B11" s="229" t="s">
        <v>1111</v>
      </c>
      <c r="C11" s="230"/>
      <c r="D11" s="228"/>
      <c r="E11" s="568">
        <v>10200</v>
      </c>
    </row>
    <row r="12" spans="1:5" ht="15" customHeight="1">
      <c r="A12" s="268">
        <v>8</v>
      </c>
      <c r="B12" s="229" t="s">
        <v>133</v>
      </c>
      <c r="C12" s="230" t="s">
        <v>134</v>
      </c>
      <c r="D12" s="228"/>
      <c r="E12" s="568">
        <v>345400</v>
      </c>
    </row>
    <row r="13" spans="1:5" ht="15" customHeight="1">
      <c r="A13" s="268">
        <v>9</v>
      </c>
      <c r="B13" s="229" t="s">
        <v>135</v>
      </c>
      <c r="C13" s="230" t="s">
        <v>1024</v>
      </c>
      <c r="D13" s="228"/>
      <c r="E13" s="569">
        <v>24108534</v>
      </c>
    </row>
    <row r="14" spans="1:5" ht="15" customHeight="1">
      <c r="A14" s="268">
        <v>10</v>
      </c>
      <c r="B14" s="229" t="s">
        <v>1025</v>
      </c>
      <c r="C14" s="230" t="s">
        <v>1026</v>
      </c>
      <c r="D14" s="228"/>
      <c r="E14" s="568">
        <v>1120500</v>
      </c>
    </row>
    <row r="15" spans="1:5" ht="30.75" customHeight="1">
      <c r="A15" s="268">
        <v>11</v>
      </c>
      <c r="B15" s="232" t="s">
        <v>136</v>
      </c>
      <c r="C15" s="233" t="s">
        <v>615</v>
      </c>
      <c r="D15" s="234" t="s">
        <v>138</v>
      </c>
      <c r="E15" s="569">
        <f>SUM(E4+E5+E10+E12+E13+E14)</f>
        <v>78157224</v>
      </c>
    </row>
    <row r="16" spans="1:5" ht="30" customHeight="1">
      <c r="A16" s="268">
        <v>12</v>
      </c>
      <c r="B16" s="232" t="s">
        <v>139</v>
      </c>
      <c r="C16" s="233" t="s">
        <v>616</v>
      </c>
      <c r="D16" s="234"/>
      <c r="E16" s="569">
        <f>SUM(E17:E21)</f>
        <v>0</v>
      </c>
    </row>
    <row r="17" spans="1:5" ht="15" customHeight="1">
      <c r="A17" s="268">
        <v>13</v>
      </c>
      <c r="B17" s="88" t="s">
        <v>140</v>
      </c>
      <c r="C17" s="230" t="s">
        <v>872</v>
      </c>
      <c r="D17" s="228"/>
      <c r="E17" s="568"/>
    </row>
    <row r="18" spans="1:5" ht="15" customHeight="1">
      <c r="A18" s="268">
        <v>14</v>
      </c>
      <c r="B18" s="88" t="s">
        <v>141</v>
      </c>
      <c r="C18" s="230" t="s">
        <v>812</v>
      </c>
      <c r="D18" s="228"/>
      <c r="E18" s="568"/>
    </row>
    <row r="19" spans="1:5" ht="15" customHeight="1">
      <c r="A19" s="268">
        <v>15</v>
      </c>
      <c r="B19" s="88" t="s">
        <v>142</v>
      </c>
      <c r="C19" s="230" t="s">
        <v>873</v>
      </c>
      <c r="D19" s="228"/>
      <c r="E19" s="568"/>
    </row>
    <row r="20" spans="1:5" ht="15" customHeight="1">
      <c r="A20" s="268">
        <v>16</v>
      </c>
      <c r="B20" s="88" t="s">
        <v>143</v>
      </c>
      <c r="C20" s="230" t="s">
        <v>820</v>
      </c>
      <c r="D20" s="228"/>
      <c r="E20" s="568"/>
    </row>
    <row r="21" spans="1:5" ht="15" customHeight="1">
      <c r="A21" s="268">
        <v>17</v>
      </c>
      <c r="B21" s="88" t="s">
        <v>144</v>
      </c>
      <c r="C21" s="230" t="s">
        <v>813</v>
      </c>
      <c r="D21" s="228"/>
      <c r="E21" s="568"/>
    </row>
    <row r="22" spans="1:5" ht="29.25" customHeight="1">
      <c r="A22" s="268">
        <v>18</v>
      </c>
      <c r="B22" s="232" t="s">
        <v>145</v>
      </c>
      <c r="C22" s="233" t="s">
        <v>617</v>
      </c>
      <c r="D22" s="234"/>
      <c r="E22" s="569">
        <f>E24+E25</f>
        <v>0</v>
      </c>
    </row>
    <row r="23" spans="1:5" ht="15" customHeight="1">
      <c r="A23" s="268">
        <v>19</v>
      </c>
      <c r="B23" s="88" t="s">
        <v>146</v>
      </c>
      <c r="C23" s="230" t="s">
        <v>814</v>
      </c>
      <c r="D23" s="228"/>
      <c r="E23" s="568"/>
    </row>
    <row r="24" spans="1:5" ht="15" customHeight="1">
      <c r="A24" s="268">
        <v>20</v>
      </c>
      <c r="B24" s="88" t="s">
        <v>147</v>
      </c>
      <c r="C24" s="230" t="s">
        <v>815</v>
      </c>
      <c r="D24" s="228"/>
      <c r="E24" s="568"/>
    </row>
    <row r="25" spans="1:5" ht="15" customHeight="1">
      <c r="A25" s="268">
        <v>21</v>
      </c>
      <c r="B25" s="88" t="s">
        <v>148</v>
      </c>
      <c r="C25" s="230" t="s">
        <v>816</v>
      </c>
      <c r="D25" s="228"/>
      <c r="E25" s="568"/>
    </row>
    <row r="26" spans="1:5" ht="15">
      <c r="A26" s="268">
        <v>22</v>
      </c>
      <c r="B26" s="88" t="s">
        <v>811</v>
      </c>
      <c r="C26" s="230" t="s">
        <v>817</v>
      </c>
      <c r="D26" s="228"/>
      <c r="E26" s="568"/>
    </row>
    <row r="27" spans="1:5" ht="33.75" customHeight="1">
      <c r="A27" s="268">
        <v>23</v>
      </c>
      <c r="B27" s="232" t="s">
        <v>149</v>
      </c>
      <c r="C27" s="233" t="s">
        <v>150</v>
      </c>
      <c r="D27" s="234"/>
      <c r="E27" s="569"/>
    </row>
    <row r="28" spans="1:5" ht="30" customHeight="1">
      <c r="A28" s="268">
        <v>24</v>
      </c>
      <c r="B28" s="232" t="s">
        <v>151</v>
      </c>
      <c r="C28" s="233" t="s">
        <v>618</v>
      </c>
      <c r="D28" s="234" t="s">
        <v>153</v>
      </c>
      <c r="E28" s="569">
        <f>SUM(E16+E22+E27)</f>
        <v>0</v>
      </c>
    </row>
    <row r="29" spans="1:5" ht="15" customHeight="1">
      <c r="A29" s="268">
        <v>25</v>
      </c>
      <c r="B29" s="88" t="s">
        <v>154</v>
      </c>
      <c r="C29" s="230" t="s">
        <v>837</v>
      </c>
      <c r="D29" s="228"/>
      <c r="E29" s="568">
        <v>5921000</v>
      </c>
    </row>
    <row r="30" spans="1:5" ht="15" customHeight="1">
      <c r="A30" s="268">
        <v>26</v>
      </c>
      <c r="B30" s="88" t="s">
        <v>818</v>
      </c>
      <c r="C30" s="230" t="s">
        <v>819</v>
      </c>
      <c r="D30" s="228"/>
      <c r="E30" s="568">
        <v>1660800</v>
      </c>
    </row>
    <row r="31" spans="1:5" ht="15" customHeight="1">
      <c r="A31" s="268">
        <v>27</v>
      </c>
      <c r="B31" s="88" t="s">
        <v>821</v>
      </c>
      <c r="C31" s="230" t="s">
        <v>734</v>
      </c>
      <c r="D31" s="228"/>
      <c r="E31" s="568">
        <v>2970000</v>
      </c>
    </row>
    <row r="32" spans="1:5" ht="15" customHeight="1">
      <c r="A32" s="268">
        <v>28</v>
      </c>
      <c r="B32" s="88" t="s">
        <v>874</v>
      </c>
      <c r="C32" s="230" t="s">
        <v>875</v>
      </c>
      <c r="D32" s="228"/>
      <c r="E32" s="568"/>
    </row>
    <row r="33" spans="1:5" ht="15" customHeight="1">
      <c r="A33" s="268">
        <v>29</v>
      </c>
      <c r="B33" s="88" t="s">
        <v>155</v>
      </c>
      <c r="C33" s="230" t="s">
        <v>631</v>
      </c>
      <c r="D33" s="228"/>
      <c r="E33" s="569">
        <f>E34+E35</f>
        <v>21155692</v>
      </c>
    </row>
    <row r="34" spans="1:5" ht="15" customHeight="1">
      <c r="A34" s="268">
        <v>30</v>
      </c>
      <c r="B34" s="88" t="s">
        <v>156</v>
      </c>
      <c r="C34" s="230" t="s">
        <v>157</v>
      </c>
      <c r="D34" s="228"/>
      <c r="E34" s="568">
        <v>11001000</v>
      </c>
    </row>
    <row r="35" spans="1:5" ht="15" customHeight="1">
      <c r="A35" s="268">
        <v>31</v>
      </c>
      <c r="B35" s="88" t="s">
        <v>158</v>
      </c>
      <c r="C35" s="230" t="s">
        <v>159</v>
      </c>
      <c r="D35" s="228"/>
      <c r="E35" s="568">
        <v>10154692</v>
      </c>
    </row>
    <row r="36" spans="1:5" ht="15" customHeight="1">
      <c r="A36" s="268">
        <v>32</v>
      </c>
      <c r="B36" s="88" t="s">
        <v>822</v>
      </c>
      <c r="C36" s="230" t="s">
        <v>823</v>
      </c>
      <c r="D36" s="228"/>
      <c r="E36" s="568"/>
    </row>
    <row r="37" spans="1:5" ht="30.75" customHeight="1">
      <c r="A37" s="268">
        <v>33</v>
      </c>
      <c r="B37" s="232" t="s">
        <v>160</v>
      </c>
      <c r="C37" s="233" t="s">
        <v>619</v>
      </c>
      <c r="D37" s="234" t="s">
        <v>162</v>
      </c>
      <c r="E37" s="569">
        <f>E29+E30+E31+E32+E33+E36</f>
        <v>31707492</v>
      </c>
    </row>
    <row r="38" spans="1:5" ht="32.25" customHeight="1">
      <c r="A38" s="268">
        <v>34</v>
      </c>
      <c r="B38" s="232" t="s">
        <v>163</v>
      </c>
      <c r="C38" s="233" t="s">
        <v>164</v>
      </c>
      <c r="D38" s="234" t="s">
        <v>165</v>
      </c>
      <c r="E38" s="569">
        <v>1800000</v>
      </c>
    </row>
    <row r="39" spans="1:5" s="89" customFormat="1" ht="28.5" customHeight="1" hidden="1">
      <c r="A39" s="268">
        <v>28</v>
      </c>
      <c r="B39" s="232" t="s">
        <v>166</v>
      </c>
      <c r="C39" s="233" t="s">
        <v>167</v>
      </c>
      <c r="D39" s="234" t="s">
        <v>168</v>
      </c>
      <c r="E39" s="569">
        <v>0</v>
      </c>
    </row>
    <row r="40" spans="1:5" s="89" customFormat="1" ht="28.5" customHeight="1">
      <c r="A40" s="268"/>
      <c r="B40" s="232" t="s">
        <v>1074</v>
      </c>
      <c r="C40" s="482" t="s">
        <v>1075</v>
      </c>
      <c r="D40" s="234" t="s">
        <v>1073</v>
      </c>
      <c r="E40" s="569"/>
    </row>
    <row r="41" spans="1:5" s="89" customFormat="1" ht="30.75" customHeight="1">
      <c r="A41" s="270">
        <v>35</v>
      </c>
      <c r="B41" s="655" t="s">
        <v>632</v>
      </c>
      <c r="C41" s="656"/>
      <c r="D41" s="234" t="s">
        <v>169</v>
      </c>
      <c r="E41" s="569">
        <f>SUM(E15+E28+E37+E38+E39)</f>
        <v>111664716</v>
      </c>
    </row>
    <row r="42" spans="1:5" ht="27.75" customHeight="1" hidden="1">
      <c r="A42" s="268">
        <v>37</v>
      </c>
      <c r="B42" s="655" t="s">
        <v>170</v>
      </c>
      <c r="C42" s="656"/>
      <c r="D42" s="234" t="s">
        <v>171</v>
      </c>
      <c r="E42" s="569"/>
    </row>
    <row r="43" spans="1:5" ht="27.75" customHeight="1" hidden="1">
      <c r="A43" s="270">
        <v>38</v>
      </c>
      <c r="B43" s="655" t="s">
        <v>172</v>
      </c>
      <c r="C43" s="656"/>
      <c r="D43" s="234" t="s">
        <v>173</v>
      </c>
      <c r="E43" s="569"/>
    </row>
    <row r="44" spans="1:5" ht="27.75" customHeight="1" hidden="1">
      <c r="A44" s="268">
        <v>39</v>
      </c>
      <c r="B44" s="655" t="s">
        <v>174</v>
      </c>
      <c r="C44" s="656"/>
      <c r="D44" s="234" t="s">
        <v>175</v>
      </c>
      <c r="E44" s="569"/>
    </row>
    <row r="45" spans="1:5" ht="27.75" customHeight="1" hidden="1">
      <c r="A45" s="270">
        <v>37</v>
      </c>
      <c r="B45" s="655" t="s">
        <v>176</v>
      </c>
      <c r="C45" s="656"/>
      <c r="D45" s="234" t="s">
        <v>177</v>
      </c>
      <c r="E45" s="569" t="e">
        <f>SUM(#REF!)/1000</f>
        <v>#REF!</v>
      </c>
    </row>
    <row r="46" spans="1:5" ht="27.75" customHeight="1" hidden="1">
      <c r="A46" s="268">
        <v>41</v>
      </c>
      <c r="B46" s="653" t="s">
        <v>178</v>
      </c>
      <c r="C46" s="654"/>
      <c r="D46" s="228"/>
      <c r="E46" s="569"/>
    </row>
    <row r="47" spans="1:5" ht="27.75" customHeight="1" hidden="1">
      <c r="A47" s="268">
        <v>42</v>
      </c>
      <c r="B47" s="653" t="s">
        <v>179</v>
      </c>
      <c r="C47" s="654"/>
      <c r="D47" s="228"/>
      <c r="E47" s="569"/>
    </row>
    <row r="48" spans="1:5" ht="27.75" customHeight="1" hidden="1">
      <c r="A48" s="270">
        <v>43</v>
      </c>
      <c r="B48" s="653" t="s">
        <v>180</v>
      </c>
      <c r="C48" s="654"/>
      <c r="D48" s="228"/>
      <c r="E48" s="569"/>
    </row>
    <row r="49" spans="1:5" ht="27.75" customHeight="1" hidden="1">
      <c r="A49" s="268">
        <v>44</v>
      </c>
      <c r="B49" s="653" t="s">
        <v>181</v>
      </c>
      <c r="C49" s="654"/>
      <c r="D49" s="228"/>
      <c r="E49" s="569"/>
    </row>
    <row r="50" spans="1:5" ht="27.75" customHeight="1" hidden="1">
      <c r="A50" s="270">
        <v>45</v>
      </c>
      <c r="B50" s="653" t="s">
        <v>182</v>
      </c>
      <c r="C50" s="654"/>
      <c r="D50" s="228"/>
      <c r="E50" s="569"/>
    </row>
    <row r="51" spans="1:5" ht="27.75" customHeight="1" hidden="1">
      <c r="A51" s="268">
        <v>46</v>
      </c>
      <c r="B51" s="653" t="s">
        <v>183</v>
      </c>
      <c r="C51" s="654"/>
      <c r="D51" s="228"/>
      <c r="E51" s="569"/>
    </row>
    <row r="52" spans="1:5" ht="27.75" customHeight="1">
      <c r="A52" s="268"/>
      <c r="B52" s="235"/>
      <c r="C52" s="134" t="s">
        <v>1076</v>
      </c>
      <c r="D52" s="234" t="s">
        <v>175</v>
      </c>
      <c r="E52" s="569"/>
    </row>
    <row r="53" spans="1:5" ht="27.75" customHeight="1">
      <c r="A53" s="270">
        <v>36</v>
      </c>
      <c r="B53" s="655" t="s">
        <v>620</v>
      </c>
      <c r="C53" s="656"/>
      <c r="D53" s="234" t="s">
        <v>185</v>
      </c>
      <c r="E53" s="569">
        <f>E54+E55+E56</f>
        <v>5151200</v>
      </c>
    </row>
    <row r="54" spans="1:5" ht="15">
      <c r="A54" s="268">
        <v>37</v>
      </c>
      <c r="B54" s="263" t="s">
        <v>186</v>
      </c>
      <c r="C54" s="230" t="s">
        <v>187</v>
      </c>
      <c r="D54" s="228"/>
      <c r="E54" s="568">
        <v>5151200</v>
      </c>
    </row>
    <row r="55" spans="1:5" ht="15">
      <c r="A55" s="268">
        <v>38</v>
      </c>
      <c r="B55" s="263" t="s">
        <v>186</v>
      </c>
      <c r="C55" s="230" t="s">
        <v>98</v>
      </c>
      <c r="D55" s="228"/>
      <c r="E55" s="568">
        <v>0</v>
      </c>
    </row>
    <row r="56" spans="1:5" ht="15">
      <c r="A56" s="270">
        <v>39</v>
      </c>
      <c r="B56" s="263"/>
      <c r="C56" s="230" t="s">
        <v>188</v>
      </c>
      <c r="D56" s="228"/>
      <c r="E56" s="568">
        <v>0</v>
      </c>
    </row>
    <row r="57" spans="1:5" ht="15.75" customHeight="1" hidden="1">
      <c r="A57" s="268">
        <v>42</v>
      </c>
      <c r="B57" s="653" t="s">
        <v>181</v>
      </c>
      <c r="C57" s="654"/>
      <c r="D57" s="228"/>
      <c r="E57" s="569"/>
    </row>
    <row r="58" spans="1:5" ht="15.75" customHeight="1" hidden="1">
      <c r="A58" s="270" t="s">
        <v>189</v>
      </c>
      <c r="B58" s="653" t="s">
        <v>182</v>
      </c>
      <c r="C58" s="654"/>
      <c r="D58" s="228"/>
      <c r="E58" s="569"/>
    </row>
    <row r="59" spans="1:5" ht="15.75" customHeight="1" hidden="1">
      <c r="A59" s="268" t="s">
        <v>190</v>
      </c>
      <c r="B59" s="653" t="s">
        <v>183</v>
      </c>
      <c r="C59" s="654"/>
      <c r="D59" s="228"/>
      <c r="E59" s="569"/>
    </row>
    <row r="60" spans="1:5" ht="30.75" customHeight="1">
      <c r="A60" s="270">
        <v>40</v>
      </c>
      <c r="B60" s="655" t="s">
        <v>621</v>
      </c>
      <c r="C60" s="656"/>
      <c r="D60" s="234" t="s">
        <v>191</v>
      </c>
      <c r="E60" s="569">
        <f>E41+E53</f>
        <v>116815916</v>
      </c>
    </row>
    <row r="61" spans="1:5" ht="12.75" customHeight="1" hidden="1">
      <c r="A61" s="270">
        <v>43</v>
      </c>
      <c r="B61" s="264"/>
      <c r="C61" s="230" t="s">
        <v>192</v>
      </c>
      <c r="D61" s="228" t="s">
        <v>193</v>
      </c>
      <c r="E61" s="569" t="e">
        <f>SUM(#REF!)</f>
        <v>#REF!</v>
      </c>
    </row>
    <row r="62" spans="1:5" ht="12.75" customHeight="1" hidden="1">
      <c r="A62" s="268" t="s">
        <v>194</v>
      </c>
      <c r="B62" s="236"/>
      <c r="C62" s="230" t="s">
        <v>195</v>
      </c>
      <c r="D62" s="228" t="s">
        <v>196</v>
      </c>
      <c r="E62" s="569" t="e">
        <f>SUM(#REF!)</f>
        <v>#REF!</v>
      </c>
    </row>
    <row r="63" spans="1:5" ht="12.75" customHeight="1" hidden="1">
      <c r="A63" s="270" t="s">
        <v>197</v>
      </c>
      <c r="B63" s="236"/>
      <c r="C63" s="230" t="s">
        <v>198</v>
      </c>
      <c r="D63" s="228" t="s">
        <v>199</v>
      </c>
      <c r="E63" s="569" t="e">
        <f>SUM(#REF!)</f>
        <v>#REF!</v>
      </c>
    </row>
    <row r="64" spans="1:5" ht="12.75" customHeight="1" hidden="1">
      <c r="A64" s="268">
        <v>45</v>
      </c>
      <c r="B64" s="236"/>
      <c r="C64" s="230" t="s">
        <v>200</v>
      </c>
      <c r="D64" s="228" t="s">
        <v>201</v>
      </c>
      <c r="E64" s="569" t="e">
        <f>SUM(#REF!)</f>
        <v>#REF!</v>
      </c>
    </row>
    <row r="65" spans="1:5" ht="12.75" customHeight="1" hidden="1">
      <c r="A65" s="270" t="s">
        <v>202</v>
      </c>
      <c r="B65" s="236"/>
      <c r="C65" s="230" t="s">
        <v>203</v>
      </c>
      <c r="D65" s="228" t="s">
        <v>204</v>
      </c>
      <c r="E65" s="569" t="e">
        <f>SUM(#REF!)</f>
        <v>#REF!</v>
      </c>
    </row>
    <row r="66" spans="1:5" ht="15.75" customHeight="1" hidden="1">
      <c r="A66" s="268">
        <v>36</v>
      </c>
      <c r="B66" s="655" t="s">
        <v>205</v>
      </c>
      <c r="C66" s="656"/>
      <c r="D66" s="234" t="s">
        <v>206</v>
      </c>
      <c r="E66" s="569">
        <v>0</v>
      </c>
    </row>
    <row r="67" spans="1:5" ht="12.75" customHeight="1" hidden="1">
      <c r="A67" s="270" t="s">
        <v>207</v>
      </c>
      <c r="B67" s="236"/>
      <c r="C67" s="235" t="s">
        <v>208</v>
      </c>
      <c r="D67" s="228" t="s">
        <v>209</v>
      </c>
      <c r="E67" s="569" t="e">
        <f>SUM(#REF!)</f>
        <v>#REF!</v>
      </c>
    </row>
    <row r="68" spans="1:5" ht="12.75" customHeight="1" hidden="1">
      <c r="A68" s="268" t="s">
        <v>210</v>
      </c>
      <c r="B68" s="236"/>
      <c r="C68" s="235" t="s">
        <v>211</v>
      </c>
      <c r="D68" s="228" t="s">
        <v>212</v>
      </c>
      <c r="E68" s="569" t="e">
        <f>SUM(#REF!)</f>
        <v>#REF!</v>
      </c>
    </row>
    <row r="69" spans="1:5" ht="12.75" customHeight="1" hidden="1">
      <c r="A69" s="270" t="s">
        <v>213</v>
      </c>
      <c r="B69" s="236"/>
      <c r="C69" s="230" t="s">
        <v>214</v>
      </c>
      <c r="D69" s="228" t="s">
        <v>215</v>
      </c>
      <c r="E69" s="569" t="e">
        <f>SUM(#REF!)</f>
        <v>#REF!</v>
      </c>
    </row>
    <row r="70" spans="1:5" s="91" customFormat="1" ht="12.75" customHeight="1" hidden="1">
      <c r="A70" s="268">
        <v>54</v>
      </c>
      <c r="B70" s="236"/>
      <c r="C70" s="230" t="s">
        <v>216</v>
      </c>
      <c r="D70" s="228" t="s">
        <v>217</v>
      </c>
      <c r="E70" s="569" t="e">
        <f>SUM(#REF!)</f>
        <v>#REF!</v>
      </c>
    </row>
    <row r="71" spans="1:5" ht="12.75" customHeight="1" hidden="1">
      <c r="A71" s="270" t="s">
        <v>218</v>
      </c>
      <c r="B71" s="236"/>
      <c r="C71" s="230" t="s">
        <v>219</v>
      </c>
      <c r="D71" s="228" t="s">
        <v>220</v>
      </c>
      <c r="E71" s="569" t="e">
        <f>SUM(#REF!)</f>
        <v>#REF!</v>
      </c>
    </row>
    <row r="72" spans="1:5" ht="12.75" customHeight="1">
      <c r="A72" s="270">
        <v>41</v>
      </c>
      <c r="B72" s="236"/>
      <c r="C72" s="233" t="s">
        <v>1038</v>
      </c>
      <c r="D72" s="234" t="s">
        <v>206</v>
      </c>
      <c r="E72" s="569">
        <v>81523125</v>
      </c>
    </row>
    <row r="73" spans="1:5" ht="15" customHeight="1">
      <c r="A73" s="270">
        <v>42</v>
      </c>
      <c r="B73" s="236"/>
      <c r="C73" s="230" t="s">
        <v>223</v>
      </c>
      <c r="D73" s="228"/>
      <c r="E73" s="568">
        <v>817000</v>
      </c>
    </row>
    <row r="74" spans="1:5" ht="15" customHeight="1">
      <c r="A74" s="270">
        <v>43</v>
      </c>
      <c r="B74" s="236"/>
      <c r="C74" s="230" t="s">
        <v>224</v>
      </c>
      <c r="D74" s="228"/>
      <c r="E74" s="568">
        <v>5020000</v>
      </c>
    </row>
    <row r="75" spans="1:5" ht="17.25" customHeight="1">
      <c r="A75" s="270">
        <v>44</v>
      </c>
      <c r="B75" s="655" t="s">
        <v>623</v>
      </c>
      <c r="C75" s="656"/>
      <c r="D75" s="234" t="s">
        <v>222</v>
      </c>
      <c r="E75" s="569">
        <f>SUM(E73:E74)</f>
        <v>5837000</v>
      </c>
    </row>
    <row r="76" spans="1:5" ht="15.75" customHeight="1">
      <c r="A76" s="270">
        <v>45</v>
      </c>
      <c r="B76" s="236"/>
      <c r="C76" s="230" t="s">
        <v>633</v>
      </c>
      <c r="D76" s="234" t="s">
        <v>225</v>
      </c>
      <c r="E76" s="569">
        <f>SUM(E77)</f>
        <v>12790000</v>
      </c>
    </row>
    <row r="77" spans="1:5" ht="15" customHeight="1">
      <c r="A77" s="270">
        <v>46</v>
      </c>
      <c r="B77" s="236"/>
      <c r="C77" s="235" t="s">
        <v>226</v>
      </c>
      <c r="D77" s="228"/>
      <c r="E77" s="568">
        <v>12790000</v>
      </c>
    </row>
    <row r="78" spans="1:5" ht="12.75" customHeight="1" hidden="1">
      <c r="A78" s="270">
        <v>47</v>
      </c>
      <c r="B78" s="236"/>
      <c r="C78" s="230" t="s">
        <v>227</v>
      </c>
      <c r="D78" s="228"/>
      <c r="E78" s="569" t="e">
        <f>SUM(#REF!)/1000</f>
        <v>#REF!</v>
      </c>
    </row>
    <row r="79" spans="1:5" ht="12.75" customHeight="1" hidden="1">
      <c r="A79" s="270">
        <v>48</v>
      </c>
      <c r="B79" s="236"/>
      <c r="C79" s="230" t="s">
        <v>228</v>
      </c>
      <c r="D79" s="228" t="s">
        <v>229</v>
      </c>
      <c r="E79" s="569" t="e">
        <f>SUM(#REF!)/1000</f>
        <v>#REF!</v>
      </c>
    </row>
    <row r="80" spans="1:5" ht="12.75" customHeight="1" hidden="1">
      <c r="A80" s="270">
        <v>49</v>
      </c>
      <c r="B80" s="236"/>
      <c r="C80" s="230" t="s">
        <v>230</v>
      </c>
      <c r="D80" s="228" t="s">
        <v>231</v>
      </c>
      <c r="E80" s="569" t="e">
        <f>SUM(#REF!)/1000</f>
        <v>#REF!</v>
      </c>
    </row>
    <row r="81" spans="1:5" ht="15.75" customHeight="1">
      <c r="A81" s="270">
        <v>47</v>
      </c>
      <c r="B81" s="236"/>
      <c r="C81" s="230" t="s">
        <v>634</v>
      </c>
      <c r="D81" s="234" t="s">
        <v>232</v>
      </c>
      <c r="E81" s="569">
        <f>SUM(E82)</f>
        <v>4726000</v>
      </c>
    </row>
    <row r="82" spans="1:5" ht="15" customHeight="1">
      <c r="A82" s="270">
        <v>48</v>
      </c>
      <c r="B82" s="236"/>
      <c r="C82" s="235" t="s">
        <v>233</v>
      </c>
      <c r="D82" s="228"/>
      <c r="E82" s="568">
        <v>4726000</v>
      </c>
    </row>
    <row r="83" spans="1:5" ht="15.75" customHeight="1">
      <c r="A83" s="270">
        <v>49</v>
      </c>
      <c r="B83" s="236"/>
      <c r="C83" s="230" t="s">
        <v>624</v>
      </c>
      <c r="D83" s="234" t="s">
        <v>234</v>
      </c>
      <c r="E83" s="569">
        <f>SUM(E84:E85)</f>
        <v>449400</v>
      </c>
    </row>
    <row r="84" spans="1:5" ht="15" customHeight="1">
      <c r="A84" s="270">
        <v>50</v>
      </c>
      <c r="B84" s="236"/>
      <c r="C84" s="235" t="s">
        <v>235</v>
      </c>
      <c r="D84" s="228"/>
      <c r="E84" s="568">
        <v>344400</v>
      </c>
    </row>
    <row r="85" spans="1:5" ht="15" customHeight="1">
      <c r="A85" s="270">
        <v>51</v>
      </c>
      <c r="B85" s="236"/>
      <c r="C85" s="235" t="s">
        <v>236</v>
      </c>
      <c r="D85" s="228"/>
      <c r="E85" s="568">
        <v>105000</v>
      </c>
    </row>
    <row r="86" spans="1:5" ht="15.75" customHeight="1">
      <c r="A86" s="270">
        <v>52</v>
      </c>
      <c r="B86" s="655" t="s">
        <v>625</v>
      </c>
      <c r="C86" s="656"/>
      <c r="D86" s="234" t="s">
        <v>238</v>
      </c>
      <c r="E86" s="569">
        <f>SUM(E76+E81+E83)</f>
        <v>17965400</v>
      </c>
    </row>
    <row r="87" spans="1:5" s="99" customFormat="1" ht="30.75" customHeight="1">
      <c r="A87" s="270">
        <v>53</v>
      </c>
      <c r="B87" s="675" t="s">
        <v>626</v>
      </c>
      <c r="C87" s="676"/>
      <c r="D87" s="237" t="s">
        <v>239</v>
      </c>
      <c r="E87" s="570">
        <f>E75+E86</f>
        <v>23802400</v>
      </c>
    </row>
    <row r="88" spans="1:5" ht="15.75" customHeight="1">
      <c r="A88" s="270">
        <v>54</v>
      </c>
      <c r="B88" s="236"/>
      <c r="C88" s="238" t="s">
        <v>240</v>
      </c>
      <c r="D88" s="234" t="s">
        <v>241</v>
      </c>
      <c r="E88" s="569">
        <v>400000</v>
      </c>
    </row>
    <row r="89" spans="1:5" ht="15.75" customHeight="1">
      <c r="A89" s="270">
        <v>55</v>
      </c>
      <c r="B89" s="236"/>
      <c r="C89" s="238" t="s">
        <v>838</v>
      </c>
      <c r="D89" s="234" t="s">
        <v>242</v>
      </c>
      <c r="E89" s="569">
        <v>2603000</v>
      </c>
    </row>
    <row r="90" spans="1:5" ht="15.75" customHeight="1">
      <c r="A90" s="270">
        <v>56</v>
      </c>
      <c r="B90" s="236"/>
      <c r="C90" s="238" t="s">
        <v>243</v>
      </c>
      <c r="D90" s="234" t="s">
        <v>244</v>
      </c>
      <c r="E90" s="569">
        <v>3933000</v>
      </c>
    </row>
    <row r="91" spans="1:5" ht="15.75" customHeight="1">
      <c r="A91" s="270">
        <v>57</v>
      </c>
      <c r="B91" s="236"/>
      <c r="C91" s="238" t="s">
        <v>245</v>
      </c>
      <c r="D91" s="234" t="s">
        <v>246</v>
      </c>
      <c r="E91" s="569">
        <v>12257560</v>
      </c>
    </row>
    <row r="92" spans="1:5" ht="15.75" customHeight="1">
      <c r="A92" s="270"/>
      <c r="B92" s="236"/>
      <c r="C92" s="238" t="s">
        <v>1081</v>
      </c>
      <c r="D92" s="234" t="s">
        <v>1082</v>
      </c>
      <c r="E92" s="569">
        <v>1221620</v>
      </c>
    </row>
    <row r="93" spans="1:5" ht="15.75" customHeight="1">
      <c r="A93" s="270">
        <v>58</v>
      </c>
      <c r="B93" s="236"/>
      <c r="C93" s="238" t="s">
        <v>247</v>
      </c>
      <c r="D93" s="234" t="s">
        <v>248</v>
      </c>
      <c r="E93" s="569">
        <v>0</v>
      </c>
    </row>
    <row r="94" spans="1:5" ht="15.75" customHeight="1">
      <c r="A94" s="270"/>
      <c r="B94" s="236"/>
      <c r="C94" s="469"/>
      <c r="D94" s="234" t="s">
        <v>1079</v>
      </c>
      <c r="E94" s="569"/>
    </row>
    <row r="95" spans="1:5" ht="30.75" customHeight="1">
      <c r="A95" s="270">
        <v>59</v>
      </c>
      <c r="B95" s="665" t="s">
        <v>627</v>
      </c>
      <c r="C95" s="666"/>
      <c r="D95" s="234" t="s">
        <v>249</v>
      </c>
      <c r="E95" s="569">
        <f>SUM(E88:E93)</f>
        <v>20415180</v>
      </c>
    </row>
    <row r="96" spans="1:5" ht="15.75" customHeight="1" hidden="1">
      <c r="A96" s="270">
        <v>63</v>
      </c>
      <c r="B96" s="236"/>
      <c r="C96" s="238" t="s">
        <v>250</v>
      </c>
      <c r="D96" s="228" t="s">
        <v>251</v>
      </c>
      <c r="E96" s="569"/>
    </row>
    <row r="97" spans="1:5" ht="15.75" customHeight="1" hidden="1">
      <c r="A97" s="270">
        <v>64</v>
      </c>
      <c r="B97" s="236"/>
      <c r="C97" s="238" t="s">
        <v>252</v>
      </c>
      <c r="D97" s="228" t="s">
        <v>253</v>
      </c>
      <c r="E97" s="569"/>
    </row>
    <row r="98" spans="1:5" ht="15.75" customHeight="1" hidden="1">
      <c r="A98" s="270">
        <v>65</v>
      </c>
      <c r="B98" s="236"/>
      <c r="C98" s="238" t="s">
        <v>254</v>
      </c>
      <c r="D98" s="228" t="s">
        <v>255</v>
      </c>
      <c r="E98" s="569"/>
    </row>
    <row r="99" spans="1:5" ht="15.75" customHeight="1" hidden="1">
      <c r="A99" s="270">
        <v>66</v>
      </c>
      <c r="B99" s="236"/>
      <c r="C99" s="238" t="s">
        <v>256</v>
      </c>
      <c r="D99" s="228" t="s">
        <v>257</v>
      </c>
      <c r="E99" s="569"/>
    </row>
    <row r="100" spans="1:5" ht="15.75" customHeight="1" hidden="1">
      <c r="A100" s="270">
        <v>67</v>
      </c>
      <c r="B100" s="236"/>
      <c r="C100" s="238" t="s">
        <v>258</v>
      </c>
      <c r="D100" s="228" t="s">
        <v>259</v>
      </c>
      <c r="E100" s="569"/>
    </row>
    <row r="101" spans="1:5" ht="15.75" customHeight="1" hidden="1">
      <c r="A101" s="270">
        <v>68</v>
      </c>
      <c r="B101" s="669" t="s">
        <v>260</v>
      </c>
      <c r="C101" s="670"/>
      <c r="D101" s="228" t="s">
        <v>261</v>
      </c>
      <c r="E101" s="569">
        <v>0</v>
      </c>
    </row>
    <row r="102" spans="1:5" ht="15.75" customHeight="1" hidden="1">
      <c r="A102" s="270">
        <v>69</v>
      </c>
      <c r="B102" s="236"/>
      <c r="C102" s="238" t="s">
        <v>262</v>
      </c>
      <c r="D102" s="228" t="s">
        <v>263</v>
      </c>
      <c r="E102" s="569"/>
    </row>
    <row r="103" spans="1:5" ht="15.75" customHeight="1" hidden="1">
      <c r="A103" s="270">
        <v>70</v>
      </c>
      <c r="B103" s="236"/>
      <c r="C103" s="230" t="s">
        <v>264</v>
      </c>
      <c r="D103" s="228" t="s">
        <v>265</v>
      </c>
      <c r="E103" s="569"/>
    </row>
    <row r="104" spans="1:5" ht="15.75" customHeight="1" hidden="1">
      <c r="A104" s="270">
        <v>71</v>
      </c>
      <c r="B104" s="236"/>
      <c r="C104" s="238" t="s">
        <v>266</v>
      </c>
      <c r="D104" s="228" t="s">
        <v>267</v>
      </c>
      <c r="E104" s="569"/>
    </row>
    <row r="105" spans="1:5" ht="15.75" customHeight="1" hidden="1">
      <c r="A105" s="270">
        <v>72</v>
      </c>
      <c r="B105" s="669" t="s">
        <v>268</v>
      </c>
      <c r="C105" s="670"/>
      <c r="D105" s="228" t="s">
        <v>269</v>
      </c>
      <c r="E105" s="569">
        <v>0</v>
      </c>
    </row>
    <row r="106" spans="1:5" ht="15.75" customHeight="1" hidden="1">
      <c r="A106" s="270">
        <v>73</v>
      </c>
      <c r="B106" s="236"/>
      <c r="C106" s="238" t="s">
        <v>270</v>
      </c>
      <c r="D106" s="228" t="s">
        <v>271</v>
      </c>
      <c r="E106" s="569"/>
    </row>
    <row r="107" spans="1:5" ht="15.75" customHeight="1" hidden="1">
      <c r="A107" s="270">
        <v>74</v>
      </c>
      <c r="B107" s="236"/>
      <c r="C107" s="230" t="s">
        <v>272</v>
      </c>
      <c r="D107" s="228" t="s">
        <v>273</v>
      </c>
      <c r="E107" s="569"/>
    </row>
    <row r="108" spans="1:5" ht="15.75" customHeight="1" hidden="1">
      <c r="A108" s="270">
        <v>75</v>
      </c>
      <c r="B108" s="236"/>
      <c r="C108" s="238" t="s">
        <v>274</v>
      </c>
      <c r="D108" s="228" t="s">
        <v>275</v>
      </c>
      <c r="E108" s="569"/>
    </row>
    <row r="109" spans="1:5" ht="15.75" customHeight="1" hidden="1">
      <c r="A109" s="270">
        <v>76</v>
      </c>
      <c r="B109" s="669" t="s">
        <v>276</v>
      </c>
      <c r="C109" s="670"/>
      <c r="D109" s="228" t="s">
        <v>277</v>
      </c>
      <c r="E109" s="569">
        <v>0</v>
      </c>
    </row>
    <row r="110" spans="1:5" ht="15.75" customHeight="1">
      <c r="A110" s="270">
        <v>60</v>
      </c>
      <c r="B110" s="655" t="s">
        <v>1080</v>
      </c>
      <c r="C110" s="673"/>
      <c r="D110" s="234" t="s">
        <v>261</v>
      </c>
      <c r="E110" s="569"/>
    </row>
    <row r="111" spans="1:5" ht="15.75" customHeight="1">
      <c r="A111" s="270"/>
      <c r="B111" s="655" t="s">
        <v>1083</v>
      </c>
      <c r="C111" s="673"/>
      <c r="D111" s="234" t="s">
        <v>269</v>
      </c>
      <c r="E111" s="569">
        <v>240000</v>
      </c>
    </row>
    <row r="112" spans="1:5" ht="30.75" customHeight="1">
      <c r="A112" s="270">
        <v>61</v>
      </c>
      <c r="B112" s="665" t="s">
        <v>628</v>
      </c>
      <c r="C112" s="666"/>
      <c r="D112" s="234" t="s">
        <v>278</v>
      </c>
      <c r="E112" s="569">
        <f>SUM(E60+E66+E87+E95+E101+E105+E110+E72+E111)</f>
        <v>242796621</v>
      </c>
    </row>
    <row r="113" spans="1:5" ht="15.75" customHeight="1">
      <c r="A113" s="270">
        <v>62</v>
      </c>
      <c r="B113" s="667" t="s">
        <v>279</v>
      </c>
      <c r="C113" s="668"/>
      <c r="D113" s="234" t="s">
        <v>280</v>
      </c>
      <c r="E113" s="569"/>
    </row>
    <row r="114" spans="1:5" ht="15.75" customHeight="1">
      <c r="A114" s="270"/>
      <c r="B114" s="667" t="s">
        <v>1078</v>
      </c>
      <c r="C114" s="672"/>
      <c r="D114" s="234" t="s">
        <v>1077</v>
      </c>
      <c r="E114" s="569"/>
    </row>
    <row r="115" spans="1:5" ht="38.25" customHeight="1">
      <c r="A115" s="270">
        <v>63</v>
      </c>
      <c r="B115" s="665" t="s">
        <v>1084</v>
      </c>
      <c r="C115" s="666"/>
      <c r="D115" s="234" t="s">
        <v>1086</v>
      </c>
      <c r="E115" s="569"/>
    </row>
    <row r="116" spans="1:5" ht="38.25" customHeight="1">
      <c r="A116" s="270"/>
      <c r="B116" s="665" t="s">
        <v>1085</v>
      </c>
      <c r="C116" s="674"/>
      <c r="D116" s="483" t="s">
        <v>281</v>
      </c>
      <c r="E116" s="571">
        <f>SUM(E113:E115)</f>
        <v>0</v>
      </c>
    </row>
    <row r="117" spans="1:5" ht="36" customHeight="1" thickBot="1">
      <c r="A117" s="572">
        <v>64</v>
      </c>
      <c r="B117" s="663" t="s">
        <v>629</v>
      </c>
      <c r="C117" s="664"/>
      <c r="D117" s="271" t="s">
        <v>119</v>
      </c>
      <c r="E117" s="573">
        <f>SUM(E112+E115)</f>
        <v>242796621</v>
      </c>
    </row>
    <row r="120" spans="2:3" ht="15">
      <c r="B120" s="671"/>
      <c r="C120" s="671"/>
    </row>
    <row r="121" spans="2:3" ht="15">
      <c r="B121" s="671"/>
      <c r="C121" s="671"/>
    </row>
    <row r="122" spans="2:3" ht="15">
      <c r="B122" s="671"/>
      <c r="C122" s="671"/>
    </row>
    <row r="123" spans="2:3" ht="15" customHeight="1">
      <c r="B123" s="662"/>
      <c r="C123" s="662"/>
    </row>
    <row r="124" spans="2:3" ht="15">
      <c r="B124" s="662"/>
      <c r="C124" s="662"/>
    </row>
    <row r="125" spans="2:3" ht="15">
      <c r="B125" s="662"/>
      <c r="C125" s="662"/>
    </row>
  </sheetData>
  <sheetProtection/>
  <mergeCells count="37">
    <mergeCell ref="B105:C105"/>
    <mergeCell ref="B112:C112"/>
    <mergeCell ref="B59:C59"/>
    <mergeCell ref="B101:C101"/>
    <mergeCell ref="B87:C87"/>
    <mergeCell ref="B95:C95"/>
    <mergeCell ref="B66:C66"/>
    <mergeCell ref="B60:C60"/>
    <mergeCell ref="B110:C110"/>
    <mergeCell ref="B123:C125"/>
    <mergeCell ref="B117:C117"/>
    <mergeCell ref="B115:C115"/>
    <mergeCell ref="B113:C113"/>
    <mergeCell ref="B109:C109"/>
    <mergeCell ref="B120:C122"/>
    <mergeCell ref="B114:C114"/>
    <mergeCell ref="B111:C111"/>
    <mergeCell ref="B116:C116"/>
    <mergeCell ref="A1:D1"/>
    <mergeCell ref="B2:C2"/>
    <mergeCell ref="B3:C3"/>
    <mergeCell ref="B42:C42"/>
    <mergeCell ref="B41:C41"/>
    <mergeCell ref="B58:C58"/>
    <mergeCell ref="B50:C50"/>
    <mergeCell ref="B46:C46"/>
    <mergeCell ref="B45:C45"/>
    <mergeCell ref="B48:C48"/>
    <mergeCell ref="B49:C49"/>
    <mergeCell ref="B44:C44"/>
    <mergeCell ref="B43:C43"/>
    <mergeCell ref="B57:C57"/>
    <mergeCell ref="B75:C75"/>
    <mergeCell ref="B86:C86"/>
    <mergeCell ref="B47:C47"/>
    <mergeCell ref="B51:C51"/>
    <mergeCell ref="B53:C53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39" r:id="rId1"/>
  <headerFooter alignWithMargins="0">
    <oddHeader>&amp;LMAGYARPOLÁNY KÖZSÉG
ÖNKORMÁNYZATA&amp;C2019. ÉVI KÖLTSÉGVETÉS
BEVÉTELEK&amp;R2. melléklet Magyarpolány Község Önkormányat Képviselő-testületének
2/2019. (III. 5.) önkormányzati rendeletéhez</oddHeader>
  </headerFooter>
  <rowBreaks count="1" manualBreakCount="1">
    <brk id="4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view="pageLayout" workbookViewId="0" topLeftCell="A1">
      <selection activeCell="F20" sqref="F20"/>
    </sheetView>
  </sheetViews>
  <sheetFormatPr defaultColWidth="9.125" defaultRowHeight="16.5" customHeight="1"/>
  <cols>
    <col min="1" max="1" width="5.50390625" style="165" customWidth="1"/>
    <col min="2" max="2" width="13.625" style="170" bestFit="1" customWidth="1"/>
    <col min="3" max="3" width="56.375" style="165" bestFit="1" customWidth="1"/>
    <col min="4" max="4" width="15.00390625" style="165" customWidth="1"/>
    <col min="5" max="12" width="16.00390625" style="165" customWidth="1"/>
    <col min="13" max="16384" width="9.125" style="165" customWidth="1"/>
  </cols>
  <sheetData>
    <row r="1" spans="11:12" ht="16.5" customHeight="1">
      <c r="K1" s="171"/>
      <c r="L1" s="171"/>
    </row>
    <row r="2" spans="1:12" s="173" customFormat="1" ht="12.75">
      <c r="A2" s="172"/>
      <c r="B2" s="166" t="s">
        <v>2</v>
      </c>
      <c r="C2" s="166" t="s">
        <v>119</v>
      </c>
      <c r="D2" s="166" t="s">
        <v>4</v>
      </c>
      <c r="E2" s="166" t="s">
        <v>5</v>
      </c>
      <c r="F2" s="166" t="s">
        <v>6</v>
      </c>
      <c r="G2" s="166" t="s">
        <v>286</v>
      </c>
      <c r="H2" s="166" t="s">
        <v>637</v>
      </c>
      <c r="I2" s="166" t="s">
        <v>638</v>
      </c>
      <c r="J2" s="166" t="s">
        <v>639</v>
      </c>
      <c r="K2" s="166" t="s">
        <v>640</v>
      </c>
      <c r="L2" s="166" t="s">
        <v>739</v>
      </c>
    </row>
    <row r="3" spans="1:12" ht="66">
      <c r="A3" s="167"/>
      <c r="B3" s="168" t="s">
        <v>689</v>
      </c>
      <c r="C3" s="168" t="s">
        <v>690</v>
      </c>
      <c r="D3" s="168" t="s">
        <v>691</v>
      </c>
      <c r="E3" s="168" t="s">
        <v>692</v>
      </c>
      <c r="F3" s="168" t="s">
        <v>693</v>
      </c>
      <c r="G3" s="168" t="s">
        <v>694</v>
      </c>
      <c r="H3" s="168" t="s">
        <v>695</v>
      </c>
      <c r="I3" s="168" t="s">
        <v>696</v>
      </c>
      <c r="J3" s="168" t="s">
        <v>697</v>
      </c>
      <c r="K3" s="168" t="s">
        <v>698</v>
      </c>
      <c r="L3" s="168" t="s">
        <v>699</v>
      </c>
    </row>
    <row r="4" spans="1:12" s="175" customFormat="1" ht="12.75">
      <c r="A4" s="167">
        <v>1</v>
      </c>
      <c r="B4" s="174" t="s">
        <v>700</v>
      </c>
      <c r="C4" s="53" t="s">
        <v>701</v>
      </c>
      <c r="D4" s="14">
        <f aca="true" t="shared" si="0" ref="D4:D32">SUM(E4:L4)</f>
        <v>13144598</v>
      </c>
      <c r="E4" s="14">
        <f>'4.a.m'!D27</f>
        <v>5907871</v>
      </c>
      <c r="F4" s="14">
        <f>'4.a.m'!D28</f>
        <v>984727</v>
      </c>
      <c r="G4" s="14">
        <f>'4.a.m'!D56</f>
        <v>6092000</v>
      </c>
      <c r="H4" s="14"/>
      <c r="I4" s="14">
        <f>'4.a.m'!D81</f>
        <v>160000</v>
      </c>
      <c r="J4" s="14"/>
      <c r="K4" s="14"/>
      <c r="L4" s="14"/>
    </row>
    <row r="5" spans="1:12" s="175" customFormat="1" ht="12.75">
      <c r="A5" s="167">
        <v>2</v>
      </c>
      <c r="B5" s="174" t="s">
        <v>702</v>
      </c>
      <c r="C5" s="53" t="s">
        <v>703</v>
      </c>
      <c r="D5" s="14">
        <f t="shared" si="0"/>
        <v>586250</v>
      </c>
      <c r="E5" s="14">
        <f>'4.a.m'!E27</f>
        <v>0</v>
      </c>
      <c r="F5" s="14">
        <f>'4.a.m'!D29</f>
        <v>0</v>
      </c>
      <c r="G5" s="14">
        <f>'4.a.m'!E56</f>
        <v>586250</v>
      </c>
      <c r="H5" s="14"/>
      <c r="I5" s="14">
        <f>'4.a.m'!D82</f>
        <v>0</v>
      </c>
      <c r="J5" s="14"/>
      <c r="K5" s="14"/>
      <c r="L5" s="14"/>
    </row>
    <row r="6" spans="1:12" s="175" customFormat="1" ht="12.75">
      <c r="A6" s="167">
        <v>3</v>
      </c>
      <c r="B6" s="174" t="s">
        <v>809</v>
      </c>
      <c r="C6" s="53" t="s">
        <v>810</v>
      </c>
      <c r="D6" s="14">
        <f>SUM(E6:L6)</f>
        <v>0</v>
      </c>
      <c r="E6" s="14">
        <f>'4.a.m'!D29</f>
        <v>0</v>
      </c>
      <c r="F6" s="14"/>
      <c r="G6" s="14">
        <f>'4.a.m'!D58</f>
        <v>0</v>
      </c>
      <c r="H6" s="14"/>
      <c r="I6" s="14">
        <f>'4.a.m'!D83</f>
        <v>0</v>
      </c>
      <c r="J6" s="14"/>
      <c r="K6" s="14"/>
      <c r="L6" s="14"/>
    </row>
    <row r="7" spans="1:12" s="175" customFormat="1" ht="12.75">
      <c r="A7" s="167"/>
      <c r="B7" s="174" t="s">
        <v>1030</v>
      </c>
      <c r="C7" s="53" t="s">
        <v>1031</v>
      </c>
      <c r="D7" s="14">
        <f>SUM(E7:L7)</f>
        <v>4466997</v>
      </c>
      <c r="E7" s="14">
        <f>'4.a.m'!E29</f>
        <v>0</v>
      </c>
      <c r="F7" s="14">
        <f>'4.a.m'!D31</f>
        <v>0</v>
      </c>
      <c r="G7" s="14">
        <f>'4.a.m'!E58</f>
        <v>0</v>
      </c>
      <c r="H7" s="14"/>
      <c r="I7" s="14">
        <f>'4.a.m'!D84</f>
        <v>0</v>
      </c>
      <c r="J7" s="14"/>
      <c r="K7" s="14"/>
      <c r="L7" s="14">
        <v>4466997</v>
      </c>
    </row>
    <row r="8" spans="1:12" s="175" customFormat="1" ht="12.75">
      <c r="A8" s="167">
        <v>4</v>
      </c>
      <c r="B8" s="174" t="s">
        <v>704</v>
      </c>
      <c r="C8" s="53" t="s">
        <v>705</v>
      </c>
      <c r="D8" s="14">
        <f t="shared" si="0"/>
        <v>50731290</v>
      </c>
      <c r="E8" s="14">
        <f>'4.a.m'!D31</f>
        <v>0</v>
      </c>
      <c r="F8" s="14"/>
      <c r="G8" s="14">
        <f>'4.a.m'!D60</f>
        <v>0</v>
      </c>
      <c r="H8" s="14"/>
      <c r="I8" s="14">
        <f>'4.a.m'!D85</f>
        <v>0</v>
      </c>
      <c r="J8" s="14"/>
      <c r="K8" s="14"/>
      <c r="L8" s="14">
        <v>50731290</v>
      </c>
    </row>
    <row r="9" spans="1:12" s="175" customFormat="1" ht="12.75">
      <c r="A9" s="167">
        <v>5</v>
      </c>
      <c r="B9" s="174" t="s">
        <v>706</v>
      </c>
      <c r="C9" s="53" t="s">
        <v>707</v>
      </c>
      <c r="D9" s="14">
        <f t="shared" si="0"/>
        <v>12000</v>
      </c>
      <c r="E9" s="14">
        <f>'4.a.m'!E31</f>
        <v>0</v>
      </c>
      <c r="F9" s="14">
        <f>'4.a.m'!D33</f>
        <v>12000</v>
      </c>
      <c r="G9" s="14">
        <f>'4.a.m'!E60</f>
        <v>0</v>
      </c>
      <c r="H9" s="14"/>
      <c r="I9" s="14">
        <f>'4.a.m'!D86</f>
        <v>0</v>
      </c>
      <c r="J9" s="14"/>
      <c r="K9" s="14"/>
      <c r="L9" s="14"/>
    </row>
    <row r="10" spans="1:12" ht="12.75">
      <c r="A10" s="167">
        <v>6</v>
      </c>
      <c r="B10" s="174" t="s">
        <v>708</v>
      </c>
      <c r="C10" s="53" t="s">
        <v>709</v>
      </c>
      <c r="D10" s="14">
        <f t="shared" si="0"/>
        <v>1693019</v>
      </c>
      <c r="E10" s="14">
        <v>1542615</v>
      </c>
      <c r="F10" s="14">
        <v>150404</v>
      </c>
      <c r="G10" s="14">
        <f>'4.a.m'!D62</f>
        <v>0</v>
      </c>
      <c r="H10" s="14"/>
      <c r="I10" s="14">
        <f>'4.a.m'!D87</f>
        <v>0</v>
      </c>
      <c r="J10" s="14"/>
      <c r="K10" s="14"/>
      <c r="L10" s="14"/>
    </row>
    <row r="11" spans="1:12" ht="12.75">
      <c r="A11" s="167">
        <v>7</v>
      </c>
      <c r="B11" s="174" t="s">
        <v>710</v>
      </c>
      <c r="C11" s="176" t="s">
        <v>711</v>
      </c>
      <c r="D11" s="14">
        <f t="shared" si="0"/>
        <v>2476500</v>
      </c>
      <c r="E11" s="14">
        <f>'4.a.m'!E33</f>
        <v>0</v>
      </c>
      <c r="F11" s="14"/>
      <c r="G11" s="14">
        <v>2476500</v>
      </c>
      <c r="H11" s="14"/>
      <c r="I11" s="14">
        <f>'4.a.m'!D88</f>
        <v>0</v>
      </c>
      <c r="J11" s="14"/>
      <c r="K11" s="14"/>
      <c r="L11" s="14"/>
    </row>
    <row r="12" spans="1:12" ht="12.75">
      <c r="A12" s="167">
        <v>8</v>
      </c>
      <c r="B12" s="174" t="s">
        <v>712</v>
      </c>
      <c r="C12" s="53" t="s">
        <v>713</v>
      </c>
      <c r="D12" s="14">
        <f t="shared" si="0"/>
        <v>4064000</v>
      </c>
      <c r="E12" s="14"/>
      <c r="F12" s="14">
        <f>'4.a.m'!D36</f>
        <v>0</v>
      </c>
      <c r="G12" s="14">
        <v>4064000</v>
      </c>
      <c r="H12" s="14"/>
      <c r="I12" s="14">
        <f>'4.a.m'!D89</f>
        <v>0</v>
      </c>
      <c r="J12" s="14"/>
      <c r="K12" s="14"/>
      <c r="L12" s="14"/>
    </row>
    <row r="13" spans="1:12" ht="12.75">
      <c r="A13" s="167">
        <v>9</v>
      </c>
      <c r="B13" s="174" t="s">
        <v>714</v>
      </c>
      <c r="C13" s="53" t="s">
        <v>332</v>
      </c>
      <c r="D13" s="14">
        <f t="shared" si="0"/>
        <v>2260600</v>
      </c>
      <c r="E13" s="14">
        <f>'4.a.m'!E35</f>
        <v>0</v>
      </c>
      <c r="F13" s="14">
        <f>'4.a.m'!D37</f>
        <v>0</v>
      </c>
      <c r="G13" s="14">
        <v>2260600</v>
      </c>
      <c r="H13" s="14"/>
      <c r="I13" s="14">
        <f>'4.a.m'!D90</f>
        <v>0</v>
      </c>
      <c r="J13" s="14"/>
      <c r="K13" s="14"/>
      <c r="L13" s="14"/>
    </row>
    <row r="14" spans="1:12" ht="12.75">
      <c r="A14" s="167">
        <v>10</v>
      </c>
      <c r="B14" s="174" t="s">
        <v>907</v>
      </c>
      <c r="C14" s="53" t="s">
        <v>841</v>
      </c>
      <c r="D14" s="14">
        <f>SUM(E14:L14)</f>
        <v>4776967</v>
      </c>
      <c r="E14" s="14">
        <v>2897400</v>
      </c>
      <c r="F14" s="14">
        <v>577653</v>
      </c>
      <c r="G14" s="14">
        <v>1301914</v>
      </c>
      <c r="H14" s="14"/>
      <c r="I14" s="14">
        <f>'4.a.m'!D91</f>
        <v>0</v>
      </c>
      <c r="J14" s="14"/>
      <c r="K14" s="14"/>
      <c r="L14" s="14"/>
    </row>
    <row r="15" spans="1:12" ht="12.75">
      <c r="A15" s="167">
        <v>11</v>
      </c>
      <c r="B15" s="174" t="s">
        <v>715</v>
      </c>
      <c r="C15" s="53" t="s">
        <v>716</v>
      </c>
      <c r="D15" s="14">
        <f t="shared" si="0"/>
        <v>2312378</v>
      </c>
      <c r="E15" s="14">
        <f>'4.a.m'!E37</f>
        <v>0</v>
      </c>
      <c r="F15" s="14">
        <f>'4.a.m'!D39</f>
        <v>0</v>
      </c>
      <c r="G15" s="14">
        <v>2312378</v>
      </c>
      <c r="H15" s="14"/>
      <c r="I15" s="14">
        <f>'4.a.m'!D92</f>
        <v>0</v>
      </c>
      <c r="J15" s="14"/>
      <c r="K15" s="14"/>
      <c r="L15" s="14"/>
    </row>
    <row r="16" spans="1:12" ht="12.75">
      <c r="A16" s="167">
        <v>12</v>
      </c>
      <c r="B16" s="174" t="s">
        <v>717</v>
      </c>
      <c r="C16" s="53" t="s">
        <v>57</v>
      </c>
      <c r="D16" s="14">
        <f t="shared" si="0"/>
        <v>386700</v>
      </c>
      <c r="E16" s="14">
        <f>'4.a.m'!D39</f>
        <v>0</v>
      </c>
      <c r="F16" s="14"/>
      <c r="G16" s="14">
        <v>386700</v>
      </c>
      <c r="H16" s="14"/>
      <c r="I16" s="14"/>
      <c r="J16" s="14"/>
      <c r="K16" s="14"/>
      <c r="L16" s="14"/>
    </row>
    <row r="17" spans="1:12" ht="12.75">
      <c r="A17" s="167">
        <v>13</v>
      </c>
      <c r="B17" s="174" t="s">
        <v>718</v>
      </c>
      <c r="C17" s="53" t="s">
        <v>60</v>
      </c>
      <c r="D17" s="14">
        <f t="shared" si="0"/>
        <v>0</v>
      </c>
      <c r="E17" s="14">
        <f>'4.a.m'!E39</f>
        <v>0</v>
      </c>
      <c r="F17" s="14">
        <f>'4.a.m'!D41</f>
        <v>0</v>
      </c>
      <c r="G17" s="14">
        <f>'4.a.m'!E68</f>
        <v>0</v>
      </c>
      <c r="H17" s="14"/>
      <c r="I17" s="14">
        <f>'4.a.m'!D94</f>
        <v>0</v>
      </c>
      <c r="J17" s="14"/>
      <c r="K17" s="14"/>
      <c r="L17" s="14"/>
    </row>
    <row r="18" spans="1:12" s="178" customFormat="1" ht="12.75">
      <c r="A18" s="167">
        <v>14</v>
      </c>
      <c r="B18" s="174" t="s">
        <v>719</v>
      </c>
      <c r="C18" s="177" t="s">
        <v>720</v>
      </c>
      <c r="D18" s="14">
        <f t="shared" si="0"/>
        <v>5482697</v>
      </c>
      <c r="E18" s="14">
        <v>4001440</v>
      </c>
      <c r="F18" s="14">
        <v>782270</v>
      </c>
      <c r="G18" s="14">
        <v>559287</v>
      </c>
      <c r="H18" s="14"/>
      <c r="I18" s="14">
        <f>'4.a.m'!D95</f>
        <v>0</v>
      </c>
      <c r="J18" s="14">
        <v>139700</v>
      </c>
      <c r="K18" s="14"/>
      <c r="L18" s="14"/>
    </row>
    <row r="19" spans="1:12" ht="12.75">
      <c r="A19" s="167">
        <v>15</v>
      </c>
      <c r="B19" s="174" t="s">
        <v>721</v>
      </c>
      <c r="C19" s="53" t="s">
        <v>722</v>
      </c>
      <c r="D19" s="14">
        <f t="shared" si="0"/>
        <v>200660</v>
      </c>
      <c r="E19" s="14">
        <f>'4.a.m'!E41</f>
        <v>0</v>
      </c>
      <c r="F19" s="14"/>
      <c r="G19" s="14">
        <v>200660</v>
      </c>
      <c r="H19" s="14"/>
      <c r="I19" s="14">
        <f>'4.a.m'!D96</f>
        <v>0</v>
      </c>
      <c r="J19" s="14"/>
      <c r="K19" s="14"/>
      <c r="L19" s="14"/>
    </row>
    <row r="20" spans="1:12" ht="12.75">
      <c r="A20" s="167">
        <v>16</v>
      </c>
      <c r="B20" s="174" t="s">
        <v>723</v>
      </c>
      <c r="C20" s="53" t="s">
        <v>724</v>
      </c>
      <c r="D20" s="14">
        <f t="shared" si="0"/>
        <v>3737825</v>
      </c>
      <c r="E20" s="14"/>
      <c r="F20" s="14"/>
      <c r="G20" s="14">
        <v>3737825</v>
      </c>
      <c r="H20" s="14"/>
      <c r="I20" s="14">
        <f>'4.a.m'!D97</f>
        <v>0</v>
      </c>
      <c r="J20" s="14"/>
      <c r="K20" s="14"/>
      <c r="L20" s="14"/>
    </row>
    <row r="21" spans="1:12" ht="12.75">
      <c r="A21" s="167">
        <v>17</v>
      </c>
      <c r="B21" s="174" t="s">
        <v>725</v>
      </c>
      <c r="C21" s="53" t="s">
        <v>726</v>
      </c>
      <c r="D21" s="14">
        <f t="shared" si="0"/>
        <v>3390000</v>
      </c>
      <c r="E21" s="14">
        <f>'4.a.m'!E43</f>
        <v>0</v>
      </c>
      <c r="F21" s="14">
        <f>'4.a.m'!D45</f>
        <v>3390000</v>
      </c>
      <c r="G21" s="14">
        <f>'4.a.m'!E72</f>
        <v>0</v>
      </c>
      <c r="H21" s="14"/>
      <c r="I21" s="14">
        <f>'4.a.m'!D98</f>
        <v>0</v>
      </c>
      <c r="J21" s="14"/>
      <c r="K21" s="14"/>
      <c r="L21" s="14"/>
    </row>
    <row r="22" spans="1:12" ht="12.75">
      <c r="A22" s="167">
        <v>18</v>
      </c>
      <c r="B22" s="174" t="s">
        <v>727</v>
      </c>
      <c r="C22" s="53" t="s">
        <v>728</v>
      </c>
      <c r="D22" s="14">
        <f t="shared" si="0"/>
        <v>3550000</v>
      </c>
      <c r="E22" s="14">
        <f>'4.a.m'!D45</f>
        <v>3390000</v>
      </c>
      <c r="F22" s="14">
        <f>'4.a.m'!D46</f>
        <v>0</v>
      </c>
      <c r="G22" s="14">
        <f>'4.a.m'!D74</f>
        <v>160000</v>
      </c>
      <c r="H22" s="14"/>
      <c r="I22" s="14">
        <f>'4.a.m'!D99</f>
        <v>0</v>
      </c>
      <c r="J22" s="14"/>
      <c r="K22" s="14"/>
      <c r="L22" s="14"/>
    </row>
    <row r="23" spans="1:12" ht="12.75">
      <c r="A23" s="167">
        <v>19</v>
      </c>
      <c r="B23" s="174" t="s">
        <v>801</v>
      </c>
      <c r="C23" s="53" t="s">
        <v>839</v>
      </c>
      <c r="D23" s="14">
        <f t="shared" si="0"/>
        <v>555000</v>
      </c>
      <c r="E23" s="14">
        <f>'4.a.m'!E45</f>
        <v>375000</v>
      </c>
      <c r="F23" s="14">
        <f>'4.a.m'!D47</f>
        <v>180000</v>
      </c>
      <c r="G23" s="14">
        <f>'4.a.m'!E74</f>
        <v>0</v>
      </c>
      <c r="H23" s="14"/>
      <c r="I23" s="14">
        <f>'4.a.m'!D100</f>
        <v>0</v>
      </c>
      <c r="J23" s="14"/>
      <c r="K23" s="14"/>
      <c r="L23" s="14"/>
    </row>
    <row r="24" spans="1:12" ht="12.75">
      <c r="A24" s="167">
        <v>20</v>
      </c>
      <c r="B24" s="166">
        <v>103010</v>
      </c>
      <c r="C24" s="53" t="s">
        <v>729</v>
      </c>
      <c r="D24" s="14">
        <f t="shared" si="0"/>
        <v>360000</v>
      </c>
      <c r="E24" s="14">
        <f>'4.a.m'!D47</f>
        <v>180000</v>
      </c>
      <c r="F24" s="14">
        <f>'4.a.m'!D48</f>
        <v>180000</v>
      </c>
      <c r="G24" s="14">
        <f>'4.a.m'!D76</f>
        <v>0</v>
      </c>
      <c r="H24" s="14"/>
      <c r="I24" s="14">
        <f>'4.a.m'!D101</f>
        <v>0</v>
      </c>
      <c r="J24" s="14"/>
      <c r="K24" s="14"/>
      <c r="L24" s="14"/>
    </row>
    <row r="25" spans="1:12" ht="12.75">
      <c r="A25" s="167">
        <v>21</v>
      </c>
      <c r="B25" s="166">
        <v>104042</v>
      </c>
      <c r="C25" s="53" t="s">
        <v>730</v>
      </c>
      <c r="D25" s="14">
        <f t="shared" si="0"/>
        <v>1200000</v>
      </c>
      <c r="E25" s="14">
        <f>'4.a.m'!E47</f>
        <v>0</v>
      </c>
      <c r="F25" s="14">
        <f>'4.a.m'!D49</f>
        <v>1200000</v>
      </c>
      <c r="G25" s="14">
        <f>'4.a.m'!E76</f>
        <v>0</v>
      </c>
      <c r="H25" s="14"/>
      <c r="I25" s="14">
        <f>'4.a.m'!D102</f>
        <v>0</v>
      </c>
      <c r="J25" s="14"/>
      <c r="K25" s="14"/>
      <c r="L25" s="14"/>
    </row>
    <row r="26" spans="1:12" s="175" customFormat="1" ht="12.75">
      <c r="A26" s="167">
        <v>22</v>
      </c>
      <c r="B26" s="166">
        <v>104051</v>
      </c>
      <c r="C26" s="53" t="s">
        <v>731</v>
      </c>
      <c r="D26" s="14">
        <f t="shared" si="0"/>
        <v>1200000</v>
      </c>
      <c r="E26" s="14">
        <f>'4.a.m'!D49</f>
        <v>1200000</v>
      </c>
      <c r="F26" s="14">
        <f>'4.a.m'!D50</f>
        <v>0</v>
      </c>
      <c r="G26" s="14">
        <f>'4.a.m'!D78</f>
        <v>0</v>
      </c>
      <c r="H26" s="14"/>
      <c r="I26" s="14">
        <f>'4.a.m'!D103</f>
        <v>0</v>
      </c>
      <c r="J26" s="14"/>
      <c r="K26" s="14"/>
      <c r="L26" s="14"/>
    </row>
    <row r="27" spans="1:12" s="175" customFormat="1" ht="12.75">
      <c r="A27" s="167">
        <v>23</v>
      </c>
      <c r="B27" s="166">
        <v>105010</v>
      </c>
      <c r="C27" s="53" t="s">
        <v>732</v>
      </c>
      <c r="D27" s="14">
        <f t="shared" si="0"/>
        <v>13245848</v>
      </c>
      <c r="E27" s="14">
        <f>'4.a.m'!E49</f>
        <v>101250</v>
      </c>
      <c r="F27" s="14">
        <f>'4.a.m'!D51</f>
        <v>0</v>
      </c>
      <c r="G27" s="14">
        <f>'4.a.m'!E78</f>
        <v>0</v>
      </c>
      <c r="H27" s="14"/>
      <c r="I27" s="14">
        <f>'4.a.m'!D104</f>
        <v>13144598</v>
      </c>
      <c r="J27" s="14"/>
      <c r="K27" s="14"/>
      <c r="L27" s="14"/>
    </row>
    <row r="28" spans="1:12" s="175" customFormat="1" ht="12.75">
      <c r="A28" s="167">
        <v>24</v>
      </c>
      <c r="B28" s="166">
        <v>107051</v>
      </c>
      <c r="C28" s="53" t="s">
        <v>733</v>
      </c>
      <c r="D28" s="14">
        <f t="shared" si="0"/>
        <v>0</v>
      </c>
      <c r="E28" s="14">
        <f>'4.a.m'!D51</f>
        <v>0</v>
      </c>
      <c r="F28" s="14">
        <f>'4.a.m'!D52</f>
        <v>0</v>
      </c>
      <c r="G28" s="14">
        <f>'4.a.m'!D80</f>
        <v>0</v>
      </c>
      <c r="H28" s="14"/>
      <c r="I28" s="14">
        <f>'4.a.m'!D105</f>
        <v>0</v>
      </c>
      <c r="J28" s="14"/>
      <c r="K28" s="14"/>
      <c r="L28" s="14"/>
    </row>
    <row r="29" spans="1:12" s="175" customFormat="1" ht="12.75">
      <c r="A29" s="167">
        <v>25</v>
      </c>
      <c r="B29" s="166">
        <v>107052</v>
      </c>
      <c r="C29" s="53" t="s">
        <v>734</v>
      </c>
      <c r="D29" s="14">
        <f t="shared" si="0"/>
        <v>0</v>
      </c>
      <c r="E29" s="14">
        <f>'4.a.m'!E51</f>
        <v>0</v>
      </c>
      <c r="F29" s="14">
        <f>'4.a.m'!D53</f>
        <v>0</v>
      </c>
      <c r="G29" s="14">
        <f>'4.a.m'!E80</f>
        <v>0</v>
      </c>
      <c r="H29" s="14"/>
      <c r="I29" s="14">
        <f>'4.a.m'!D106</f>
        <v>0</v>
      </c>
      <c r="J29" s="14"/>
      <c r="K29" s="14"/>
      <c r="L29" s="14"/>
    </row>
    <row r="30" spans="1:12" s="175" customFormat="1" ht="12.75">
      <c r="A30" s="167">
        <v>26</v>
      </c>
      <c r="B30" s="166">
        <v>107054</v>
      </c>
      <c r="C30" s="53" t="s">
        <v>735</v>
      </c>
      <c r="D30" s="14">
        <f t="shared" si="0"/>
        <v>1000000</v>
      </c>
      <c r="E30" s="14">
        <f>'4.a.m'!D53</f>
        <v>0</v>
      </c>
      <c r="F30" s="14">
        <f>'4.a.m'!D54</f>
        <v>1000000</v>
      </c>
      <c r="G30" s="14">
        <f>'4.a.m'!D82</f>
        <v>0</v>
      </c>
      <c r="H30" s="14"/>
      <c r="I30" s="14">
        <f>'4.a.m'!D107</f>
        <v>0</v>
      </c>
      <c r="J30" s="14"/>
      <c r="K30" s="14"/>
      <c r="L30" s="14"/>
    </row>
    <row r="31" spans="1:12" s="175" customFormat="1" ht="12.75">
      <c r="A31" s="167">
        <v>27</v>
      </c>
      <c r="B31" s="166">
        <v>107060</v>
      </c>
      <c r="C31" s="53" t="s">
        <v>736</v>
      </c>
      <c r="D31" s="14">
        <f t="shared" si="0"/>
        <v>15344598</v>
      </c>
      <c r="E31" s="14">
        <f>'4.a.m'!E53</f>
        <v>0</v>
      </c>
      <c r="F31" s="14">
        <f>'4.a.m'!D55</f>
        <v>2200000</v>
      </c>
      <c r="G31" s="14">
        <f>'4.a.m'!E82</f>
        <v>0</v>
      </c>
      <c r="H31" s="14"/>
      <c r="I31" s="14">
        <f>'4.a.m'!D108</f>
        <v>13144598</v>
      </c>
      <c r="J31" s="14"/>
      <c r="K31" s="14"/>
      <c r="L31" s="14"/>
    </row>
    <row r="32" spans="1:12" s="175" customFormat="1" ht="12.75">
      <c r="A32" s="167">
        <v>28</v>
      </c>
      <c r="B32" s="166">
        <v>900070</v>
      </c>
      <c r="C32" s="53" t="s">
        <v>737</v>
      </c>
      <c r="D32" s="14">
        <f t="shared" si="0"/>
        <v>8292000</v>
      </c>
      <c r="E32" s="14">
        <f>'4.a.m'!D55</f>
        <v>2200000</v>
      </c>
      <c r="F32" s="14">
        <f>'4.a.m'!D56</f>
        <v>6092000</v>
      </c>
      <c r="G32" s="14">
        <f>'4.a.m'!D84</f>
        <v>0</v>
      </c>
      <c r="H32" s="14"/>
      <c r="I32" s="14">
        <f>'4.a.m'!D109</f>
        <v>0</v>
      </c>
      <c r="J32" s="14"/>
      <c r="K32" s="14"/>
      <c r="L32" s="14"/>
    </row>
    <row r="33" spans="1:12" s="175" customFormat="1" ht="16.5" customHeight="1">
      <c r="A33" s="167">
        <v>29</v>
      </c>
      <c r="B33" s="677" t="s">
        <v>738</v>
      </c>
      <c r="C33" s="677"/>
      <c r="D33" s="49">
        <f>SUM(D4:D32)</f>
        <v>144469927</v>
      </c>
      <c r="E33" s="14">
        <f>'4.a.m'!E55</f>
        <v>101250</v>
      </c>
      <c r="F33" s="14">
        <f>'4.a.m'!D57</f>
        <v>0</v>
      </c>
      <c r="G33" s="14">
        <f>'4.a.m'!E84</f>
        <v>0</v>
      </c>
      <c r="H33" s="14"/>
      <c r="I33" s="14">
        <f>'4.a.m'!D110</f>
        <v>0</v>
      </c>
      <c r="J33" s="14"/>
      <c r="K33" s="14"/>
      <c r="L33" s="14"/>
    </row>
    <row r="34" spans="2:12" ht="16.5" customHeight="1">
      <c r="B34" s="52"/>
      <c r="C34" s="51"/>
      <c r="D34" s="51"/>
      <c r="E34" s="179"/>
      <c r="F34" s="179"/>
      <c r="G34" s="179"/>
      <c r="H34" s="179"/>
      <c r="I34" s="179"/>
      <c r="J34" s="179"/>
      <c r="K34" s="179"/>
      <c r="L34" s="179"/>
    </row>
    <row r="35" spans="2:12" s="175" customFormat="1" ht="16.5" customHeight="1"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</row>
    <row r="36" spans="2:12" ht="16.5" customHeight="1"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</row>
    <row r="37" spans="2:12" ht="16.5" customHeight="1">
      <c r="B37" s="180"/>
      <c r="C37" s="169"/>
      <c r="D37" s="169"/>
      <c r="E37" s="169"/>
      <c r="F37" s="169"/>
      <c r="G37" s="169"/>
      <c r="H37" s="169"/>
      <c r="I37" s="169"/>
      <c r="J37" s="169"/>
      <c r="K37" s="169"/>
      <c r="L37" s="169"/>
    </row>
  </sheetData>
  <sheetProtection/>
  <mergeCells count="1">
    <mergeCell ref="B33:C33"/>
  </mergeCells>
  <printOptions/>
  <pageMargins left="0.1968503937007874" right="0.15748031496062992" top="1.299212598425197" bottom="0.984251968503937" header="0.5118110236220472" footer="0.5118110236220472"/>
  <pageSetup fitToHeight="1" fitToWidth="1" horizontalDpi="600" verticalDpi="600" orientation="landscape" paperSize="9" scale="67" r:id="rId1"/>
  <headerFooter alignWithMargins="0">
    <oddHeader>&amp;LMAGYARPOLÁNY KÖZSÉG 
ÖNKORMÁNYZATA&amp;C2019. ÉVI KÖLTSÉGVETÉS
KIADÁSOK 
&amp;R3. melléklet Magyarpolány Község Önkormányat Képviselő-testületének
2/2019. (III. 5.) önkormányzati rendeletéhez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14"/>
  <sheetViews>
    <sheetView view="pageLayout" zoomScaleNormal="170" zoomScaleSheetLayoutView="32" workbookViewId="0" topLeftCell="AG1">
      <selection activeCell="AO7" sqref="AO7"/>
    </sheetView>
  </sheetViews>
  <sheetFormatPr defaultColWidth="9.125" defaultRowHeight="12.75"/>
  <cols>
    <col min="1" max="1" width="4.625" style="97" customWidth="1"/>
    <col min="2" max="2" width="58.375" style="94" bestFit="1" customWidth="1"/>
    <col min="3" max="3" width="6.375" style="94" bestFit="1" customWidth="1"/>
    <col min="4" max="4" width="12.875" style="94" bestFit="1" customWidth="1"/>
    <col min="5" max="5" width="10.875" style="94" bestFit="1" customWidth="1"/>
    <col min="6" max="6" width="14.50390625" style="94" bestFit="1" customWidth="1"/>
    <col min="7" max="7" width="13.00390625" style="94" customWidth="1"/>
    <col min="8" max="8" width="13.125" style="94" bestFit="1" customWidth="1"/>
    <col min="9" max="10" width="11.625" style="94" bestFit="1" customWidth="1"/>
    <col min="11" max="11" width="11.50390625" style="94" bestFit="1" customWidth="1"/>
    <col min="12" max="12" width="12.875" style="94" bestFit="1" customWidth="1"/>
    <col min="13" max="13" width="14.50390625" style="94" bestFit="1" customWidth="1"/>
    <col min="14" max="14" width="11.50390625" style="94" bestFit="1" customWidth="1"/>
    <col min="15" max="16" width="11.50390625" style="94" customWidth="1"/>
    <col min="17" max="18" width="9.50390625" style="94" customWidth="1"/>
    <col min="19" max="19" width="12.625" style="95" bestFit="1" customWidth="1"/>
    <col min="20" max="20" width="9.50390625" style="94" customWidth="1"/>
    <col min="21" max="21" width="11.50390625" style="94" customWidth="1"/>
    <col min="22" max="22" width="13.125" style="94" customWidth="1"/>
    <col min="23" max="23" width="11.00390625" style="94" customWidth="1"/>
    <col min="24" max="24" width="12.875" style="94" customWidth="1"/>
    <col min="25" max="25" width="10.125" style="94" customWidth="1"/>
    <col min="26" max="27" width="9.625" style="94" customWidth="1"/>
    <col min="28" max="28" width="8.50390625" style="94" customWidth="1"/>
    <col min="29" max="31" width="11.50390625" style="94" customWidth="1"/>
    <col min="32" max="32" width="13.375" style="94" customWidth="1"/>
    <col min="33" max="33" width="14.50390625" style="94" customWidth="1"/>
    <col min="34" max="34" width="14.375" style="94" bestFit="1" customWidth="1"/>
    <col min="35" max="36" width="15.875" style="95" customWidth="1"/>
    <col min="37" max="37" width="15.875" style="94" customWidth="1"/>
    <col min="38" max="16384" width="9.125" style="94" customWidth="1"/>
  </cols>
  <sheetData>
    <row r="1" spans="1:36" ht="25.5" customHeight="1">
      <c r="A1" s="683" t="s">
        <v>614</v>
      </c>
      <c r="B1" s="683"/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  <c r="P1" s="683"/>
      <c r="Q1" s="683"/>
      <c r="R1" s="683"/>
      <c r="S1" s="683"/>
      <c r="T1" s="683"/>
      <c r="U1" s="683"/>
      <c r="V1" s="683"/>
      <c r="W1" s="683"/>
      <c r="X1" s="683"/>
      <c r="Y1" s="683"/>
      <c r="Z1" s="683"/>
      <c r="AA1" s="683"/>
      <c r="AB1" s="683"/>
      <c r="AC1" s="683"/>
      <c r="AD1" s="683"/>
      <c r="AE1" s="683"/>
      <c r="AF1" s="683"/>
      <c r="AG1" s="683"/>
      <c r="AH1" s="683"/>
      <c r="AI1" s="683"/>
      <c r="AJ1" s="683"/>
    </row>
    <row r="2" spans="1:36" ht="15.75" customHeight="1">
      <c r="A2" s="682"/>
      <c r="B2" s="682"/>
      <c r="C2" s="682"/>
      <c r="D2" s="682"/>
      <c r="E2" s="682"/>
      <c r="F2" s="682"/>
      <c r="G2" s="682"/>
      <c r="H2" s="682"/>
      <c r="I2" s="682"/>
      <c r="J2" s="682"/>
      <c r="K2" s="682"/>
      <c r="L2" s="682"/>
      <c r="M2" s="682"/>
      <c r="N2" s="682"/>
      <c r="O2" s="682"/>
      <c r="P2" s="682"/>
      <c r="Q2" s="682"/>
      <c r="R2" s="682"/>
      <c r="S2" s="682"/>
      <c r="T2" s="682"/>
      <c r="U2" s="682"/>
      <c r="V2" s="682"/>
      <c r="W2" s="682"/>
      <c r="X2" s="682"/>
      <c r="Y2" s="682"/>
      <c r="Z2" s="682"/>
      <c r="AA2" s="682"/>
      <c r="AB2" s="682"/>
      <c r="AC2" s="682"/>
      <c r="AD2" s="682"/>
      <c r="AE2" s="682"/>
      <c r="AF2" s="682"/>
      <c r="AG2" s="682"/>
      <c r="AH2" s="682"/>
      <c r="AI2" s="682"/>
      <c r="AJ2" s="682"/>
    </row>
    <row r="3" spans="1:36" ht="15.75" customHeight="1">
      <c r="A3" s="273"/>
      <c r="B3" s="247" t="s">
        <v>2</v>
      </c>
      <c r="C3" s="247" t="s">
        <v>119</v>
      </c>
      <c r="D3" s="248" t="s">
        <v>4</v>
      </c>
      <c r="E3" s="248" t="s">
        <v>5</v>
      </c>
      <c r="F3" s="241" t="s">
        <v>636</v>
      </c>
      <c r="G3" s="241" t="s">
        <v>286</v>
      </c>
      <c r="H3" s="241" t="s">
        <v>636</v>
      </c>
      <c r="I3" s="248" t="s">
        <v>286</v>
      </c>
      <c r="J3" s="248" t="s">
        <v>637</v>
      </c>
      <c r="K3" s="248" t="s">
        <v>638</v>
      </c>
      <c r="L3" s="248" t="s">
        <v>639</v>
      </c>
      <c r="M3" s="248"/>
      <c r="N3" s="248" t="s">
        <v>640</v>
      </c>
      <c r="O3" s="248" t="s">
        <v>10</v>
      </c>
      <c r="P3" s="248" t="s">
        <v>641</v>
      </c>
      <c r="Q3" s="248" t="s">
        <v>642</v>
      </c>
      <c r="R3" s="286" t="s">
        <v>643</v>
      </c>
      <c r="S3" s="248" t="s">
        <v>644</v>
      </c>
      <c r="T3" s="248" t="s">
        <v>645</v>
      </c>
      <c r="U3" s="248" t="s">
        <v>646</v>
      </c>
      <c r="V3" s="248" t="s">
        <v>647</v>
      </c>
      <c r="W3" s="248" t="s">
        <v>648</v>
      </c>
      <c r="X3" s="248" t="s">
        <v>649</v>
      </c>
      <c r="Y3" s="248" t="s">
        <v>650</v>
      </c>
      <c r="Z3" s="248" t="s">
        <v>651</v>
      </c>
      <c r="AA3" s="248" t="s">
        <v>652</v>
      </c>
      <c r="AB3" s="248" t="s">
        <v>653</v>
      </c>
      <c r="AC3" s="248" t="s">
        <v>654</v>
      </c>
      <c r="AD3" s="248" t="s">
        <v>655</v>
      </c>
      <c r="AE3" s="248" t="s">
        <v>656</v>
      </c>
      <c r="AF3" s="248"/>
      <c r="AG3" s="248" t="s">
        <v>657</v>
      </c>
      <c r="AH3" s="273" t="s">
        <v>658</v>
      </c>
      <c r="AI3" s="94"/>
      <c r="AJ3" s="94"/>
    </row>
    <row r="4" spans="1:36" ht="12.75" customHeight="1">
      <c r="A4" s="678" t="s">
        <v>306</v>
      </c>
      <c r="B4" s="243" t="s">
        <v>8</v>
      </c>
      <c r="C4" s="242" t="s">
        <v>120</v>
      </c>
      <c r="D4" s="242" t="s">
        <v>307</v>
      </c>
      <c r="E4" s="246" t="s">
        <v>307</v>
      </c>
      <c r="F4" s="242" t="s">
        <v>307</v>
      </c>
      <c r="G4" s="242" t="s">
        <v>307</v>
      </c>
      <c r="H4" s="242" t="s">
        <v>307</v>
      </c>
      <c r="I4" s="242" t="s">
        <v>307</v>
      </c>
      <c r="J4" s="242" t="s">
        <v>307</v>
      </c>
      <c r="K4" s="242" t="s">
        <v>307</v>
      </c>
      <c r="L4" s="242" t="s">
        <v>307</v>
      </c>
      <c r="M4" s="242" t="s">
        <v>307</v>
      </c>
      <c r="N4" s="242" t="s">
        <v>307</v>
      </c>
      <c r="O4" s="242" t="s">
        <v>307</v>
      </c>
      <c r="P4" s="242" t="s">
        <v>307</v>
      </c>
      <c r="Q4" s="242" t="s">
        <v>307</v>
      </c>
      <c r="R4" s="242" t="s">
        <v>307</v>
      </c>
      <c r="S4" s="242" t="s">
        <v>307</v>
      </c>
      <c r="T4" s="242" t="s">
        <v>307</v>
      </c>
      <c r="U4" s="242" t="s">
        <v>307</v>
      </c>
      <c r="V4" s="242" t="s">
        <v>307</v>
      </c>
      <c r="W4" s="242" t="s">
        <v>307</v>
      </c>
      <c r="X4" s="242" t="s">
        <v>307</v>
      </c>
      <c r="Y4" s="242" t="s">
        <v>307</v>
      </c>
      <c r="Z4" s="242" t="s">
        <v>307</v>
      </c>
      <c r="AA4" s="242" t="s">
        <v>307</v>
      </c>
      <c r="AB4" s="246" t="s">
        <v>307</v>
      </c>
      <c r="AC4" s="242" t="s">
        <v>307</v>
      </c>
      <c r="AD4" s="242" t="s">
        <v>307</v>
      </c>
      <c r="AE4" s="242" t="s">
        <v>307</v>
      </c>
      <c r="AF4" s="242" t="s">
        <v>307</v>
      </c>
      <c r="AG4" s="246" t="s">
        <v>307</v>
      </c>
      <c r="AH4" s="242" t="s">
        <v>307</v>
      </c>
      <c r="AI4" s="94"/>
      <c r="AJ4" s="94"/>
    </row>
    <row r="5" spans="1:36" ht="15" customHeight="1">
      <c r="A5" s="679"/>
      <c r="B5" s="244" t="s">
        <v>308</v>
      </c>
      <c r="C5" s="244"/>
      <c r="D5" s="244" t="s">
        <v>309</v>
      </c>
      <c r="E5" s="244" t="s">
        <v>310</v>
      </c>
      <c r="F5" s="244" t="s">
        <v>807</v>
      </c>
      <c r="G5" s="244">
        <v>18020</v>
      </c>
      <c r="H5" s="244" t="s">
        <v>311</v>
      </c>
      <c r="I5" s="244" t="s">
        <v>312</v>
      </c>
      <c r="J5" s="244" t="s">
        <v>313</v>
      </c>
      <c r="K5" s="244" t="s">
        <v>314</v>
      </c>
      <c r="L5" s="244" t="s">
        <v>315</v>
      </c>
      <c r="M5" s="285" t="s">
        <v>1148</v>
      </c>
      <c r="N5" s="244" t="s">
        <v>316</v>
      </c>
      <c r="O5" s="244" t="s">
        <v>322</v>
      </c>
      <c r="P5" s="244" t="s">
        <v>317</v>
      </c>
      <c r="Q5" s="244">
        <v>72112</v>
      </c>
      <c r="R5" s="287">
        <v>72312</v>
      </c>
      <c r="S5" s="244" t="s">
        <v>318</v>
      </c>
      <c r="T5" s="244" t="s">
        <v>319</v>
      </c>
      <c r="U5" s="244" t="s">
        <v>607</v>
      </c>
      <c r="V5" s="244" t="s">
        <v>320</v>
      </c>
      <c r="W5" s="244" t="s">
        <v>321</v>
      </c>
      <c r="X5" s="285" t="s">
        <v>801</v>
      </c>
      <c r="Y5" s="244">
        <v>103010</v>
      </c>
      <c r="Z5" s="244">
        <v>104042</v>
      </c>
      <c r="AA5" s="244">
        <v>104051</v>
      </c>
      <c r="AB5" s="244">
        <v>105010</v>
      </c>
      <c r="AC5" s="244">
        <v>107051</v>
      </c>
      <c r="AD5" s="244">
        <v>107052</v>
      </c>
      <c r="AE5" s="244">
        <v>107060</v>
      </c>
      <c r="AF5" s="244">
        <v>107080</v>
      </c>
      <c r="AG5" s="244">
        <v>900070</v>
      </c>
      <c r="AH5" s="681" t="s">
        <v>323</v>
      </c>
      <c r="AI5" s="94"/>
      <c r="AJ5" s="94"/>
    </row>
    <row r="6" spans="1:36" ht="15" customHeight="1">
      <c r="A6" s="679"/>
      <c r="B6" s="244" t="s">
        <v>324</v>
      </c>
      <c r="C6" s="244"/>
      <c r="D6" s="244">
        <v>841112</v>
      </c>
      <c r="E6" s="244">
        <v>960302</v>
      </c>
      <c r="F6" s="244">
        <v>841913</v>
      </c>
      <c r="G6" s="244"/>
      <c r="H6" s="244">
        <v>841913</v>
      </c>
      <c r="I6" s="244">
        <v>890444</v>
      </c>
      <c r="J6" s="244">
        <v>890442</v>
      </c>
      <c r="K6" s="244">
        <v>493909</v>
      </c>
      <c r="L6" s="244">
        <v>522001</v>
      </c>
      <c r="M6" s="244"/>
      <c r="N6" s="244">
        <v>841402</v>
      </c>
      <c r="O6" s="244"/>
      <c r="P6" s="244">
        <v>841403</v>
      </c>
      <c r="Q6" s="244"/>
      <c r="R6" s="287"/>
      <c r="S6" s="244"/>
      <c r="T6" s="244">
        <v>910123</v>
      </c>
      <c r="U6" s="244">
        <v>910502</v>
      </c>
      <c r="V6" s="244">
        <v>890301</v>
      </c>
      <c r="W6" s="244"/>
      <c r="X6" s="244">
        <v>562913</v>
      </c>
      <c r="Y6" s="244">
        <v>882123</v>
      </c>
      <c r="Z6" s="244"/>
      <c r="AA6" s="244"/>
      <c r="AB6" s="244">
        <v>882111</v>
      </c>
      <c r="AC6" s="244"/>
      <c r="AD6" s="244"/>
      <c r="AE6" s="244">
        <v>882122</v>
      </c>
      <c r="AF6" s="684" t="s">
        <v>1150</v>
      </c>
      <c r="AG6" s="244">
        <v>841908</v>
      </c>
      <c r="AH6" s="681"/>
      <c r="AI6" s="94"/>
      <c r="AJ6" s="94"/>
    </row>
    <row r="7" spans="1:36" ht="59.25" customHeight="1">
      <c r="A7" s="680"/>
      <c r="B7" s="244" t="s">
        <v>635</v>
      </c>
      <c r="C7" s="244"/>
      <c r="D7" s="245" t="s">
        <v>325</v>
      </c>
      <c r="E7" s="245" t="s">
        <v>326</v>
      </c>
      <c r="F7" s="245" t="s">
        <v>808</v>
      </c>
      <c r="G7" s="245" t="s">
        <v>1027</v>
      </c>
      <c r="H7" s="245" t="s">
        <v>327</v>
      </c>
      <c r="I7" s="244" t="s">
        <v>328</v>
      </c>
      <c r="J7" s="245" t="s">
        <v>329</v>
      </c>
      <c r="K7" s="245" t="s">
        <v>330</v>
      </c>
      <c r="L7" s="245" t="s">
        <v>331</v>
      </c>
      <c r="M7" s="245" t="s">
        <v>1149</v>
      </c>
      <c r="N7" s="244" t="s">
        <v>332</v>
      </c>
      <c r="O7" s="245" t="s">
        <v>338</v>
      </c>
      <c r="P7" s="245" t="s">
        <v>333</v>
      </c>
      <c r="Q7" s="245" t="s">
        <v>57</v>
      </c>
      <c r="R7" s="245" t="s">
        <v>60</v>
      </c>
      <c r="S7" s="245" t="s">
        <v>334</v>
      </c>
      <c r="T7" s="245" t="s">
        <v>335</v>
      </c>
      <c r="U7" s="245" t="s">
        <v>608</v>
      </c>
      <c r="V7" s="245" t="s">
        <v>336</v>
      </c>
      <c r="W7" s="245" t="s">
        <v>337</v>
      </c>
      <c r="X7" s="245" t="s">
        <v>840</v>
      </c>
      <c r="Y7" s="245" t="s">
        <v>339</v>
      </c>
      <c r="Z7" s="245" t="s">
        <v>340</v>
      </c>
      <c r="AA7" s="245" t="s">
        <v>341</v>
      </c>
      <c r="AB7" s="245" t="s">
        <v>342</v>
      </c>
      <c r="AC7" s="245" t="s">
        <v>343</v>
      </c>
      <c r="AD7" s="245" t="s">
        <v>829</v>
      </c>
      <c r="AE7" s="245" t="s">
        <v>344</v>
      </c>
      <c r="AF7" s="685"/>
      <c r="AG7" s="245" t="s">
        <v>345</v>
      </c>
      <c r="AH7" s="681"/>
      <c r="AI7" s="94"/>
      <c r="AJ7" s="94"/>
    </row>
    <row r="8" spans="1:54" ht="15">
      <c r="A8" s="272" t="s">
        <v>346</v>
      </c>
      <c r="B8" s="249" t="s">
        <v>347</v>
      </c>
      <c r="C8" s="250" t="s">
        <v>348</v>
      </c>
      <c r="D8" s="240">
        <v>0</v>
      </c>
      <c r="E8" s="240"/>
      <c r="F8" s="240"/>
      <c r="G8" s="240"/>
      <c r="H8" s="240"/>
      <c r="I8" s="240"/>
      <c r="J8" s="240">
        <v>1542615</v>
      </c>
      <c r="K8" s="240"/>
      <c r="L8" s="240"/>
      <c r="M8" s="240"/>
      <c r="N8" s="240"/>
      <c r="O8" s="240">
        <v>2535400</v>
      </c>
      <c r="P8" s="240"/>
      <c r="Q8" s="240"/>
      <c r="R8" s="239"/>
      <c r="S8" s="240">
        <v>3584720</v>
      </c>
      <c r="T8" s="240"/>
      <c r="U8" s="240">
        <v>985600</v>
      </c>
      <c r="V8" s="240"/>
      <c r="W8" s="240"/>
      <c r="X8" s="240">
        <v>5556200</v>
      </c>
      <c r="Y8" s="240"/>
      <c r="Z8" s="240"/>
      <c r="AA8" s="240"/>
      <c r="AB8" s="240"/>
      <c r="AC8" s="240"/>
      <c r="AD8" s="240">
        <v>2773076</v>
      </c>
      <c r="AE8" s="240"/>
      <c r="AF8" s="240"/>
      <c r="AG8" s="240"/>
      <c r="AH8" s="239">
        <f>SUM(C8:AG8)</f>
        <v>16977611</v>
      </c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</row>
    <row r="9" spans="1:54" ht="19.5" customHeight="1" hidden="1">
      <c r="A9" s="272" t="s">
        <v>349</v>
      </c>
      <c r="B9" s="249" t="s">
        <v>350</v>
      </c>
      <c r="C9" s="251" t="s">
        <v>351</v>
      </c>
      <c r="D9" s="240">
        <f aca="true" t="shared" si="0" ref="D9:D22">SUM(D7:D8)</f>
        <v>0</v>
      </c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39"/>
      <c r="S9" s="240"/>
      <c r="T9" s="240"/>
      <c r="U9" s="240"/>
      <c r="V9" s="240"/>
      <c r="W9" s="240"/>
      <c r="X9" s="240"/>
      <c r="Y9" s="240"/>
      <c r="Z9" s="240"/>
      <c r="AA9" s="240"/>
      <c r="AB9" s="240"/>
      <c r="AC9" s="240"/>
      <c r="AD9" s="240"/>
      <c r="AE9" s="240"/>
      <c r="AF9" s="240"/>
      <c r="AG9" s="240"/>
      <c r="AH9" s="239">
        <f>SUM(D9:AG9)</f>
        <v>0</v>
      </c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</row>
    <row r="10" spans="1:54" ht="19.5" customHeight="1" hidden="1">
      <c r="A10" s="272" t="s">
        <v>352</v>
      </c>
      <c r="B10" s="249" t="s">
        <v>353</v>
      </c>
      <c r="C10" s="251" t="s">
        <v>354</v>
      </c>
      <c r="D10" s="240">
        <f t="shared" si="0"/>
        <v>0</v>
      </c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39"/>
      <c r="S10" s="240"/>
      <c r="T10" s="240"/>
      <c r="U10" s="240"/>
      <c r="V10" s="240"/>
      <c r="W10" s="240"/>
      <c r="X10" s="240"/>
      <c r="Y10" s="240"/>
      <c r="Z10" s="240"/>
      <c r="AA10" s="240"/>
      <c r="AB10" s="240"/>
      <c r="AC10" s="240"/>
      <c r="AD10" s="240"/>
      <c r="AE10" s="240"/>
      <c r="AF10" s="240"/>
      <c r="AG10" s="240"/>
      <c r="AH10" s="239">
        <f>SUM(D10:AG10)</f>
        <v>0</v>
      </c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</row>
    <row r="11" spans="1:54" ht="19.5" customHeight="1" hidden="1">
      <c r="A11" s="272" t="s">
        <v>355</v>
      </c>
      <c r="B11" s="252" t="s">
        <v>356</v>
      </c>
      <c r="C11" s="251" t="s">
        <v>357</v>
      </c>
      <c r="D11" s="240">
        <f t="shared" si="0"/>
        <v>0</v>
      </c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39"/>
      <c r="S11" s="240"/>
      <c r="T11" s="240"/>
      <c r="U11" s="240"/>
      <c r="V11" s="240"/>
      <c r="W11" s="240"/>
      <c r="X11" s="240"/>
      <c r="Y11" s="240"/>
      <c r="Z11" s="240"/>
      <c r="AA11" s="240"/>
      <c r="AB11" s="240"/>
      <c r="AC11" s="240"/>
      <c r="AD11" s="240"/>
      <c r="AE11" s="240"/>
      <c r="AF11" s="240"/>
      <c r="AG11" s="240"/>
      <c r="AH11" s="239">
        <f>SUM(D11:AG11)</f>
        <v>0</v>
      </c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</row>
    <row r="12" spans="1:54" ht="19.5" customHeight="1" hidden="1">
      <c r="A12" s="272" t="s">
        <v>358</v>
      </c>
      <c r="B12" s="252" t="s">
        <v>359</v>
      </c>
      <c r="C12" s="251" t="s">
        <v>360</v>
      </c>
      <c r="D12" s="240">
        <f t="shared" si="0"/>
        <v>0</v>
      </c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39"/>
      <c r="S12" s="240"/>
      <c r="T12" s="240"/>
      <c r="U12" s="240"/>
      <c r="V12" s="240"/>
      <c r="W12" s="240"/>
      <c r="X12" s="240"/>
      <c r="Y12" s="240"/>
      <c r="Z12" s="240"/>
      <c r="AA12" s="240"/>
      <c r="AB12" s="240"/>
      <c r="AC12" s="240"/>
      <c r="AD12" s="240"/>
      <c r="AE12" s="240"/>
      <c r="AF12" s="240"/>
      <c r="AG12" s="240"/>
      <c r="AH12" s="239">
        <f>SUM(D12:AG12)</f>
        <v>0</v>
      </c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</row>
    <row r="13" spans="1:54" ht="19.5" customHeight="1" hidden="1">
      <c r="A13" s="272" t="s">
        <v>361</v>
      </c>
      <c r="B13" s="252" t="s">
        <v>362</v>
      </c>
      <c r="C13" s="251" t="s">
        <v>363</v>
      </c>
      <c r="D13" s="240">
        <f t="shared" si="0"/>
        <v>0</v>
      </c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39"/>
      <c r="S13" s="240"/>
      <c r="T13" s="240"/>
      <c r="U13" s="240"/>
      <c r="V13" s="240"/>
      <c r="W13" s="240"/>
      <c r="X13" s="240"/>
      <c r="Y13" s="240"/>
      <c r="Z13" s="240"/>
      <c r="AA13" s="240"/>
      <c r="AB13" s="240"/>
      <c r="AC13" s="240"/>
      <c r="AD13" s="240"/>
      <c r="AE13" s="240"/>
      <c r="AF13" s="240"/>
      <c r="AG13" s="240"/>
      <c r="AH13" s="239">
        <f>SUM(D13:AG13)</f>
        <v>0</v>
      </c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</row>
    <row r="14" spans="1:54" ht="19.5" customHeight="1">
      <c r="A14" s="272">
        <v>2</v>
      </c>
      <c r="B14" s="252" t="s">
        <v>870</v>
      </c>
      <c r="C14" s="251"/>
      <c r="D14" s="240">
        <f t="shared" si="0"/>
        <v>0</v>
      </c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>
        <v>250000</v>
      </c>
      <c r="P14" s="240"/>
      <c r="Q14" s="240"/>
      <c r="R14" s="239"/>
      <c r="S14" s="240">
        <v>250000</v>
      </c>
      <c r="T14" s="240"/>
      <c r="U14" s="240">
        <v>50000</v>
      </c>
      <c r="V14" s="240"/>
      <c r="W14" s="240"/>
      <c r="X14" s="240">
        <v>300000</v>
      </c>
      <c r="Y14" s="240"/>
      <c r="Z14" s="240"/>
      <c r="AA14" s="240"/>
      <c r="AB14" s="240"/>
      <c r="AC14" s="240"/>
      <c r="AD14" s="240">
        <v>250000</v>
      </c>
      <c r="AE14" s="240"/>
      <c r="AF14" s="240"/>
      <c r="AG14" s="240"/>
      <c r="AH14" s="239">
        <f aca="true" t="shared" si="1" ref="AH14:AH77">SUM(C14:AG14)</f>
        <v>1100000</v>
      </c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</row>
    <row r="15" spans="1:54" ht="19.5" customHeight="1">
      <c r="A15" s="272">
        <v>3</v>
      </c>
      <c r="B15" s="252" t="s">
        <v>364</v>
      </c>
      <c r="C15" s="251" t="s">
        <v>365</v>
      </c>
      <c r="D15" s="240">
        <f t="shared" si="0"/>
        <v>0</v>
      </c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>
        <v>100000</v>
      </c>
      <c r="P15" s="240"/>
      <c r="Q15" s="240"/>
      <c r="R15" s="239"/>
      <c r="S15" s="240">
        <v>100000</v>
      </c>
      <c r="T15" s="240"/>
      <c r="U15" s="240">
        <v>50000</v>
      </c>
      <c r="V15" s="240"/>
      <c r="W15" s="240"/>
      <c r="X15" s="240">
        <v>300000</v>
      </c>
      <c r="Y15" s="240"/>
      <c r="Z15" s="240"/>
      <c r="AA15" s="240"/>
      <c r="AB15" s="240"/>
      <c r="AC15" s="240"/>
      <c r="AD15" s="240">
        <v>100000</v>
      </c>
      <c r="AE15" s="240"/>
      <c r="AF15" s="240"/>
      <c r="AG15" s="240"/>
      <c r="AH15" s="239">
        <f t="shared" si="1"/>
        <v>650000</v>
      </c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</row>
    <row r="16" spans="1:54" ht="19.5" customHeight="1" hidden="1">
      <c r="A16" s="272" t="s">
        <v>366</v>
      </c>
      <c r="B16" s="252" t="s">
        <v>367</v>
      </c>
      <c r="C16" s="253" t="s">
        <v>368</v>
      </c>
      <c r="D16" s="240">
        <f t="shared" si="0"/>
        <v>0</v>
      </c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39"/>
      <c r="S16" s="240"/>
      <c r="T16" s="240"/>
      <c r="U16" s="240"/>
      <c r="V16" s="240"/>
      <c r="W16" s="240"/>
      <c r="X16" s="240"/>
      <c r="Y16" s="240"/>
      <c r="Z16" s="240"/>
      <c r="AA16" s="240"/>
      <c r="AB16" s="240"/>
      <c r="AC16" s="240"/>
      <c r="AD16" s="240"/>
      <c r="AE16" s="240"/>
      <c r="AF16" s="240"/>
      <c r="AG16" s="240"/>
      <c r="AH16" s="239">
        <f t="shared" si="1"/>
        <v>0</v>
      </c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</row>
    <row r="17" spans="1:54" ht="19.5" customHeight="1">
      <c r="A17" s="272">
        <v>4</v>
      </c>
      <c r="B17" s="254" t="s">
        <v>369</v>
      </c>
      <c r="C17" s="251" t="s">
        <v>370</v>
      </c>
      <c r="D17" s="240">
        <f t="shared" si="0"/>
        <v>0</v>
      </c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39"/>
      <c r="S17" s="240">
        <v>54720</v>
      </c>
      <c r="T17" s="240"/>
      <c r="U17" s="240"/>
      <c r="V17" s="240"/>
      <c r="W17" s="240"/>
      <c r="X17" s="240"/>
      <c r="Y17" s="240"/>
      <c r="Z17" s="240"/>
      <c r="AA17" s="240"/>
      <c r="AB17" s="240"/>
      <c r="AC17" s="240"/>
      <c r="AD17" s="240"/>
      <c r="AE17" s="240"/>
      <c r="AF17" s="240"/>
      <c r="AG17" s="240"/>
      <c r="AH17" s="239">
        <f t="shared" si="1"/>
        <v>54720</v>
      </c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</row>
    <row r="18" spans="1:54" ht="19.5" customHeight="1">
      <c r="A18" s="272">
        <v>5</v>
      </c>
      <c r="B18" s="254" t="s">
        <v>371</v>
      </c>
      <c r="C18" s="251" t="s">
        <v>372</v>
      </c>
      <c r="D18" s="240">
        <f t="shared" si="0"/>
        <v>0</v>
      </c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>
        <v>12000</v>
      </c>
      <c r="P18" s="240"/>
      <c r="Q18" s="240"/>
      <c r="R18" s="239"/>
      <c r="S18" s="240">
        <v>12000</v>
      </c>
      <c r="T18" s="240"/>
      <c r="U18" s="240">
        <v>12000</v>
      </c>
      <c r="V18" s="240"/>
      <c r="W18" s="240"/>
      <c r="X18" s="240">
        <v>36000</v>
      </c>
      <c r="Y18" s="240"/>
      <c r="Z18" s="240"/>
      <c r="AA18" s="240"/>
      <c r="AB18" s="240"/>
      <c r="AC18" s="240"/>
      <c r="AD18" s="240">
        <v>12000</v>
      </c>
      <c r="AE18" s="240"/>
      <c r="AF18" s="240"/>
      <c r="AG18" s="240"/>
      <c r="AH18" s="239">
        <f t="shared" si="1"/>
        <v>84000</v>
      </c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</row>
    <row r="19" spans="1:54" ht="19.5" customHeight="1" hidden="1">
      <c r="A19" s="272" t="s">
        <v>373</v>
      </c>
      <c r="B19" s="254" t="s">
        <v>374</v>
      </c>
      <c r="C19" s="251" t="s">
        <v>375</v>
      </c>
      <c r="D19" s="240">
        <f t="shared" si="0"/>
        <v>0</v>
      </c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39"/>
      <c r="S19" s="240"/>
      <c r="T19" s="240"/>
      <c r="U19" s="240"/>
      <c r="V19" s="240"/>
      <c r="W19" s="240"/>
      <c r="X19" s="240"/>
      <c r="Y19" s="240"/>
      <c r="Z19" s="240"/>
      <c r="AA19" s="240"/>
      <c r="AB19" s="240"/>
      <c r="AC19" s="240"/>
      <c r="AD19" s="240"/>
      <c r="AE19" s="240"/>
      <c r="AF19" s="240"/>
      <c r="AG19" s="240"/>
      <c r="AH19" s="239">
        <f t="shared" si="1"/>
        <v>0</v>
      </c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</row>
    <row r="20" spans="1:34" s="96" customFormat="1" ht="19.5" customHeight="1" hidden="1">
      <c r="A20" s="272" t="s">
        <v>376</v>
      </c>
      <c r="B20" s="254" t="s">
        <v>377</v>
      </c>
      <c r="C20" s="251" t="s">
        <v>378</v>
      </c>
      <c r="D20" s="240">
        <f t="shared" si="0"/>
        <v>0</v>
      </c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0"/>
      <c r="R20" s="239"/>
      <c r="S20" s="240"/>
      <c r="T20" s="240"/>
      <c r="U20" s="240"/>
      <c r="V20" s="240"/>
      <c r="W20" s="240"/>
      <c r="X20" s="240"/>
      <c r="Y20" s="240"/>
      <c r="Z20" s="240"/>
      <c r="AA20" s="240"/>
      <c r="AB20" s="240"/>
      <c r="AC20" s="240"/>
      <c r="AD20" s="240"/>
      <c r="AE20" s="240"/>
      <c r="AF20" s="240"/>
      <c r="AG20" s="240"/>
      <c r="AH20" s="239">
        <f t="shared" si="1"/>
        <v>0</v>
      </c>
    </row>
    <row r="21" spans="1:34" s="96" customFormat="1" ht="19.5" customHeight="1" hidden="1">
      <c r="A21" s="272">
        <v>3</v>
      </c>
      <c r="B21" s="254" t="s">
        <v>379</v>
      </c>
      <c r="C21" s="251" t="s">
        <v>380</v>
      </c>
      <c r="D21" s="240">
        <f t="shared" si="0"/>
        <v>0</v>
      </c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39"/>
      <c r="S21" s="240"/>
      <c r="T21" s="240"/>
      <c r="U21" s="240"/>
      <c r="V21" s="240"/>
      <c r="W21" s="240"/>
      <c r="X21" s="240"/>
      <c r="Y21" s="240"/>
      <c r="Z21" s="240"/>
      <c r="AA21" s="240"/>
      <c r="AB21" s="240"/>
      <c r="AC21" s="240"/>
      <c r="AD21" s="240"/>
      <c r="AE21" s="240"/>
      <c r="AF21" s="240"/>
      <c r="AG21" s="240"/>
      <c r="AH21" s="239">
        <f t="shared" si="1"/>
        <v>0</v>
      </c>
    </row>
    <row r="22" spans="1:34" s="96" customFormat="1" ht="19.5" customHeight="1">
      <c r="A22" s="272">
        <v>6</v>
      </c>
      <c r="B22" s="255" t="s">
        <v>381</v>
      </c>
      <c r="C22" s="256" t="s">
        <v>382</v>
      </c>
      <c r="D22" s="239">
        <f t="shared" si="0"/>
        <v>0</v>
      </c>
      <c r="E22" s="239">
        <f aca="true" t="shared" si="2" ref="E22:K22">SUM(E8:E21)</f>
        <v>0</v>
      </c>
      <c r="F22" s="239">
        <f t="shared" si="2"/>
        <v>0</v>
      </c>
      <c r="G22" s="239"/>
      <c r="H22" s="239">
        <f t="shared" si="2"/>
        <v>0</v>
      </c>
      <c r="I22" s="239"/>
      <c r="J22" s="239">
        <f>SUM(J8:J21)</f>
        <v>1542615</v>
      </c>
      <c r="K22" s="239">
        <f t="shared" si="2"/>
        <v>0</v>
      </c>
      <c r="L22" s="239">
        <f>SUM(L8:L21)</f>
        <v>0</v>
      </c>
      <c r="M22" s="239"/>
      <c r="N22" s="239">
        <f>SUM(N8:N21)</f>
        <v>0</v>
      </c>
      <c r="O22" s="239">
        <f>SUM(O8:O21)</f>
        <v>2897400</v>
      </c>
      <c r="P22" s="239">
        <f aca="true" t="shared" si="3" ref="P22:AG22">SUM(P8:P21)</f>
        <v>0</v>
      </c>
      <c r="Q22" s="239">
        <f t="shared" si="3"/>
        <v>0</v>
      </c>
      <c r="R22" s="239">
        <f t="shared" si="3"/>
        <v>0</v>
      </c>
      <c r="S22" s="239">
        <f t="shared" si="3"/>
        <v>4001440</v>
      </c>
      <c r="T22" s="239">
        <f t="shared" si="3"/>
        <v>0</v>
      </c>
      <c r="U22" s="239">
        <f t="shared" si="3"/>
        <v>1097600</v>
      </c>
      <c r="V22" s="239">
        <f t="shared" si="3"/>
        <v>0</v>
      </c>
      <c r="W22" s="239">
        <f t="shared" si="3"/>
        <v>0</v>
      </c>
      <c r="X22" s="239">
        <f t="shared" si="3"/>
        <v>6192200</v>
      </c>
      <c r="Y22" s="239">
        <f t="shared" si="3"/>
        <v>0</v>
      </c>
      <c r="Z22" s="239">
        <f t="shared" si="3"/>
        <v>0</v>
      </c>
      <c r="AA22" s="239">
        <f t="shared" si="3"/>
        <v>0</v>
      </c>
      <c r="AB22" s="239">
        <f t="shared" si="3"/>
        <v>0</v>
      </c>
      <c r="AC22" s="239">
        <f t="shared" si="3"/>
        <v>0</v>
      </c>
      <c r="AD22" s="239">
        <f t="shared" si="3"/>
        <v>3135076</v>
      </c>
      <c r="AE22" s="239">
        <f t="shared" si="3"/>
        <v>0</v>
      </c>
      <c r="AF22" s="239">
        <f t="shared" si="3"/>
        <v>0</v>
      </c>
      <c r="AG22" s="239">
        <f t="shared" si="3"/>
        <v>0</v>
      </c>
      <c r="AH22" s="239">
        <f t="shared" si="1"/>
        <v>18866331</v>
      </c>
    </row>
    <row r="23" spans="1:54" ht="19.5" customHeight="1">
      <c r="A23" s="272">
        <v>7</v>
      </c>
      <c r="B23" s="254" t="s">
        <v>383</v>
      </c>
      <c r="C23" s="251" t="s">
        <v>384</v>
      </c>
      <c r="D23" s="240">
        <v>5907871</v>
      </c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39"/>
      <c r="S23" s="240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240"/>
      <c r="AE23" s="240"/>
      <c r="AF23" s="240"/>
      <c r="AG23" s="240"/>
      <c r="AH23" s="239">
        <f t="shared" si="1"/>
        <v>5907871</v>
      </c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</row>
    <row r="24" spans="1:54" ht="29.25" customHeight="1">
      <c r="A24" s="272">
        <v>8</v>
      </c>
      <c r="B24" s="254" t="s">
        <v>385</v>
      </c>
      <c r="C24" s="251" t="s">
        <v>386</v>
      </c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39"/>
      <c r="S24" s="240"/>
      <c r="T24" s="240"/>
      <c r="U24" s="240"/>
      <c r="V24" s="240"/>
      <c r="W24" s="240"/>
      <c r="X24" s="240">
        <v>480000</v>
      </c>
      <c r="Y24" s="240"/>
      <c r="Z24" s="240"/>
      <c r="AA24" s="240"/>
      <c r="AB24" s="240"/>
      <c r="AC24" s="240"/>
      <c r="AD24" s="240"/>
      <c r="AE24" s="240"/>
      <c r="AF24" s="240">
        <v>180000</v>
      </c>
      <c r="AG24" s="240"/>
      <c r="AH24" s="239">
        <f t="shared" si="1"/>
        <v>660000</v>
      </c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</row>
    <row r="25" spans="1:54" ht="19.5" customHeight="1" hidden="1">
      <c r="A25" s="272" t="s">
        <v>879</v>
      </c>
      <c r="B25" s="257" t="s">
        <v>387</v>
      </c>
      <c r="C25" s="251" t="s">
        <v>388</v>
      </c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  <c r="R25" s="239"/>
      <c r="S25" s="240"/>
      <c r="T25" s="240"/>
      <c r="U25" s="240"/>
      <c r="V25" s="240"/>
      <c r="W25" s="240"/>
      <c r="X25" s="240"/>
      <c r="Y25" s="240"/>
      <c r="Z25" s="240"/>
      <c r="AA25" s="240"/>
      <c r="AB25" s="240"/>
      <c r="AC25" s="240"/>
      <c r="AD25" s="240"/>
      <c r="AE25" s="240"/>
      <c r="AF25" s="240"/>
      <c r="AG25" s="240"/>
      <c r="AH25" s="239">
        <f t="shared" si="1"/>
        <v>0</v>
      </c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</row>
    <row r="26" spans="1:54" ht="19.5" customHeight="1">
      <c r="A26" s="272">
        <v>9</v>
      </c>
      <c r="B26" s="258" t="s">
        <v>389</v>
      </c>
      <c r="C26" s="256" t="s">
        <v>390</v>
      </c>
      <c r="D26" s="239">
        <f aca="true" t="shared" si="4" ref="D26:AG26">SUM(D23:D25)</f>
        <v>5907871</v>
      </c>
      <c r="E26" s="239">
        <f t="shared" si="4"/>
        <v>0</v>
      </c>
      <c r="F26" s="239">
        <f t="shared" si="4"/>
        <v>0</v>
      </c>
      <c r="G26" s="239">
        <f t="shared" si="4"/>
        <v>0</v>
      </c>
      <c r="H26" s="239">
        <f t="shared" si="4"/>
        <v>0</v>
      </c>
      <c r="I26" s="239">
        <f t="shared" si="4"/>
        <v>0</v>
      </c>
      <c r="J26" s="239">
        <f t="shared" si="4"/>
        <v>0</v>
      </c>
      <c r="K26" s="239">
        <f t="shared" si="4"/>
        <v>0</v>
      </c>
      <c r="L26" s="239">
        <f t="shared" si="4"/>
        <v>0</v>
      </c>
      <c r="M26" s="239">
        <f t="shared" si="4"/>
        <v>0</v>
      </c>
      <c r="N26" s="239">
        <f t="shared" si="4"/>
        <v>0</v>
      </c>
      <c r="O26" s="239">
        <f t="shared" si="4"/>
        <v>0</v>
      </c>
      <c r="P26" s="239">
        <f t="shared" si="4"/>
        <v>0</v>
      </c>
      <c r="Q26" s="239">
        <f t="shared" si="4"/>
        <v>0</v>
      </c>
      <c r="R26" s="239">
        <f t="shared" si="4"/>
        <v>0</v>
      </c>
      <c r="S26" s="239">
        <f t="shared" si="4"/>
        <v>0</v>
      </c>
      <c r="T26" s="239">
        <f t="shared" si="4"/>
        <v>0</v>
      </c>
      <c r="U26" s="239">
        <f t="shared" si="4"/>
        <v>0</v>
      </c>
      <c r="V26" s="239">
        <f t="shared" si="4"/>
        <v>0</v>
      </c>
      <c r="W26" s="239">
        <f t="shared" si="4"/>
        <v>0</v>
      </c>
      <c r="X26" s="239">
        <f t="shared" si="4"/>
        <v>480000</v>
      </c>
      <c r="Y26" s="239">
        <f t="shared" si="4"/>
        <v>0</v>
      </c>
      <c r="Z26" s="239">
        <f t="shared" si="4"/>
        <v>0</v>
      </c>
      <c r="AA26" s="239">
        <f t="shared" si="4"/>
        <v>0</v>
      </c>
      <c r="AB26" s="239">
        <f t="shared" si="4"/>
        <v>0</v>
      </c>
      <c r="AC26" s="239">
        <f t="shared" si="4"/>
        <v>0</v>
      </c>
      <c r="AD26" s="239">
        <f t="shared" si="4"/>
        <v>0</v>
      </c>
      <c r="AE26" s="239">
        <f t="shared" si="4"/>
        <v>0</v>
      </c>
      <c r="AF26" s="239">
        <f t="shared" si="4"/>
        <v>180000</v>
      </c>
      <c r="AG26" s="239">
        <f t="shared" si="4"/>
        <v>0</v>
      </c>
      <c r="AH26" s="239">
        <f t="shared" si="1"/>
        <v>6567871</v>
      </c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</row>
    <row r="27" spans="1:54" ht="19.5" customHeight="1">
      <c r="A27" s="272">
        <v>10</v>
      </c>
      <c r="B27" s="255" t="s">
        <v>391</v>
      </c>
      <c r="C27" s="256" t="s">
        <v>292</v>
      </c>
      <c r="D27" s="239">
        <f>D22+D26</f>
        <v>5907871</v>
      </c>
      <c r="E27" s="239">
        <f aca="true" t="shared" si="5" ref="E27:AG27">E22+E26</f>
        <v>0</v>
      </c>
      <c r="F27" s="239">
        <f t="shared" si="5"/>
        <v>0</v>
      </c>
      <c r="G27" s="239">
        <f t="shared" si="5"/>
        <v>0</v>
      </c>
      <c r="H27" s="239">
        <f t="shared" si="5"/>
        <v>0</v>
      </c>
      <c r="I27" s="239">
        <f t="shared" si="5"/>
        <v>0</v>
      </c>
      <c r="J27" s="239">
        <f t="shared" si="5"/>
        <v>1542615</v>
      </c>
      <c r="K27" s="239">
        <f t="shared" si="5"/>
        <v>0</v>
      </c>
      <c r="L27" s="239">
        <f t="shared" si="5"/>
        <v>0</v>
      </c>
      <c r="M27" s="239">
        <f t="shared" si="5"/>
        <v>0</v>
      </c>
      <c r="N27" s="239">
        <f t="shared" si="5"/>
        <v>0</v>
      </c>
      <c r="O27" s="239">
        <f t="shared" si="5"/>
        <v>2897400</v>
      </c>
      <c r="P27" s="239">
        <f t="shared" si="5"/>
        <v>0</v>
      </c>
      <c r="Q27" s="239">
        <f t="shared" si="5"/>
        <v>0</v>
      </c>
      <c r="R27" s="239">
        <f t="shared" si="5"/>
        <v>0</v>
      </c>
      <c r="S27" s="239">
        <f t="shared" si="5"/>
        <v>4001440</v>
      </c>
      <c r="T27" s="239">
        <f t="shared" si="5"/>
        <v>0</v>
      </c>
      <c r="U27" s="239">
        <f t="shared" si="5"/>
        <v>1097600</v>
      </c>
      <c r="V27" s="239">
        <f t="shared" si="5"/>
        <v>0</v>
      </c>
      <c r="W27" s="239">
        <f t="shared" si="5"/>
        <v>0</v>
      </c>
      <c r="X27" s="239">
        <f t="shared" si="5"/>
        <v>6672200</v>
      </c>
      <c r="Y27" s="239">
        <f t="shared" si="5"/>
        <v>0</v>
      </c>
      <c r="Z27" s="239">
        <f t="shared" si="5"/>
        <v>0</v>
      </c>
      <c r="AA27" s="239">
        <f t="shared" si="5"/>
        <v>0</v>
      </c>
      <c r="AB27" s="239">
        <f t="shared" si="5"/>
        <v>0</v>
      </c>
      <c r="AC27" s="239">
        <f t="shared" si="5"/>
        <v>0</v>
      </c>
      <c r="AD27" s="239">
        <f t="shared" si="5"/>
        <v>3135076</v>
      </c>
      <c r="AE27" s="239">
        <f t="shared" si="5"/>
        <v>0</v>
      </c>
      <c r="AF27" s="239">
        <f t="shared" si="5"/>
        <v>180000</v>
      </c>
      <c r="AG27" s="239">
        <f t="shared" si="5"/>
        <v>0</v>
      </c>
      <c r="AH27" s="239">
        <f t="shared" si="1"/>
        <v>25434202</v>
      </c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</row>
    <row r="28" spans="1:54" s="95" customFormat="1" ht="19.5" customHeight="1">
      <c r="A28" s="272">
        <v>11</v>
      </c>
      <c r="B28" s="258" t="s">
        <v>392</v>
      </c>
      <c r="C28" s="256" t="s">
        <v>294</v>
      </c>
      <c r="D28" s="239">
        <v>984727</v>
      </c>
      <c r="E28" s="239"/>
      <c r="F28" s="239"/>
      <c r="G28" s="239"/>
      <c r="H28" s="239"/>
      <c r="I28" s="239"/>
      <c r="J28" s="239">
        <v>150404</v>
      </c>
      <c r="K28" s="239"/>
      <c r="L28" s="239"/>
      <c r="M28" s="239"/>
      <c r="N28" s="239"/>
      <c r="O28" s="239">
        <v>577653</v>
      </c>
      <c r="P28" s="239"/>
      <c r="Q28" s="239"/>
      <c r="R28" s="239"/>
      <c r="S28" s="239">
        <v>782270</v>
      </c>
      <c r="T28" s="239"/>
      <c r="U28" s="239">
        <v>219192</v>
      </c>
      <c r="V28" s="239"/>
      <c r="W28" s="239"/>
      <c r="X28" s="239">
        <v>1437339</v>
      </c>
      <c r="Y28" s="239"/>
      <c r="Z28" s="239"/>
      <c r="AA28" s="239"/>
      <c r="AB28" s="239"/>
      <c r="AC28" s="239"/>
      <c r="AD28" s="239">
        <v>624000</v>
      </c>
      <c r="AE28" s="239"/>
      <c r="AF28" s="239">
        <v>15000</v>
      </c>
      <c r="AG28" s="239"/>
      <c r="AH28" s="239">
        <f t="shared" si="1"/>
        <v>4790585</v>
      </c>
      <c r="AI28" s="566"/>
      <c r="AJ28" s="566"/>
      <c r="AK28" s="566"/>
      <c r="AL28" s="566"/>
      <c r="AM28" s="566"/>
      <c r="AN28" s="566"/>
      <c r="AO28" s="566"/>
      <c r="AP28" s="566"/>
      <c r="AQ28" s="566"/>
      <c r="AR28" s="566"/>
      <c r="AS28" s="566"/>
      <c r="AT28" s="566"/>
      <c r="AU28" s="566"/>
      <c r="AV28" s="566"/>
      <c r="AW28" s="566"/>
      <c r="AX28" s="566"/>
      <c r="AY28" s="566"/>
      <c r="AZ28" s="566"/>
      <c r="BA28" s="566"/>
      <c r="BB28" s="566"/>
    </row>
    <row r="29" spans="1:54" ht="19.5" customHeight="1">
      <c r="A29" s="272">
        <v>12</v>
      </c>
      <c r="B29" s="254" t="s">
        <v>393</v>
      </c>
      <c r="C29" s="251" t="s">
        <v>394</v>
      </c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  <c r="R29" s="239"/>
      <c r="S29" s="240">
        <v>17000</v>
      </c>
      <c r="T29" s="240"/>
      <c r="U29" s="240">
        <v>10000</v>
      </c>
      <c r="V29" s="240"/>
      <c r="W29" s="240"/>
      <c r="X29" s="240">
        <v>260000</v>
      </c>
      <c r="Y29" s="240"/>
      <c r="Z29" s="240"/>
      <c r="AA29" s="240"/>
      <c r="AB29" s="240"/>
      <c r="AC29" s="240"/>
      <c r="AD29" s="240"/>
      <c r="AE29" s="240"/>
      <c r="AF29" s="240"/>
      <c r="AG29" s="240"/>
      <c r="AH29" s="239">
        <f t="shared" si="1"/>
        <v>287000</v>
      </c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</row>
    <row r="30" spans="1:54" ht="19.5" customHeight="1">
      <c r="A30" s="272">
        <v>13</v>
      </c>
      <c r="B30" s="254" t="s">
        <v>395</v>
      </c>
      <c r="C30" s="251" t="s">
        <v>396</v>
      </c>
      <c r="D30" s="240">
        <v>310000</v>
      </c>
      <c r="E30" s="240">
        <v>110000</v>
      </c>
      <c r="F30" s="240"/>
      <c r="G30" s="240"/>
      <c r="H30" s="240"/>
      <c r="I30" s="240"/>
      <c r="J30" s="240"/>
      <c r="K30" s="240"/>
      <c r="L30" s="240">
        <v>100000</v>
      </c>
      <c r="M30" s="240"/>
      <c r="N30" s="240"/>
      <c r="O30" s="240">
        <v>693622</v>
      </c>
      <c r="P30" s="240">
        <v>550000</v>
      </c>
      <c r="Q30" s="240"/>
      <c r="R30" s="239"/>
      <c r="S30" s="240">
        <v>148622</v>
      </c>
      <c r="T30" s="240"/>
      <c r="U30" s="240">
        <v>650000</v>
      </c>
      <c r="V30" s="240"/>
      <c r="W30" s="240"/>
      <c r="X30" s="240">
        <v>579488</v>
      </c>
      <c r="Y30" s="240"/>
      <c r="Z30" s="240"/>
      <c r="AA30" s="240"/>
      <c r="AB30" s="240"/>
      <c r="AC30" s="240"/>
      <c r="AD30" s="240">
        <v>23622</v>
      </c>
      <c r="AE30" s="240"/>
      <c r="AF30" s="240">
        <v>1131800</v>
      </c>
      <c r="AG30" s="240"/>
      <c r="AH30" s="239">
        <f t="shared" si="1"/>
        <v>4297154</v>
      </c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</row>
    <row r="31" spans="1:54" ht="19.5" customHeight="1" hidden="1">
      <c r="A31" s="272" t="s">
        <v>880</v>
      </c>
      <c r="B31" s="254" t="s">
        <v>397</v>
      </c>
      <c r="C31" s="251" t="s">
        <v>398</v>
      </c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39"/>
      <c r="S31" s="240"/>
      <c r="T31" s="240"/>
      <c r="U31" s="240"/>
      <c r="V31" s="240"/>
      <c r="W31" s="240"/>
      <c r="X31" s="240"/>
      <c r="Y31" s="240"/>
      <c r="Z31" s="240"/>
      <c r="AA31" s="240"/>
      <c r="AB31" s="240"/>
      <c r="AC31" s="240"/>
      <c r="AD31" s="240"/>
      <c r="AE31" s="240"/>
      <c r="AF31" s="240"/>
      <c r="AG31" s="240"/>
      <c r="AH31" s="239">
        <f t="shared" si="1"/>
        <v>0</v>
      </c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</row>
    <row r="32" spans="1:54" ht="19.5" customHeight="1">
      <c r="A32" s="272">
        <v>14</v>
      </c>
      <c r="B32" s="258" t="s">
        <v>399</v>
      </c>
      <c r="C32" s="256" t="s">
        <v>400</v>
      </c>
      <c r="D32" s="239">
        <f aca="true" t="shared" si="6" ref="D32:K32">SUM(D29:D31)</f>
        <v>310000</v>
      </c>
      <c r="E32" s="239">
        <f t="shared" si="6"/>
        <v>110000</v>
      </c>
      <c r="F32" s="239">
        <f t="shared" si="6"/>
        <v>0</v>
      </c>
      <c r="G32" s="239"/>
      <c r="H32" s="239">
        <f t="shared" si="6"/>
        <v>0</v>
      </c>
      <c r="I32" s="239">
        <f t="shared" si="6"/>
        <v>0</v>
      </c>
      <c r="J32" s="239">
        <f t="shared" si="6"/>
        <v>0</v>
      </c>
      <c r="K32" s="239">
        <f t="shared" si="6"/>
        <v>0</v>
      </c>
      <c r="L32" s="239">
        <f aca="true" t="shared" si="7" ref="L32:R32">SUM(L29:L31)</f>
        <v>100000</v>
      </c>
      <c r="M32" s="239"/>
      <c r="N32" s="239">
        <f t="shared" si="7"/>
        <v>0</v>
      </c>
      <c r="O32" s="239">
        <f t="shared" si="7"/>
        <v>693622</v>
      </c>
      <c r="P32" s="239">
        <f t="shared" si="7"/>
        <v>550000</v>
      </c>
      <c r="Q32" s="239">
        <f t="shared" si="7"/>
        <v>0</v>
      </c>
      <c r="R32" s="239">
        <f t="shared" si="7"/>
        <v>0</v>
      </c>
      <c r="S32" s="239">
        <f aca="true" t="shared" si="8" ref="S32:Y32">SUM(S29:S31)</f>
        <v>165622</v>
      </c>
      <c r="T32" s="239">
        <f t="shared" si="8"/>
        <v>0</v>
      </c>
      <c r="U32" s="239">
        <f t="shared" si="8"/>
        <v>660000</v>
      </c>
      <c r="V32" s="239">
        <f t="shared" si="8"/>
        <v>0</v>
      </c>
      <c r="W32" s="239">
        <f t="shared" si="8"/>
        <v>0</v>
      </c>
      <c r="X32" s="239">
        <f t="shared" si="8"/>
        <v>839488</v>
      </c>
      <c r="Y32" s="239">
        <f t="shared" si="8"/>
        <v>0</v>
      </c>
      <c r="Z32" s="239">
        <f aca="true" t="shared" si="9" ref="Z32:AG32">SUM(Z29:Z31)</f>
        <v>0</v>
      </c>
      <c r="AA32" s="239">
        <f t="shared" si="9"/>
        <v>0</v>
      </c>
      <c r="AB32" s="239">
        <f t="shared" si="9"/>
        <v>0</v>
      </c>
      <c r="AC32" s="239">
        <f t="shared" si="9"/>
        <v>0</v>
      </c>
      <c r="AD32" s="239">
        <f t="shared" si="9"/>
        <v>23622</v>
      </c>
      <c r="AE32" s="239">
        <f t="shared" si="9"/>
        <v>0</v>
      </c>
      <c r="AF32" s="239">
        <f>SUM(AF29:AF31)</f>
        <v>1131800</v>
      </c>
      <c r="AG32" s="239">
        <f t="shared" si="9"/>
        <v>0</v>
      </c>
      <c r="AH32" s="239">
        <f t="shared" si="1"/>
        <v>4584154</v>
      </c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</row>
    <row r="33" spans="1:54" ht="19.5" customHeight="1">
      <c r="A33" s="272">
        <v>15</v>
      </c>
      <c r="B33" s="254" t="s">
        <v>401</v>
      </c>
      <c r="C33" s="251" t="s">
        <v>402</v>
      </c>
      <c r="D33" s="240">
        <v>12000</v>
      </c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  <c r="R33" s="239"/>
      <c r="S33" s="240">
        <v>145000</v>
      </c>
      <c r="T33" s="240">
        <v>108000</v>
      </c>
      <c r="U33" s="240">
        <v>54000</v>
      </c>
      <c r="V33" s="240"/>
      <c r="W33" s="240"/>
      <c r="X33" s="240"/>
      <c r="Y33" s="240"/>
      <c r="Z33" s="240"/>
      <c r="AA33" s="240"/>
      <c r="AB33" s="240"/>
      <c r="AC33" s="240"/>
      <c r="AD33" s="240"/>
      <c r="AE33" s="240"/>
      <c r="AF33" s="240"/>
      <c r="AG33" s="240"/>
      <c r="AH33" s="239">
        <f t="shared" si="1"/>
        <v>319000</v>
      </c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</row>
    <row r="34" spans="1:54" ht="19.5" customHeight="1">
      <c r="A34" s="272">
        <v>16</v>
      </c>
      <c r="B34" s="254" t="s">
        <v>403</v>
      </c>
      <c r="C34" s="251" t="s">
        <v>404</v>
      </c>
      <c r="D34" s="240">
        <v>0</v>
      </c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  <c r="R34" s="239"/>
      <c r="S34" s="240">
        <v>40000</v>
      </c>
      <c r="T34" s="240">
        <v>50000</v>
      </c>
      <c r="U34" s="240"/>
      <c r="V34" s="240"/>
      <c r="W34" s="240"/>
      <c r="X34" s="240"/>
      <c r="Y34" s="240"/>
      <c r="Z34" s="240"/>
      <c r="AA34" s="240"/>
      <c r="AB34" s="240"/>
      <c r="AC34" s="240"/>
      <c r="AD34" s="240"/>
      <c r="AE34" s="240"/>
      <c r="AF34" s="240"/>
      <c r="AG34" s="240"/>
      <c r="AH34" s="239">
        <f t="shared" si="1"/>
        <v>90000</v>
      </c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</row>
    <row r="35" spans="1:54" ht="19.5" customHeight="1">
      <c r="A35" s="272">
        <v>17</v>
      </c>
      <c r="B35" s="258" t="s">
        <v>405</v>
      </c>
      <c r="C35" s="256" t="s">
        <v>406</v>
      </c>
      <c r="D35" s="239">
        <f aca="true" t="shared" si="10" ref="D35:K35">SUM(D33:D34)</f>
        <v>12000</v>
      </c>
      <c r="E35" s="239">
        <f t="shared" si="10"/>
        <v>0</v>
      </c>
      <c r="F35" s="239">
        <f t="shared" si="10"/>
        <v>0</v>
      </c>
      <c r="G35" s="239"/>
      <c r="H35" s="239">
        <f t="shared" si="10"/>
        <v>0</v>
      </c>
      <c r="I35" s="239">
        <f t="shared" si="10"/>
        <v>0</v>
      </c>
      <c r="J35" s="239">
        <f t="shared" si="10"/>
        <v>0</v>
      </c>
      <c r="K35" s="239">
        <f t="shared" si="10"/>
        <v>0</v>
      </c>
      <c r="L35" s="239">
        <f aca="true" t="shared" si="11" ref="L35:R35">SUM(L33:L34)</f>
        <v>0</v>
      </c>
      <c r="M35" s="239"/>
      <c r="N35" s="239">
        <f t="shared" si="11"/>
        <v>0</v>
      </c>
      <c r="O35" s="239">
        <f t="shared" si="11"/>
        <v>0</v>
      </c>
      <c r="P35" s="239">
        <f t="shared" si="11"/>
        <v>0</v>
      </c>
      <c r="Q35" s="239">
        <f t="shared" si="11"/>
        <v>0</v>
      </c>
      <c r="R35" s="239">
        <f t="shared" si="11"/>
        <v>0</v>
      </c>
      <c r="S35" s="239">
        <f aca="true" t="shared" si="12" ref="S35:Y35">SUM(S33:S34)</f>
        <v>185000</v>
      </c>
      <c r="T35" s="239">
        <f t="shared" si="12"/>
        <v>158000</v>
      </c>
      <c r="U35" s="239">
        <f t="shared" si="12"/>
        <v>54000</v>
      </c>
      <c r="V35" s="239">
        <f t="shared" si="12"/>
        <v>0</v>
      </c>
      <c r="W35" s="239">
        <f t="shared" si="12"/>
        <v>0</v>
      </c>
      <c r="X35" s="239">
        <f t="shared" si="12"/>
        <v>0</v>
      </c>
      <c r="Y35" s="239">
        <f t="shared" si="12"/>
        <v>0</v>
      </c>
      <c r="Z35" s="239">
        <f aca="true" t="shared" si="13" ref="Z35:AG35">SUM(Z33:Z34)</f>
        <v>0</v>
      </c>
      <c r="AA35" s="239">
        <f t="shared" si="13"/>
        <v>0</v>
      </c>
      <c r="AB35" s="239">
        <f t="shared" si="13"/>
        <v>0</v>
      </c>
      <c r="AC35" s="239">
        <f t="shared" si="13"/>
        <v>0</v>
      </c>
      <c r="AD35" s="239">
        <f t="shared" si="13"/>
        <v>0</v>
      </c>
      <c r="AE35" s="239">
        <f t="shared" si="13"/>
        <v>0</v>
      </c>
      <c r="AF35" s="239"/>
      <c r="AG35" s="239">
        <f t="shared" si="13"/>
        <v>0</v>
      </c>
      <c r="AH35" s="239">
        <f t="shared" si="1"/>
        <v>409000</v>
      </c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</row>
    <row r="36" spans="1:54" ht="19.5" customHeight="1">
      <c r="A36" s="272">
        <v>18</v>
      </c>
      <c r="B36" s="254" t="s">
        <v>407</v>
      </c>
      <c r="C36" s="251" t="s">
        <v>408</v>
      </c>
      <c r="D36" s="240"/>
      <c r="E36" s="240">
        <v>25000</v>
      </c>
      <c r="F36" s="240"/>
      <c r="G36" s="240"/>
      <c r="H36" s="240"/>
      <c r="I36" s="240"/>
      <c r="J36" s="240"/>
      <c r="K36" s="240"/>
      <c r="L36" s="240"/>
      <c r="M36" s="240"/>
      <c r="N36" s="240">
        <v>1550000</v>
      </c>
      <c r="O36" s="240"/>
      <c r="P36" s="240">
        <v>45000</v>
      </c>
      <c r="Q36" s="240"/>
      <c r="R36" s="239"/>
      <c r="S36" s="240"/>
      <c r="T36" s="240"/>
      <c r="U36" s="240">
        <v>635000</v>
      </c>
      <c r="V36" s="240"/>
      <c r="W36" s="240"/>
      <c r="X36" s="240">
        <v>120000</v>
      </c>
      <c r="Y36" s="240"/>
      <c r="Z36" s="240"/>
      <c r="AA36" s="240"/>
      <c r="AB36" s="240"/>
      <c r="AC36" s="240"/>
      <c r="AD36" s="240"/>
      <c r="AE36" s="240"/>
      <c r="AF36" s="240"/>
      <c r="AG36" s="240"/>
      <c r="AH36" s="239">
        <f t="shared" si="1"/>
        <v>2375000</v>
      </c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</row>
    <row r="37" spans="1:54" ht="15.75" customHeight="1">
      <c r="A37" s="272">
        <v>19</v>
      </c>
      <c r="B37" s="254" t="s">
        <v>409</v>
      </c>
      <c r="C37" s="251" t="s">
        <v>410</v>
      </c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39"/>
      <c r="S37" s="240"/>
      <c r="T37" s="240"/>
      <c r="U37" s="240">
        <v>230000</v>
      </c>
      <c r="V37" s="240"/>
      <c r="W37" s="240"/>
      <c r="X37" s="240">
        <v>18289251</v>
      </c>
      <c r="Y37" s="240"/>
      <c r="Z37" s="240"/>
      <c r="AA37" s="240"/>
      <c r="AB37" s="240"/>
      <c r="AC37" s="240">
        <v>4583622</v>
      </c>
      <c r="AD37" s="240"/>
      <c r="AE37" s="240"/>
      <c r="AF37" s="240">
        <v>125000</v>
      </c>
      <c r="AG37" s="240"/>
      <c r="AH37" s="239">
        <f t="shared" si="1"/>
        <v>23227873</v>
      </c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</row>
    <row r="38" spans="1:54" ht="15.75" customHeight="1" hidden="1">
      <c r="A38" s="272" t="s">
        <v>881</v>
      </c>
      <c r="B38" s="254" t="s">
        <v>412</v>
      </c>
      <c r="C38" s="251" t="s">
        <v>413</v>
      </c>
      <c r="D38" s="240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  <c r="R38" s="239"/>
      <c r="S38" s="240"/>
      <c r="T38" s="240"/>
      <c r="U38" s="240"/>
      <c r="V38" s="240"/>
      <c r="W38" s="240"/>
      <c r="X38" s="240"/>
      <c r="Y38" s="240"/>
      <c r="Z38" s="240"/>
      <c r="AA38" s="240"/>
      <c r="AB38" s="240"/>
      <c r="AC38" s="240"/>
      <c r="AD38" s="240"/>
      <c r="AE38" s="240"/>
      <c r="AF38" s="240"/>
      <c r="AG38" s="240"/>
      <c r="AH38" s="239">
        <f t="shared" si="1"/>
        <v>0</v>
      </c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</row>
    <row r="39" spans="1:54" ht="15.75" customHeight="1">
      <c r="A39" s="272">
        <v>20</v>
      </c>
      <c r="B39" s="254" t="s">
        <v>854</v>
      </c>
      <c r="C39" s="251" t="s">
        <v>413</v>
      </c>
      <c r="D39" s="240">
        <v>0</v>
      </c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  <c r="R39" s="239"/>
      <c r="S39" s="240"/>
      <c r="T39" s="240"/>
      <c r="U39" s="240">
        <v>38500</v>
      </c>
      <c r="V39" s="240"/>
      <c r="W39" s="240"/>
      <c r="X39" s="240"/>
      <c r="Y39" s="240"/>
      <c r="Z39" s="240"/>
      <c r="AA39" s="240"/>
      <c r="AB39" s="240"/>
      <c r="AC39" s="240"/>
      <c r="AD39" s="240"/>
      <c r="AE39" s="240"/>
      <c r="AF39" s="240"/>
      <c r="AG39" s="240"/>
      <c r="AH39" s="239">
        <f t="shared" si="1"/>
        <v>38500</v>
      </c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</row>
    <row r="40" spans="1:54" ht="15.75" customHeight="1">
      <c r="A40" s="272">
        <v>21</v>
      </c>
      <c r="B40" s="254" t="s">
        <v>414</v>
      </c>
      <c r="C40" s="251" t="s">
        <v>415</v>
      </c>
      <c r="D40" s="240">
        <v>40000</v>
      </c>
      <c r="E40" s="240">
        <v>50000</v>
      </c>
      <c r="F40" s="240"/>
      <c r="G40" s="240"/>
      <c r="H40" s="240"/>
      <c r="I40" s="240"/>
      <c r="J40" s="240"/>
      <c r="K40" s="240"/>
      <c r="L40" s="240"/>
      <c r="M40" s="240"/>
      <c r="N40" s="240">
        <v>230000</v>
      </c>
      <c r="O40" s="240">
        <v>100000</v>
      </c>
      <c r="P40" s="240">
        <v>200000</v>
      </c>
      <c r="Q40" s="240"/>
      <c r="R40" s="239"/>
      <c r="S40" s="240"/>
      <c r="T40" s="240"/>
      <c r="U40" s="240">
        <v>50000</v>
      </c>
      <c r="V40" s="240"/>
      <c r="W40" s="240"/>
      <c r="X40" s="240">
        <v>90000</v>
      </c>
      <c r="Y40" s="240"/>
      <c r="Z40" s="240"/>
      <c r="AA40" s="240"/>
      <c r="AB40" s="240"/>
      <c r="AC40" s="240"/>
      <c r="AD40" s="240"/>
      <c r="AE40" s="240"/>
      <c r="AF40" s="240"/>
      <c r="AG40" s="240"/>
      <c r="AH40" s="239">
        <f t="shared" si="1"/>
        <v>760000</v>
      </c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</row>
    <row r="41" spans="1:54" ht="19.5" customHeight="1" hidden="1">
      <c r="A41" s="272" t="s">
        <v>411</v>
      </c>
      <c r="B41" s="254" t="s">
        <v>416</v>
      </c>
      <c r="C41" s="251" t="s">
        <v>417</v>
      </c>
      <c r="D41" s="240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39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240"/>
      <c r="AD41" s="240"/>
      <c r="AE41" s="240"/>
      <c r="AF41" s="240"/>
      <c r="AG41" s="240"/>
      <c r="AH41" s="239">
        <f t="shared" si="1"/>
        <v>0</v>
      </c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</row>
    <row r="42" spans="1:54" ht="19.5" customHeight="1">
      <c r="A42" s="272">
        <v>22</v>
      </c>
      <c r="B42" s="254" t="s">
        <v>416</v>
      </c>
      <c r="C42" s="251" t="s">
        <v>417</v>
      </c>
      <c r="D42" s="240">
        <v>1500000</v>
      </c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39"/>
      <c r="S42" s="240"/>
      <c r="T42" s="240"/>
      <c r="U42" s="240">
        <v>200000</v>
      </c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39">
        <f t="shared" si="1"/>
        <v>1700000</v>
      </c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</row>
    <row r="43" spans="1:54" ht="19.5" customHeight="1">
      <c r="A43" s="272">
        <v>23</v>
      </c>
      <c r="B43" s="257" t="s">
        <v>418</v>
      </c>
      <c r="C43" s="251" t="s">
        <v>419</v>
      </c>
      <c r="D43" s="240">
        <v>350000</v>
      </c>
      <c r="E43" s="240"/>
      <c r="F43" s="240"/>
      <c r="G43" s="240"/>
      <c r="H43" s="240"/>
      <c r="I43" s="240"/>
      <c r="J43" s="240"/>
      <c r="K43" s="240">
        <v>1950000</v>
      </c>
      <c r="L43" s="240"/>
      <c r="M43" s="240"/>
      <c r="N43" s="240"/>
      <c r="O43" s="240"/>
      <c r="P43" s="240"/>
      <c r="Q43" s="240"/>
      <c r="R43" s="239"/>
      <c r="S43" s="240">
        <v>50000</v>
      </c>
      <c r="T43" s="240"/>
      <c r="U43" s="240">
        <v>500000</v>
      </c>
      <c r="V43" s="240"/>
      <c r="W43" s="240"/>
      <c r="X43" s="240">
        <v>5100</v>
      </c>
      <c r="Y43" s="240"/>
      <c r="Z43" s="240"/>
      <c r="AA43" s="240"/>
      <c r="AB43" s="240"/>
      <c r="AC43" s="240"/>
      <c r="AD43" s="240"/>
      <c r="AE43" s="240"/>
      <c r="AF43" s="240">
        <v>600000</v>
      </c>
      <c r="AG43" s="240"/>
      <c r="AH43" s="239">
        <f t="shared" si="1"/>
        <v>3455100</v>
      </c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</row>
    <row r="44" spans="1:54" ht="19.5" customHeight="1">
      <c r="A44" s="272">
        <v>24</v>
      </c>
      <c r="B44" s="254" t="s">
        <v>420</v>
      </c>
      <c r="C44" s="251" t="s">
        <v>421</v>
      </c>
      <c r="D44" s="240">
        <v>1500000</v>
      </c>
      <c r="E44" s="240">
        <v>300000</v>
      </c>
      <c r="F44" s="240"/>
      <c r="G44" s="240"/>
      <c r="H44" s="240"/>
      <c r="I44" s="240"/>
      <c r="J44" s="240"/>
      <c r="K44" s="240"/>
      <c r="L44" s="240">
        <v>3100000</v>
      </c>
      <c r="M44" s="240"/>
      <c r="N44" s="240"/>
      <c r="O44" s="240">
        <v>247000</v>
      </c>
      <c r="P44" s="240">
        <v>986400</v>
      </c>
      <c r="Q44" s="240">
        <v>386700</v>
      </c>
      <c r="R44" s="240"/>
      <c r="S44" s="240">
        <v>50000</v>
      </c>
      <c r="T44" s="240"/>
      <c r="U44" s="240">
        <v>180000</v>
      </c>
      <c r="V44" s="240"/>
      <c r="W44" s="240"/>
      <c r="X44" s="240">
        <v>110000</v>
      </c>
      <c r="Y44" s="240"/>
      <c r="Z44" s="240"/>
      <c r="AA44" s="240"/>
      <c r="AB44" s="240"/>
      <c r="AC44" s="240"/>
      <c r="AD44" s="240">
        <v>1700</v>
      </c>
      <c r="AE44" s="240"/>
      <c r="AF44" s="240">
        <v>736000</v>
      </c>
      <c r="AG44" s="240"/>
      <c r="AH44" s="239">
        <f t="shared" si="1"/>
        <v>7597800</v>
      </c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</row>
    <row r="45" spans="1:54" ht="19.5" customHeight="1">
      <c r="A45" s="272">
        <v>25</v>
      </c>
      <c r="B45" s="258" t="s">
        <v>422</v>
      </c>
      <c r="C45" s="256" t="s">
        <v>423</v>
      </c>
      <c r="D45" s="239">
        <f aca="true" t="shared" si="14" ref="D45:K45">SUM(D36:D44)</f>
        <v>3390000</v>
      </c>
      <c r="E45" s="239">
        <f>SUM(E36:E44)</f>
        <v>375000</v>
      </c>
      <c r="F45" s="239">
        <f t="shared" si="14"/>
        <v>0</v>
      </c>
      <c r="G45" s="239"/>
      <c r="H45" s="239">
        <f t="shared" si="14"/>
        <v>0</v>
      </c>
      <c r="I45" s="239">
        <f t="shared" si="14"/>
        <v>0</v>
      </c>
      <c r="J45" s="239">
        <f t="shared" si="14"/>
        <v>0</v>
      </c>
      <c r="K45" s="239">
        <f t="shared" si="14"/>
        <v>1950000</v>
      </c>
      <c r="L45" s="239">
        <f aca="true" t="shared" si="15" ref="L45:R45">SUM(L36:L44)</f>
        <v>3100000</v>
      </c>
      <c r="M45" s="239"/>
      <c r="N45" s="239">
        <f t="shared" si="15"/>
        <v>1780000</v>
      </c>
      <c r="O45" s="239">
        <f t="shared" si="15"/>
        <v>347000</v>
      </c>
      <c r="P45" s="239">
        <f t="shared" si="15"/>
        <v>1231400</v>
      </c>
      <c r="Q45" s="239">
        <f t="shared" si="15"/>
        <v>386700</v>
      </c>
      <c r="R45" s="239">
        <f t="shared" si="15"/>
        <v>0</v>
      </c>
      <c r="S45" s="239">
        <f aca="true" t="shared" si="16" ref="S45:Y45">SUM(S36:S44)</f>
        <v>100000</v>
      </c>
      <c r="T45" s="239">
        <f t="shared" si="16"/>
        <v>0</v>
      </c>
      <c r="U45" s="239">
        <f>SUM(U36:U44)</f>
        <v>1833500</v>
      </c>
      <c r="V45" s="239">
        <f t="shared" si="16"/>
        <v>0</v>
      </c>
      <c r="W45" s="239">
        <f t="shared" si="16"/>
        <v>0</v>
      </c>
      <c r="X45" s="239">
        <f>SUM(X36:X44)</f>
        <v>18614351</v>
      </c>
      <c r="Y45" s="239">
        <f t="shared" si="16"/>
        <v>0</v>
      </c>
      <c r="Z45" s="239">
        <f aca="true" t="shared" si="17" ref="Z45:AG45">SUM(Z36:Z44)</f>
        <v>0</v>
      </c>
      <c r="AA45" s="239">
        <f t="shared" si="17"/>
        <v>0</v>
      </c>
      <c r="AB45" s="239">
        <f t="shared" si="17"/>
        <v>0</v>
      </c>
      <c r="AC45" s="239">
        <v>4150000</v>
      </c>
      <c r="AD45" s="239">
        <f t="shared" si="17"/>
        <v>1700</v>
      </c>
      <c r="AE45" s="239">
        <f t="shared" si="17"/>
        <v>0</v>
      </c>
      <c r="AF45" s="239">
        <f>SUM(AF36:AF44)</f>
        <v>1461000</v>
      </c>
      <c r="AG45" s="239">
        <f t="shared" si="17"/>
        <v>0</v>
      </c>
      <c r="AH45" s="239">
        <f t="shared" si="1"/>
        <v>38720651</v>
      </c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</row>
    <row r="46" spans="1:54" ht="19.5" customHeight="1">
      <c r="A46" s="272">
        <v>26</v>
      </c>
      <c r="B46" s="254" t="s">
        <v>424</v>
      </c>
      <c r="C46" s="251" t="s">
        <v>425</v>
      </c>
      <c r="D46" s="240">
        <v>0</v>
      </c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  <c r="R46" s="239"/>
      <c r="S46" s="240">
        <v>10000</v>
      </c>
      <c r="T46" s="240"/>
      <c r="U46" s="240">
        <v>8000</v>
      </c>
      <c r="V46" s="240"/>
      <c r="W46" s="240"/>
      <c r="X46" s="240"/>
      <c r="Y46" s="240"/>
      <c r="Z46" s="240"/>
      <c r="AA46" s="240"/>
      <c r="AB46" s="240"/>
      <c r="AC46" s="240"/>
      <c r="AD46" s="240"/>
      <c r="AE46" s="240"/>
      <c r="AF46" s="240">
        <v>0</v>
      </c>
      <c r="AG46" s="240"/>
      <c r="AH46" s="239">
        <f t="shared" si="1"/>
        <v>18000</v>
      </c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</row>
    <row r="47" spans="1:54" ht="19.5" customHeight="1">
      <c r="A47" s="272">
        <v>27</v>
      </c>
      <c r="B47" s="254" t="s">
        <v>426</v>
      </c>
      <c r="C47" s="251" t="s">
        <v>427</v>
      </c>
      <c r="D47" s="240">
        <v>180000</v>
      </c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  <c r="R47" s="239"/>
      <c r="S47" s="240"/>
      <c r="T47" s="240"/>
      <c r="U47" s="240">
        <v>350000</v>
      </c>
      <c r="V47" s="240"/>
      <c r="W47" s="240"/>
      <c r="X47" s="240"/>
      <c r="Y47" s="240"/>
      <c r="Z47" s="240"/>
      <c r="AA47" s="240"/>
      <c r="AB47" s="240"/>
      <c r="AC47" s="240"/>
      <c r="AD47" s="240"/>
      <c r="AE47" s="240"/>
      <c r="AF47" s="240"/>
      <c r="AG47" s="240"/>
      <c r="AH47" s="239">
        <f t="shared" si="1"/>
        <v>530000</v>
      </c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</row>
    <row r="48" spans="1:54" ht="19.5" customHeight="1">
      <c r="A48" s="272">
        <v>28</v>
      </c>
      <c r="B48" s="258" t="s">
        <v>428</v>
      </c>
      <c r="C48" s="256" t="s">
        <v>429</v>
      </c>
      <c r="D48" s="239">
        <f aca="true" t="shared" si="18" ref="D48:K48">SUM(D46:D47)</f>
        <v>180000</v>
      </c>
      <c r="E48" s="239">
        <f t="shared" si="18"/>
        <v>0</v>
      </c>
      <c r="F48" s="239">
        <f t="shared" si="18"/>
        <v>0</v>
      </c>
      <c r="G48" s="239"/>
      <c r="H48" s="239">
        <f t="shared" si="18"/>
        <v>0</v>
      </c>
      <c r="I48" s="239">
        <f t="shared" si="18"/>
        <v>0</v>
      </c>
      <c r="J48" s="239">
        <f t="shared" si="18"/>
        <v>0</v>
      </c>
      <c r="K48" s="239">
        <f t="shared" si="18"/>
        <v>0</v>
      </c>
      <c r="L48" s="239">
        <f aca="true" t="shared" si="19" ref="L48:R48">SUM(L46:L47)</f>
        <v>0</v>
      </c>
      <c r="M48" s="239"/>
      <c r="N48" s="239">
        <f t="shared" si="19"/>
        <v>0</v>
      </c>
      <c r="O48" s="239">
        <f t="shared" si="19"/>
        <v>0</v>
      </c>
      <c r="P48" s="239">
        <f t="shared" si="19"/>
        <v>0</v>
      </c>
      <c r="Q48" s="239">
        <f t="shared" si="19"/>
        <v>0</v>
      </c>
      <c r="R48" s="239">
        <f t="shared" si="19"/>
        <v>0</v>
      </c>
      <c r="S48" s="239">
        <f aca="true" t="shared" si="20" ref="S48:Y48">SUM(S46:S47)</f>
        <v>10000</v>
      </c>
      <c r="T48" s="239">
        <f t="shared" si="20"/>
        <v>0</v>
      </c>
      <c r="U48" s="239">
        <f t="shared" si="20"/>
        <v>358000</v>
      </c>
      <c r="V48" s="239">
        <f t="shared" si="20"/>
        <v>0</v>
      </c>
      <c r="W48" s="239">
        <f t="shared" si="20"/>
        <v>0</v>
      </c>
      <c r="X48" s="239">
        <f t="shared" si="20"/>
        <v>0</v>
      </c>
      <c r="Y48" s="239">
        <f t="shared" si="20"/>
        <v>0</v>
      </c>
      <c r="Z48" s="239">
        <f aca="true" t="shared" si="21" ref="Z48:AG48">SUM(Z46:Z47)</f>
        <v>0</v>
      </c>
      <c r="AA48" s="239">
        <f t="shared" si="21"/>
        <v>0</v>
      </c>
      <c r="AB48" s="239">
        <f t="shared" si="21"/>
        <v>0</v>
      </c>
      <c r="AC48" s="239">
        <f t="shared" si="21"/>
        <v>0</v>
      </c>
      <c r="AD48" s="239">
        <f t="shared" si="21"/>
        <v>0</v>
      </c>
      <c r="AE48" s="239">
        <f t="shared" si="21"/>
        <v>0</v>
      </c>
      <c r="AF48" s="239">
        <f>SUM(AF46:AF47)</f>
        <v>0</v>
      </c>
      <c r="AG48" s="239">
        <f t="shared" si="21"/>
        <v>0</v>
      </c>
      <c r="AH48" s="239">
        <f t="shared" si="1"/>
        <v>548000</v>
      </c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</row>
    <row r="49" spans="1:54" ht="19.5" customHeight="1">
      <c r="A49" s="272">
        <v>29</v>
      </c>
      <c r="B49" s="254" t="s">
        <v>430</v>
      </c>
      <c r="C49" s="251" t="s">
        <v>431</v>
      </c>
      <c r="D49" s="240">
        <v>1200000</v>
      </c>
      <c r="E49" s="240">
        <v>101250</v>
      </c>
      <c r="F49" s="240"/>
      <c r="G49" s="240"/>
      <c r="H49" s="240"/>
      <c r="I49" s="240"/>
      <c r="J49" s="240"/>
      <c r="K49" s="240">
        <v>526500</v>
      </c>
      <c r="L49" s="240">
        <v>864000</v>
      </c>
      <c r="M49" s="240"/>
      <c r="N49" s="240">
        <v>480600</v>
      </c>
      <c r="O49" s="240">
        <v>261292</v>
      </c>
      <c r="P49" s="240">
        <v>480978</v>
      </c>
      <c r="Q49" s="240"/>
      <c r="R49" s="239"/>
      <c r="S49" s="240">
        <v>94665</v>
      </c>
      <c r="T49" s="240">
        <v>42660</v>
      </c>
      <c r="U49" s="240">
        <v>767745</v>
      </c>
      <c r="V49" s="240"/>
      <c r="W49" s="240"/>
      <c r="X49" s="240">
        <v>5252537</v>
      </c>
      <c r="Y49" s="240"/>
      <c r="Z49" s="240"/>
      <c r="AA49" s="240"/>
      <c r="AB49" s="240"/>
      <c r="AC49" s="240">
        <v>1120500</v>
      </c>
      <c r="AD49" s="240">
        <v>6378</v>
      </c>
      <c r="AE49" s="240"/>
      <c r="AF49" s="240">
        <v>622664</v>
      </c>
      <c r="AG49" s="240"/>
      <c r="AH49" s="239">
        <f t="shared" si="1"/>
        <v>11821769</v>
      </c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</row>
    <row r="50" spans="1:54" ht="19.5" customHeight="1" hidden="1">
      <c r="A50" s="272" t="s">
        <v>882</v>
      </c>
      <c r="B50" s="254" t="s">
        <v>432</v>
      </c>
      <c r="C50" s="251" t="s">
        <v>433</v>
      </c>
      <c r="D50" s="240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  <c r="R50" s="239"/>
      <c r="S50" s="240"/>
      <c r="T50" s="240"/>
      <c r="U50" s="240"/>
      <c r="V50" s="240"/>
      <c r="W50" s="240"/>
      <c r="X50" s="240"/>
      <c r="Y50" s="240"/>
      <c r="Z50" s="240"/>
      <c r="AA50" s="240"/>
      <c r="AB50" s="240"/>
      <c r="AC50" s="240"/>
      <c r="AD50" s="240"/>
      <c r="AE50" s="240"/>
      <c r="AF50" s="240"/>
      <c r="AG50" s="240"/>
      <c r="AH50" s="239">
        <f t="shared" si="1"/>
        <v>0</v>
      </c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</row>
    <row r="51" spans="1:54" ht="19.5" customHeight="1" hidden="1">
      <c r="A51" s="272" t="s">
        <v>1151</v>
      </c>
      <c r="B51" s="254" t="s">
        <v>434</v>
      </c>
      <c r="C51" s="251" t="s">
        <v>435</v>
      </c>
      <c r="D51" s="240"/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40"/>
      <c r="R51" s="239"/>
      <c r="S51" s="240"/>
      <c r="T51" s="240"/>
      <c r="U51" s="240"/>
      <c r="V51" s="240"/>
      <c r="W51" s="240"/>
      <c r="X51" s="240"/>
      <c r="Y51" s="240"/>
      <c r="Z51" s="240"/>
      <c r="AA51" s="240"/>
      <c r="AB51" s="240"/>
      <c r="AC51" s="240"/>
      <c r="AD51" s="240"/>
      <c r="AE51" s="240"/>
      <c r="AF51" s="240"/>
      <c r="AG51" s="240"/>
      <c r="AH51" s="239">
        <f t="shared" si="1"/>
        <v>0</v>
      </c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</row>
    <row r="52" spans="1:54" ht="19.5" customHeight="1" hidden="1">
      <c r="A52" s="272" t="s">
        <v>883</v>
      </c>
      <c r="B52" s="254" t="s">
        <v>436</v>
      </c>
      <c r="C52" s="251" t="s">
        <v>437</v>
      </c>
      <c r="D52" s="240"/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0"/>
      <c r="R52" s="239"/>
      <c r="S52" s="240"/>
      <c r="T52" s="240"/>
      <c r="U52" s="240"/>
      <c r="V52" s="240"/>
      <c r="W52" s="240"/>
      <c r="X52" s="240"/>
      <c r="Y52" s="240"/>
      <c r="Z52" s="240"/>
      <c r="AA52" s="240"/>
      <c r="AB52" s="240"/>
      <c r="AC52" s="240"/>
      <c r="AD52" s="240"/>
      <c r="AE52" s="240"/>
      <c r="AF52" s="240"/>
      <c r="AG52" s="240"/>
      <c r="AH52" s="239">
        <f t="shared" si="1"/>
        <v>0</v>
      </c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</row>
    <row r="53" spans="1:54" ht="19.5" customHeight="1" hidden="1">
      <c r="A53" s="272" t="s">
        <v>1152</v>
      </c>
      <c r="B53" s="254" t="s">
        <v>438</v>
      </c>
      <c r="C53" s="251" t="s">
        <v>439</v>
      </c>
      <c r="D53" s="240"/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240"/>
      <c r="Q53" s="240"/>
      <c r="R53" s="239"/>
      <c r="S53" s="240"/>
      <c r="T53" s="240"/>
      <c r="U53" s="240"/>
      <c r="V53" s="240"/>
      <c r="W53" s="240"/>
      <c r="X53" s="240"/>
      <c r="Y53" s="240"/>
      <c r="Z53" s="240"/>
      <c r="AA53" s="240"/>
      <c r="AB53" s="240"/>
      <c r="AC53" s="240"/>
      <c r="AD53" s="240"/>
      <c r="AE53" s="240"/>
      <c r="AF53" s="240"/>
      <c r="AG53" s="240"/>
      <c r="AH53" s="239">
        <f t="shared" si="1"/>
        <v>0</v>
      </c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</row>
    <row r="54" spans="1:54" ht="24.75" customHeight="1">
      <c r="A54" s="272">
        <v>30</v>
      </c>
      <c r="B54" s="254" t="s">
        <v>828</v>
      </c>
      <c r="C54" s="251" t="s">
        <v>439</v>
      </c>
      <c r="D54" s="240">
        <v>1000000</v>
      </c>
      <c r="E54" s="240"/>
      <c r="F54" s="240"/>
      <c r="G54" s="240"/>
      <c r="H54" s="240"/>
      <c r="I54" s="240"/>
      <c r="J54" s="240"/>
      <c r="K54" s="240"/>
      <c r="L54" s="284"/>
      <c r="M54" s="284"/>
      <c r="N54" s="284"/>
      <c r="O54" s="240"/>
      <c r="P54" s="284">
        <v>50000</v>
      </c>
      <c r="Q54" s="284"/>
      <c r="R54" s="284"/>
      <c r="S54" s="284">
        <v>4000</v>
      </c>
      <c r="T54" s="240"/>
      <c r="U54" s="240">
        <v>50000</v>
      </c>
      <c r="V54" s="240"/>
      <c r="W54" s="240"/>
      <c r="X54" s="240"/>
      <c r="Y54" s="240"/>
      <c r="Z54" s="240"/>
      <c r="AA54" s="240"/>
      <c r="AB54" s="240"/>
      <c r="AC54" s="240"/>
      <c r="AD54" s="240"/>
      <c r="AE54" s="240"/>
      <c r="AF54" s="240"/>
      <c r="AG54" s="240"/>
      <c r="AH54" s="239">
        <f t="shared" si="1"/>
        <v>1104000</v>
      </c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</row>
    <row r="55" spans="1:54" ht="19.5" customHeight="1">
      <c r="A55" s="272">
        <v>31</v>
      </c>
      <c r="B55" s="258" t="s">
        <v>440</v>
      </c>
      <c r="C55" s="256" t="s">
        <v>441</v>
      </c>
      <c r="D55" s="239">
        <f>SUM(D49:D54)</f>
        <v>2200000</v>
      </c>
      <c r="E55" s="239">
        <f aca="true" t="shared" si="22" ref="E55:K55">SUM(E49:E53)</f>
        <v>101250</v>
      </c>
      <c r="F55" s="239">
        <f>SUM(F49:F54)</f>
        <v>0</v>
      </c>
      <c r="G55" s="239"/>
      <c r="H55" s="239">
        <f t="shared" si="22"/>
        <v>0</v>
      </c>
      <c r="I55" s="239">
        <f t="shared" si="22"/>
        <v>0</v>
      </c>
      <c r="J55" s="239">
        <f t="shared" si="22"/>
        <v>0</v>
      </c>
      <c r="K55" s="239">
        <f t="shared" si="22"/>
        <v>526500</v>
      </c>
      <c r="L55" s="239">
        <f aca="true" t="shared" si="23" ref="L55:R55">SUM(L49:L53)</f>
        <v>864000</v>
      </c>
      <c r="M55" s="239"/>
      <c r="N55" s="239">
        <f t="shared" si="23"/>
        <v>480600</v>
      </c>
      <c r="O55" s="239">
        <f t="shared" si="23"/>
        <v>261292</v>
      </c>
      <c r="P55" s="239">
        <f>SUM(P49:P54)</f>
        <v>530978</v>
      </c>
      <c r="Q55" s="239">
        <f t="shared" si="23"/>
        <v>0</v>
      </c>
      <c r="R55" s="239">
        <f t="shared" si="23"/>
        <v>0</v>
      </c>
      <c r="S55" s="239">
        <f>SUM(S49:S54)</f>
        <v>98665</v>
      </c>
      <c r="T55" s="239">
        <f aca="true" t="shared" si="24" ref="T55:Y55">SUM(T49:T53)</f>
        <v>42660</v>
      </c>
      <c r="U55" s="239">
        <f>SUM(U49:U54)</f>
        <v>817745</v>
      </c>
      <c r="V55" s="239">
        <f t="shared" si="24"/>
        <v>0</v>
      </c>
      <c r="W55" s="239">
        <f t="shared" si="24"/>
        <v>0</v>
      </c>
      <c r="X55" s="239">
        <f t="shared" si="24"/>
        <v>5252537</v>
      </c>
      <c r="Y55" s="239">
        <f t="shared" si="24"/>
        <v>0</v>
      </c>
      <c r="Z55" s="239">
        <f aca="true" t="shared" si="25" ref="Z55:AG55">SUM(Z49:Z53)</f>
        <v>0</v>
      </c>
      <c r="AA55" s="239">
        <f t="shared" si="25"/>
        <v>0</v>
      </c>
      <c r="AB55" s="239">
        <f t="shared" si="25"/>
        <v>0</v>
      </c>
      <c r="AC55" s="239">
        <f t="shared" si="25"/>
        <v>1120500</v>
      </c>
      <c r="AD55" s="239">
        <f>SUM(AD49:AD54)</f>
        <v>6378</v>
      </c>
      <c r="AE55" s="239">
        <f t="shared" si="25"/>
        <v>0</v>
      </c>
      <c r="AF55" s="239">
        <f>SUM(AF49:AF54)</f>
        <v>622664</v>
      </c>
      <c r="AG55" s="239">
        <f t="shared" si="25"/>
        <v>0</v>
      </c>
      <c r="AH55" s="239">
        <f t="shared" si="1"/>
        <v>12925769</v>
      </c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</row>
    <row r="56" spans="1:54" ht="19.5" customHeight="1">
      <c r="A56" s="272">
        <v>32</v>
      </c>
      <c r="B56" s="258" t="s">
        <v>442</v>
      </c>
      <c r="C56" s="256" t="s">
        <v>296</v>
      </c>
      <c r="D56" s="239">
        <f>SUM(D32+D35+D45+D48+D55)</f>
        <v>6092000</v>
      </c>
      <c r="E56" s="239">
        <f>SUM(E32+E35+E45+E48+E55)</f>
        <v>586250</v>
      </c>
      <c r="F56" s="239">
        <f>SUM(F32+F35+F45+F48+F55)</f>
        <v>0</v>
      </c>
      <c r="G56" s="239"/>
      <c r="H56" s="239">
        <f>SUM(H32+H35+H45+H48+H55)</f>
        <v>0</v>
      </c>
      <c r="I56" s="239">
        <f>SUM(I32+I35+I45+I48+I55)</f>
        <v>0</v>
      </c>
      <c r="J56" s="239">
        <f>SUM(J32+J35+J45+J48+J55)</f>
        <v>0</v>
      </c>
      <c r="K56" s="239">
        <f>SUM(K32+K35+K45+K48+K55)</f>
        <v>2476500</v>
      </c>
      <c r="L56" s="239">
        <f>SUM(L32+L35+L45+L48+L55)</f>
        <v>4064000</v>
      </c>
      <c r="M56" s="239"/>
      <c r="N56" s="239">
        <f aca="true" t="shared" si="26" ref="N56:T56">SUM(N32+N35+N45+N48+N55)</f>
        <v>2260600</v>
      </c>
      <c r="O56" s="239">
        <f t="shared" si="26"/>
        <v>1301914</v>
      </c>
      <c r="P56" s="239">
        <f t="shared" si="26"/>
        <v>2312378</v>
      </c>
      <c r="Q56" s="239">
        <f t="shared" si="26"/>
        <v>386700</v>
      </c>
      <c r="R56" s="239">
        <f t="shared" si="26"/>
        <v>0</v>
      </c>
      <c r="S56" s="239">
        <f t="shared" si="26"/>
        <v>559287</v>
      </c>
      <c r="T56" s="239">
        <f t="shared" si="26"/>
        <v>200660</v>
      </c>
      <c r="U56" s="239">
        <f>U55+U48+U45+U32+U35</f>
        <v>3723245</v>
      </c>
      <c r="V56" s="239">
        <f>SUM(V32+V35+V45+V48+V55)</f>
        <v>0</v>
      </c>
      <c r="W56" s="239">
        <f>SUM(W32+W35+W45+W48+W55)</f>
        <v>0</v>
      </c>
      <c r="X56" s="239">
        <f>SUM(X32+X35+X45+X48+X55)</f>
        <v>24706376</v>
      </c>
      <c r="Y56" s="239">
        <f>SUM(Y32+Y35+Y45+Y48+Y55)</f>
        <v>0</v>
      </c>
      <c r="Z56" s="239">
        <f>SUM(Z32+Z35+Z45+Z48+Z55)</f>
        <v>0</v>
      </c>
      <c r="AA56" s="239">
        <f aca="true" t="shared" si="27" ref="AA56:AG56">SUM(AA32+AA35+AA45+AA48+AA55)</f>
        <v>0</v>
      </c>
      <c r="AB56" s="239">
        <f t="shared" si="27"/>
        <v>0</v>
      </c>
      <c r="AC56" s="239">
        <f t="shared" si="27"/>
        <v>5270500</v>
      </c>
      <c r="AD56" s="239">
        <f t="shared" si="27"/>
        <v>31700</v>
      </c>
      <c r="AE56" s="239">
        <f t="shared" si="27"/>
        <v>0</v>
      </c>
      <c r="AF56" s="239">
        <f>AF55+AF48+AF45+AF32+AF35</f>
        <v>3215464</v>
      </c>
      <c r="AG56" s="239">
        <f t="shared" si="27"/>
        <v>0</v>
      </c>
      <c r="AH56" s="239">
        <f t="shared" si="1"/>
        <v>57187574</v>
      </c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</row>
    <row r="57" spans="1:54" ht="19.5" customHeight="1" hidden="1">
      <c r="A57" s="272" t="s">
        <v>1153</v>
      </c>
      <c r="B57" s="254" t="s">
        <v>444</v>
      </c>
      <c r="C57" s="251" t="s">
        <v>445</v>
      </c>
      <c r="D57" s="240"/>
      <c r="E57" s="240"/>
      <c r="F57" s="240"/>
      <c r="G57" s="240"/>
      <c r="H57" s="240"/>
      <c r="I57" s="240"/>
      <c r="J57" s="240"/>
      <c r="K57" s="240"/>
      <c r="L57" s="240"/>
      <c r="M57" s="240"/>
      <c r="N57" s="240"/>
      <c r="O57" s="240"/>
      <c r="P57" s="240"/>
      <c r="Q57" s="240"/>
      <c r="R57" s="239"/>
      <c r="S57" s="240"/>
      <c r="T57" s="240"/>
      <c r="U57" s="240"/>
      <c r="V57" s="240"/>
      <c r="W57" s="240"/>
      <c r="X57" s="240"/>
      <c r="Y57" s="240"/>
      <c r="Z57" s="240"/>
      <c r="AA57" s="240"/>
      <c r="AB57" s="240"/>
      <c r="AC57" s="240"/>
      <c r="AD57" s="240"/>
      <c r="AE57" s="240"/>
      <c r="AF57" s="240"/>
      <c r="AG57" s="240"/>
      <c r="AH57" s="239">
        <f t="shared" si="1"/>
        <v>0</v>
      </c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</row>
    <row r="58" spans="1:54" ht="19.5" customHeight="1">
      <c r="A58" s="272">
        <v>33</v>
      </c>
      <c r="B58" s="254" t="s">
        <v>446</v>
      </c>
      <c r="C58" s="251" t="s">
        <v>447</v>
      </c>
      <c r="D58" s="240"/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240"/>
      <c r="Q58" s="240"/>
      <c r="R58" s="239"/>
      <c r="S58" s="240"/>
      <c r="T58" s="240"/>
      <c r="U58" s="240"/>
      <c r="V58" s="240"/>
      <c r="W58" s="240"/>
      <c r="X58" s="240"/>
      <c r="Y58" s="240"/>
      <c r="Z58" s="240"/>
      <c r="AA58" s="240"/>
      <c r="AB58" s="240"/>
      <c r="AC58" s="240"/>
      <c r="AD58" s="240"/>
      <c r="AE58" s="240"/>
      <c r="AF58" s="240"/>
      <c r="AG58" s="240"/>
      <c r="AH58" s="239">
        <f t="shared" si="1"/>
        <v>0</v>
      </c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96"/>
      <c r="BA58" s="96"/>
      <c r="BB58" s="96"/>
    </row>
    <row r="59" spans="1:54" ht="19.5" customHeight="1" hidden="1">
      <c r="A59" s="272" t="s">
        <v>1154</v>
      </c>
      <c r="B59" s="254" t="s">
        <v>449</v>
      </c>
      <c r="C59" s="251" t="s">
        <v>450</v>
      </c>
      <c r="D59" s="240"/>
      <c r="E59" s="240"/>
      <c r="F59" s="240"/>
      <c r="G59" s="240"/>
      <c r="H59" s="240"/>
      <c r="I59" s="240"/>
      <c r="J59" s="240"/>
      <c r="K59" s="240"/>
      <c r="L59" s="240"/>
      <c r="M59" s="240"/>
      <c r="N59" s="240"/>
      <c r="O59" s="240"/>
      <c r="P59" s="240"/>
      <c r="Q59" s="240"/>
      <c r="R59" s="239"/>
      <c r="S59" s="240"/>
      <c r="T59" s="240"/>
      <c r="U59" s="240"/>
      <c r="V59" s="240"/>
      <c r="W59" s="240"/>
      <c r="X59" s="240"/>
      <c r="Y59" s="240"/>
      <c r="Z59" s="240"/>
      <c r="AA59" s="240"/>
      <c r="AB59" s="240"/>
      <c r="AC59" s="240"/>
      <c r="AD59" s="240"/>
      <c r="AE59" s="240"/>
      <c r="AF59" s="240"/>
      <c r="AG59" s="240"/>
      <c r="AH59" s="239">
        <f t="shared" si="1"/>
        <v>0</v>
      </c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</row>
    <row r="60" spans="1:54" ht="19.5" customHeight="1" hidden="1">
      <c r="A60" s="272" t="s">
        <v>443</v>
      </c>
      <c r="B60" s="254" t="s">
        <v>451</v>
      </c>
      <c r="C60" s="251" t="s">
        <v>452</v>
      </c>
      <c r="D60" s="240"/>
      <c r="E60" s="240"/>
      <c r="F60" s="240"/>
      <c r="G60" s="240"/>
      <c r="H60" s="240"/>
      <c r="I60" s="240"/>
      <c r="J60" s="240"/>
      <c r="K60" s="240"/>
      <c r="L60" s="240"/>
      <c r="M60" s="240"/>
      <c r="N60" s="240"/>
      <c r="O60" s="240"/>
      <c r="P60" s="240"/>
      <c r="Q60" s="240"/>
      <c r="R60" s="239"/>
      <c r="S60" s="240"/>
      <c r="T60" s="240"/>
      <c r="U60" s="240"/>
      <c r="V60" s="240"/>
      <c r="W60" s="240"/>
      <c r="X60" s="240"/>
      <c r="Y60" s="240"/>
      <c r="Z60" s="240"/>
      <c r="AA60" s="240"/>
      <c r="AB60" s="240"/>
      <c r="AC60" s="240"/>
      <c r="AD60" s="240"/>
      <c r="AE60" s="240"/>
      <c r="AF60" s="240"/>
      <c r="AG60" s="240"/>
      <c r="AH60" s="239">
        <f t="shared" si="1"/>
        <v>0</v>
      </c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</row>
    <row r="61" spans="1:54" ht="19.5" customHeight="1">
      <c r="A61" s="272">
        <v>34</v>
      </c>
      <c r="B61" s="254" t="s">
        <v>453</v>
      </c>
      <c r="C61" s="251" t="s">
        <v>454</v>
      </c>
      <c r="D61" s="240"/>
      <c r="E61" s="240"/>
      <c r="F61" s="240"/>
      <c r="G61" s="240"/>
      <c r="H61" s="240"/>
      <c r="I61" s="240"/>
      <c r="J61" s="240"/>
      <c r="K61" s="240"/>
      <c r="L61" s="240"/>
      <c r="M61" s="240"/>
      <c r="N61" s="240"/>
      <c r="O61" s="240"/>
      <c r="P61" s="240"/>
      <c r="Q61" s="240"/>
      <c r="R61" s="239"/>
      <c r="S61" s="240"/>
      <c r="T61" s="240"/>
      <c r="U61" s="240"/>
      <c r="V61" s="240"/>
      <c r="W61" s="240"/>
      <c r="X61" s="240"/>
      <c r="Y61" s="240"/>
      <c r="Z61" s="240"/>
      <c r="AA61" s="240"/>
      <c r="AB61" s="240"/>
      <c r="AC61" s="240"/>
      <c r="AD61" s="240"/>
      <c r="AE61" s="240"/>
      <c r="AF61" s="240"/>
      <c r="AG61" s="240"/>
      <c r="AH61" s="239">
        <f t="shared" si="1"/>
        <v>0</v>
      </c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</row>
    <row r="62" spans="1:54" ht="19.5" customHeight="1" hidden="1">
      <c r="A62" s="272" t="s">
        <v>448</v>
      </c>
      <c r="B62" s="254" t="s">
        <v>455</v>
      </c>
      <c r="C62" s="251" t="s">
        <v>456</v>
      </c>
      <c r="D62" s="240"/>
      <c r="E62" s="240"/>
      <c r="F62" s="240"/>
      <c r="G62" s="240"/>
      <c r="H62" s="240"/>
      <c r="I62" s="240"/>
      <c r="J62" s="240"/>
      <c r="K62" s="240"/>
      <c r="L62" s="240"/>
      <c r="M62" s="240"/>
      <c r="N62" s="240"/>
      <c r="O62" s="240"/>
      <c r="P62" s="240"/>
      <c r="Q62" s="240"/>
      <c r="R62" s="239"/>
      <c r="S62" s="240"/>
      <c r="T62" s="240"/>
      <c r="U62" s="240"/>
      <c r="V62" s="240"/>
      <c r="W62" s="240"/>
      <c r="X62" s="240"/>
      <c r="Y62" s="240"/>
      <c r="Z62" s="240"/>
      <c r="AA62" s="240"/>
      <c r="AB62" s="240"/>
      <c r="AC62" s="240"/>
      <c r="AD62" s="240"/>
      <c r="AE62" s="240"/>
      <c r="AF62" s="240"/>
      <c r="AG62" s="240"/>
      <c r="AH62" s="239">
        <f t="shared" si="1"/>
        <v>0</v>
      </c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96"/>
    </row>
    <row r="63" spans="1:54" ht="19.5" customHeight="1" hidden="1">
      <c r="A63" s="272">
        <v>9</v>
      </c>
      <c r="B63" s="254" t="s">
        <v>457</v>
      </c>
      <c r="C63" s="251" t="s">
        <v>458</v>
      </c>
      <c r="D63" s="240"/>
      <c r="E63" s="240"/>
      <c r="F63" s="240"/>
      <c r="G63" s="240"/>
      <c r="H63" s="240"/>
      <c r="I63" s="240"/>
      <c r="J63" s="240"/>
      <c r="K63" s="240"/>
      <c r="L63" s="240"/>
      <c r="M63" s="240"/>
      <c r="N63" s="240"/>
      <c r="O63" s="240"/>
      <c r="P63" s="240"/>
      <c r="Q63" s="240"/>
      <c r="R63" s="239"/>
      <c r="S63" s="240"/>
      <c r="T63" s="240"/>
      <c r="U63" s="240"/>
      <c r="V63" s="240"/>
      <c r="W63" s="240"/>
      <c r="X63" s="240"/>
      <c r="Y63" s="240"/>
      <c r="Z63" s="240"/>
      <c r="AA63" s="240"/>
      <c r="AB63" s="240"/>
      <c r="AC63" s="240"/>
      <c r="AD63" s="240"/>
      <c r="AE63" s="240"/>
      <c r="AF63" s="240"/>
      <c r="AG63" s="240"/>
      <c r="AH63" s="239">
        <f t="shared" si="1"/>
        <v>0</v>
      </c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T63" s="96"/>
      <c r="AU63" s="96"/>
      <c r="AV63" s="96"/>
      <c r="AW63" s="96"/>
      <c r="AX63" s="96"/>
      <c r="AY63" s="96"/>
      <c r="AZ63" s="96"/>
      <c r="BA63" s="96"/>
      <c r="BB63" s="96"/>
    </row>
    <row r="64" spans="1:54" ht="19.5" customHeight="1">
      <c r="A64" s="272">
        <v>35</v>
      </c>
      <c r="B64" s="254" t="s">
        <v>459</v>
      </c>
      <c r="C64" s="251" t="s">
        <v>460</v>
      </c>
      <c r="D64" s="240"/>
      <c r="E64" s="240"/>
      <c r="F64" s="240"/>
      <c r="G64" s="240"/>
      <c r="H64" s="240"/>
      <c r="I64" s="239">
        <f>SUM(I57:I63)</f>
        <v>0</v>
      </c>
      <c r="J64" s="240"/>
      <c r="K64" s="240"/>
      <c r="L64" s="240"/>
      <c r="M64" s="240"/>
      <c r="N64" s="240"/>
      <c r="O64" s="240"/>
      <c r="P64" s="240"/>
      <c r="Q64" s="240"/>
      <c r="R64" s="239"/>
      <c r="S64" s="240"/>
      <c r="T64" s="240"/>
      <c r="U64" s="240"/>
      <c r="V64" s="240"/>
      <c r="W64" s="240"/>
      <c r="X64" s="240"/>
      <c r="Y64" s="240"/>
      <c r="Z64" s="240"/>
      <c r="AA64" s="240"/>
      <c r="AB64" s="240"/>
      <c r="AC64" s="240"/>
      <c r="AD64" s="240"/>
      <c r="AE64" s="240">
        <v>3246024</v>
      </c>
      <c r="AF64" s="240"/>
      <c r="AG64" s="240"/>
      <c r="AH64" s="239">
        <f t="shared" si="1"/>
        <v>3246024</v>
      </c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</row>
    <row r="65" spans="1:54" ht="19.5" customHeight="1">
      <c r="A65" s="272">
        <v>36</v>
      </c>
      <c r="B65" s="258" t="s">
        <v>461</v>
      </c>
      <c r="C65" s="256" t="s">
        <v>297</v>
      </c>
      <c r="D65" s="239">
        <f>SUM(D57:D64)</f>
        <v>0</v>
      </c>
      <c r="E65" s="239">
        <f>SUM(E57:E64)</f>
        <v>0</v>
      </c>
      <c r="F65" s="239">
        <f>SUM(F57:F64)</f>
        <v>0</v>
      </c>
      <c r="G65" s="239"/>
      <c r="H65" s="239">
        <f>SUM(H57:H64)</f>
        <v>0</v>
      </c>
      <c r="I65" s="240"/>
      <c r="J65" s="239">
        <f aca="true" t="shared" si="28" ref="J65:R65">SUM(J57:J64)</f>
        <v>0</v>
      </c>
      <c r="K65" s="239">
        <f t="shared" si="28"/>
        <v>0</v>
      </c>
      <c r="L65" s="239">
        <f t="shared" si="28"/>
        <v>0</v>
      </c>
      <c r="M65" s="239"/>
      <c r="N65" s="239">
        <f t="shared" si="28"/>
        <v>0</v>
      </c>
      <c r="O65" s="239">
        <f t="shared" si="28"/>
        <v>0</v>
      </c>
      <c r="P65" s="239">
        <f t="shared" si="28"/>
        <v>0</v>
      </c>
      <c r="Q65" s="239">
        <f t="shared" si="28"/>
        <v>0</v>
      </c>
      <c r="R65" s="239">
        <f t="shared" si="28"/>
        <v>0</v>
      </c>
      <c r="S65" s="239">
        <f aca="true" t="shared" si="29" ref="S65:Y65">SUM(S57:S64)</f>
        <v>0</v>
      </c>
      <c r="T65" s="239">
        <f t="shared" si="29"/>
        <v>0</v>
      </c>
      <c r="U65" s="239">
        <f t="shared" si="29"/>
        <v>0</v>
      </c>
      <c r="V65" s="239">
        <f t="shared" si="29"/>
        <v>0</v>
      </c>
      <c r="W65" s="239">
        <f t="shared" si="29"/>
        <v>0</v>
      </c>
      <c r="X65" s="239">
        <f t="shared" si="29"/>
        <v>0</v>
      </c>
      <c r="Y65" s="239">
        <f t="shared" si="29"/>
        <v>0</v>
      </c>
      <c r="Z65" s="239">
        <f aca="true" t="shared" si="30" ref="Z65:AG65">SUM(Z57:Z64)</f>
        <v>0</v>
      </c>
      <c r="AA65" s="239">
        <f t="shared" si="30"/>
        <v>0</v>
      </c>
      <c r="AB65" s="239">
        <f t="shared" si="30"/>
        <v>0</v>
      </c>
      <c r="AC65" s="239">
        <f t="shared" si="30"/>
        <v>0</v>
      </c>
      <c r="AD65" s="239">
        <f t="shared" si="30"/>
        <v>0</v>
      </c>
      <c r="AE65" s="239">
        <f t="shared" si="30"/>
        <v>3246024</v>
      </c>
      <c r="AF65" s="239"/>
      <c r="AG65" s="239">
        <f t="shared" si="30"/>
        <v>0</v>
      </c>
      <c r="AH65" s="239">
        <f t="shared" si="1"/>
        <v>3246024</v>
      </c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</row>
    <row r="66" spans="1:54" ht="19.5" customHeight="1" hidden="1">
      <c r="A66" s="272" t="s">
        <v>1155</v>
      </c>
      <c r="B66" s="252" t="s">
        <v>462</v>
      </c>
      <c r="C66" s="251" t="s">
        <v>463</v>
      </c>
      <c r="D66" s="240"/>
      <c r="E66" s="240"/>
      <c r="F66" s="240"/>
      <c r="G66" s="240"/>
      <c r="H66" s="240"/>
      <c r="I66" s="240"/>
      <c r="J66" s="240"/>
      <c r="K66" s="240"/>
      <c r="L66" s="240"/>
      <c r="M66" s="240"/>
      <c r="N66" s="240"/>
      <c r="O66" s="240"/>
      <c r="P66" s="240"/>
      <c r="Q66" s="240"/>
      <c r="R66" s="239"/>
      <c r="S66" s="240"/>
      <c r="T66" s="240"/>
      <c r="U66" s="240"/>
      <c r="V66" s="240"/>
      <c r="W66" s="240"/>
      <c r="X66" s="240"/>
      <c r="Y66" s="240"/>
      <c r="Z66" s="240"/>
      <c r="AA66" s="240"/>
      <c r="AB66" s="240"/>
      <c r="AC66" s="240"/>
      <c r="AD66" s="240"/>
      <c r="AE66" s="240"/>
      <c r="AF66" s="240"/>
      <c r="AG66" s="240"/>
      <c r="AH66" s="239">
        <f t="shared" si="1"/>
        <v>0</v>
      </c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</row>
    <row r="67" spans="1:54" ht="19.5" customHeight="1" hidden="1">
      <c r="A67" s="272" t="s">
        <v>1156</v>
      </c>
      <c r="B67" s="252" t="s">
        <v>464</v>
      </c>
      <c r="C67" s="251" t="s">
        <v>465</v>
      </c>
      <c r="D67" s="240"/>
      <c r="E67" s="240"/>
      <c r="F67" s="240"/>
      <c r="G67" s="240"/>
      <c r="H67" s="240"/>
      <c r="I67" s="240"/>
      <c r="J67" s="240"/>
      <c r="K67" s="240"/>
      <c r="L67" s="240"/>
      <c r="M67" s="240"/>
      <c r="N67" s="240"/>
      <c r="O67" s="240"/>
      <c r="P67" s="240"/>
      <c r="Q67" s="240"/>
      <c r="R67" s="239"/>
      <c r="S67" s="240"/>
      <c r="T67" s="240"/>
      <c r="U67" s="240"/>
      <c r="V67" s="240"/>
      <c r="W67" s="240"/>
      <c r="X67" s="240"/>
      <c r="Y67" s="240"/>
      <c r="Z67" s="240"/>
      <c r="AA67" s="240"/>
      <c r="AB67" s="240"/>
      <c r="AC67" s="240"/>
      <c r="AD67" s="240"/>
      <c r="AE67" s="240"/>
      <c r="AF67" s="240"/>
      <c r="AG67" s="240"/>
      <c r="AH67" s="239">
        <f t="shared" si="1"/>
        <v>0</v>
      </c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</row>
    <row r="68" spans="1:54" ht="29.25" customHeight="1" hidden="1">
      <c r="A68" s="272" t="s">
        <v>1157</v>
      </c>
      <c r="B68" s="252" t="s">
        <v>466</v>
      </c>
      <c r="C68" s="251" t="s">
        <v>467</v>
      </c>
      <c r="D68" s="240"/>
      <c r="E68" s="240"/>
      <c r="F68" s="240"/>
      <c r="G68" s="240"/>
      <c r="H68" s="240"/>
      <c r="I68" s="240"/>
      <c r="J68" s="240"/>
      <c r="K68" s="240"/>
      <c r="L68" s="240"/>
      <c r="M68" s="240"/>
      <c r="N68" s="240"/>
      <c r="O68" s="240"/>
      <c r="P68" s="240"/>
      <c r="Q68" s="240"/>
      <c r="R68" s="239"/>
      <c r="S68" s="240"/>
      <c r="T68" s="240"/>
      <c r="U68" s="240"/>
      <c r="V68" s="240"/>
      <c r="W68" s="240"/>
      <c r="X68" s="240"/>
      <c r="Y68" s="240"/>
      <c r="Z68" s="240"/>
      <c r="AA68" s="240"/>
      <c r="AB68" s="240"/>
      <c r="AC68" s="240"/>
      <c r="AD68" s="240"/>
      <c r="AE68" s="240"/>
      <c r="AF68" s="240"/>
      <c r="AG68" s="240"/>
      <c r="AH68" s="239">
        <f t="shared" si="1"/>
        <v>0</v>
      </c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</row>
    <row r="69" spans="1:54" ht="29.25" customHeight="1" hidden="1">
      <c r="A69" s="272" t="s">
        <v>1158</v>
      </c>
      <c r="B69" s="252" t="s">
        <v>468</v>
      </c>
      <c r="C69" s="251" t="s">
        <v>469</v>
      </c>
      <c r="D69" s="240"/>
      <c r="E69" s="240"/>
      <c r="F69" s="240"/>
      <c r="G69" s="240"/>
      <c r="H69" s="240"/>
      <c r="I69" s="240"/>
      <c r="J69" s="240"/>
      <c r="K69" s="240"/>
      <c r="L69" s="240"/>
      <c r="M69" s="240"/>
      <c r="N69" s="240"/>
      <c r="O69" s="240"/>
      <c r="P69" s="240"/>
      <c r="Q69" s="240"/>
      <c r="R69" s="239"/>
      <c r="S69" s="240"/>
      <c r="T69" s="240"/>
      <c r="U69" s="240"/>
      <c r="V69" s="240"/>
      <c r="W69" s="240"/>
      <c r="X69" s="240"/>
      <c r="Y69" s="240"/>
      <c r="Z69" s="240"/>
      <c r="AA69" s="240"/>
      <c r="AB69" s="240"/>
      <c r="AC69" s="240"/>
      <c r="AD69" s="240"/>
      <c r="AE69" s="240"/>
      <c r="AF69" s="240"/>
      <c r="AG69" s="240"/>
      <c r="AH69" s="239">
        <f t="shared" si="1"/>
        <v>0</v>
      </c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</row>
    <row r="70" spans="1:54" ht="29.25" customHeight="1" hidden="1">
      <c r="A70" s="272">
        <v>10</v>
      </c>
      <c r="B70" s="252" t="s">
        <v>470</v>
      </c>
      <c r="C70" s="251" t="s">
        <v>471</v>
      </c>
      <c r="D70" s="240"/>
      <c r="E70" s="240"/>
      <c r="F70" s="240"/>
      <c r="G70" s="240"/>
      <c r="H70" s="240"/>
      <c r="I70" s="240"/>
      <c r="J70" s="240"/>
      <c r="K70" s="240"/>
      <c r="L70" s="240"/>
      <c r="M70" s="240"/>
      <c r="N70" s="240"/>
      <c r="O70" s="240"/>
      <c r="P70" s="240"/>
      <c r="Q70" s="240"/>
      <c r="R70" s="239"/>
      <c r="S70" s="240"/>
      <c r="T70" s="240"/>
      <c r="U70" s="240"/>
      <c r="V70" s="240"/>
      <c r="W70" s="240"/>
      <c r="X70" s="240"/>
      <c r="Y70" s="240"/>
      <c r="Z70" s="240"/>
      <c r="AA70" s="240"/>
      <c r="AB70" s="240"/>
      <c r="AC70" s="240"/>
      <c r="AD70" s="240"/>
      <c r="AE70" s="240"/>
      <c r="AF70" s="240"/>
      <c r="AG70" s="240"/>
      <c r="AH70" s="239">
        <f t="shared" si="1"/>
        <v>0</v>
      </c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</row>
    <row r="71" spans="1:54" ht="29.25" customHeight="1">
      <c r="A71" s="272">
        <v>37</v>
      </c>
      <c r="B71" s="252" t="s">
        <v>1091</v>
      </c>
      <c r="C71" s="251" t="s">
        <v>465</v>
      </c>
      <c r="D71" s="240"/>
      <c r="E71" s="240"/>
      <c r="F71" s="240"/>
      <c r="G71" s="240"/>
      <c r="H71" s="240"/>
      <c r="I71" s="240"/>
      <c r="J71" s="240"/>
      <c r="K71" s="240"/>
      <c r="L71" s="240"/>
      <c r="M71" s="240"/>
      <c r="N71" s="240"/>
      <c r="O71" s="240"/>
      <c r="P71" s="240"/>
      <c r="Q71" s="240"/>
      <c r="R71" s="239"/>
      <c r="S71" s="240"/>
      <c r="T71" s="240"/>
      <c r="U71" s="240"/>
      <c r="V71" s="240"/>
      <c r="W71" s="240"/>
      <c r="X71" s="240"/>
      <c r="Y71" s="240"/>
      <c r="Z71" s="240"/>
      <c r="AA71" s="240"/>
      <c r="AB71" s="240"/>
      <c r="AC71" s="240"/>
      <c r="AD71" s="240"/>
      <c r="AE71" s="240"/>
      <c r="AF71" s="240"/>
      <c r="AG71" s="240"/>
      <c r="AH71" s="239">
        <f t="shared" si="1"/>
        <v>0</v>
      </c>
      <c r="AI71" s="96"/>
      <c r="AJ71" s="96"/>
      <c r="AK71" s="96"/>
      <c r="AL71" s="96"/>
      <c r="AM71" s="96"/>
      <c r="AN71" s="96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96"/>
    </row>
    <row r="72" spans="1:54" ht="15">
      <c r="A72" s="272">
        <v>38</v>
      </c>
      <c r="B72" s="252" t="s">
        <v>1089</v>
      </c>
      <c r="C72" s="251" t="s">
        <v>469</v>
      </c>
      <c r="D72" s="240"/>
      <c r="E72" s="240"/>
      <c r="F72" s="240"/>
      <c r="G72" s="240"/>
      <c r="H72" s="240"/>
      <c r="I72" s="240"/>
      <c r="J72" s="240"/>
      <c r="K72" s="240"/>
      <c r="L72" s="240"/>
      <c r="M72" s="240"/>
      <c r="N72" s="240"/>
      <c r="O72" s="240"/>
      <c r="P72" s="240"/>
      <c r="Q72" s="240"/>
      <c r="R72" s="239"/>
      <c r="S72" s="240"/>
      <c r="T72" s="240"/>
      <c r="U72" s="240"/>
      <c r="V72" s="240"/>
      <c r="W72" s="240"/>
      <c r="X72" s="240"/>
      <c r="Y72" s="240"/>
      <c r="Z72" s="240"/>
      <c r="AA72" s="240"/>
      <c r="AB72" s="240"/>
      <c r="AC72" s="240"/>
      <c r="AD72" s="240"/>
      <c r="AE72" s="240"/>
      <c r="AF72" s="240"/>
      <c r="AG72" s="240"/>
      <c r="AH72" s="239">
        <f t="shared" si="1"/>
        <v>0</v>
      </c>
      <c r="AI72" s="96"/>
      <c r="AJ72" s="96"/>
      <c r="AK72" s="96"/>
      <c r="AL72" s="96"/>
      <c r="AM72" s="96"/>
      <c r="AN72" s="96"/>
      <c r="AO72" s="96"/>
      <c r="AP72" s="96"/>
      <c r="AQ72" s="96"/>
      <c r="AR72" s="96"/>
      <c r="AS72" s="96"/>
      <c r="AT72" s="96"/>
      <c r="AU72" s="96"/>
      <c r="AV72" s="96"/>
      <c r="AW72" s="96"/>
      <c r="AX72" s="96"/>
      <c r="AY72" s="96"/>
      <c r="AZ72" s="96"/>
      <c r="BA72" s="96"/>
      <c r="BB72" s="96"/>
    </row>
    <row r="73" spans="1:54" ht="15">
      <c r="A73" s="272">
        <v>39</v>
      </c>
      <c r="B73" s="252"/>
      <c r="C73" s="251" t="s">
        <v>471</v>
      </c>
      <c r="D73" s="240"/>
      <c r="E73" s="240"/>
      <c r="F73" s="240"/>
      <c r="G73" s="240"/>
      <c r="H73" s="240"/>
      <c r="I73" s="240"/>
      <c r="J73" s="240"/>
      <c r="K73" s="240"/>
      <c r="L73" s="240"/>
      <c r="M73" s="240"/>
      <c r="N73" s="240"/>
      <c r="O73" s="240"/>
      <c r="P73" s="240"/>
      <c r="Q73" s="240"/>
      <c r="R73" s="239"/>
      <c r="S73" s="240"/>
      <c r="T73" s="240"/>
      <c r="U73" s="240"/>
      <c r="V73" s="240"/>
      <c r="W73" s="240"/>
      <c r="X73" s="240"/>
      <c r="Y73" s="240"/>
      <c r="Z73" s="240"/>
      <c r="AA73" s="240"/>
      <c r="AB73" s="240"/>
      <c r="AC73" s="240"/>
      <c r="AD73" s="240"/>
      <c r="AE73" s="240"/>
      <c r="AF73" s="240"/>
      <c r="AG73" s="240"/>
      <c r="AH73" s="239">
        <f t="shared" si="1"/>
        <v>0</v>
      </c>
      <c r="AI73" s="96"/>
      <c r="AJ73" s="96"/>
      <c r="AK73" s="96"/>
      <c r="AL73" s="96"/>
      <c r="AM73" s="96"/>
      <c r="AN73" s="96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96"/>
      <c r="BA73" s="96"/>
      <c r="BB73" s="96"/>
    </row>
    <row r="74" spans="1:54" ht="19.5" customHeight="1">
      <c r="A74" s="272">
        <v>40</v>
      </c>
      <c r="B74" s="252" t="s">
        <v>472</v>
      </c>
      <c r="C74" s="251" t="s">
        <v>473</v>
      </c>
      <c r="D74" s="240">
        <v>160000</v>
      </c>
      <c r="E74" s="240"/>
      <c r="F74" s="240"/>
      <c r="G74" s="240"/>
      <c r="H74" s="240"/>
      <c r="I74" s="240"/>
      <c r="J74" s="240"/>
      <c r="K74" s="240"/>
      <c r="L74" s="240"/>
      <c r="M74" s="240"/>
      <c r="N74" s="240"/>
      <c r="O74" s="240"/>
      <c r="P74" s="240"/>
      <c r="Q74" s="240"/>
      <c r="R74" s="239"/>
      <c r="S74" s="240"/>
      <c r="T74" s="240"/>
      <c r="U74" s="240"/>
      <c r="V74" s="240"/>
      <c r="W74" s="240"/>
      <c r="X74" s="240"/>
      <c r="Y74" s="240"/>
      <c r="Z74" s="240">
        <v>685000</v>
      </c>
      <c r="AA74" s="240"/>
      <c r="AB74" s="240"/>
      <c r="AC74" s="240"/>
      <c r="AD74" s="240"/>
      <c r="AE74" s="240"/>
      <c r="AF74" s="240"/>
      <c r="AG74" s="240"/>
      <c r="AH74" s="239">
        <f t="shared" si="1"/>
        <v>845000</v>
      </c>
      <c r="AI74" s="96"/>
      <c r="AJ74" s="96"/>
      <c r="AK74" s="96"/>
      <c r="AL74" s="96"/>
      <c r="AM74" s="96"/>
      <c r="AN74" s="96"/>
      <c r="AO74" s="96"/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96"/>
      <c r="BA74" s="96"/>
      <c r="BB74" s="96"/>
    </row>
    <row r="75" spans="1:54" ht="29.25" customHeight="1" hidden="1">
      <c r="A75" s="272" t="s">
        <v>1159</v>
      </c>
      <c r="B75" s="252" t="s">
        <v>474</v>
      </c>
      <c r="C75" s="251" t="s">
        <v>475</v>
      </c>
      <c r="D75" s="240"/>
      <c r="E75" s="240"/>
      <c r="F75" s="240"/>
      <c r="G75" s="240"/>
      <c r="H75" s="240"/>
      <c r="I75" s="240"/>
      <c r="J75" s="240"/>
      <c r="K75" s="240"/>
      <c r="L75" s="240"/>
      <c r="M75" s="240"/>
      <c r="N75" s="240"/>
      <c r="O75" s="240"/>
      <c r="P75" s="240"/>
      <c r="Q75" s="240"/>
      <c r="R75" s="239"/>
      <c r="S75" s="240"/>
      <c r="T75" s="240"/>
      <c r="U75" s="240"/>
      <c r="V75" s="240"/>
      <c r="W75" s="240"/>
      <c r="X75" s="240"/>
      <c r="Y75" s="240"/>
      <c r="Z75" s="240"/>
      <c r="AA75" s="240"/>
      <c r="AB75" s="240"/>
      <c r="AC75" s="240"/>
      <c r="AD75" s="240"/>
      <c r="AE75" s="240"/>
      <c r="AF75" s="240"/>
      <c r="AG75" s="240"/>
      <c r="AH75" s="239">
        <f t="shared" si="1"/>
        <v>0</v>
      </c>
      <c r="AI75" s="96"/>
      <c r="AJ75" s="96"/>
      <c r="AK75" s="96"/>
      <c r="AL75" s="96"/>
      <c r="AM75" s="96"/>
      <c r="AN75" s="96"/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96"/>
    </row>
    <row r="76" spans="1:54" ht="29.25" customHeight="1" hidden="1">
      <c r="A76" s="272" t="s">
        <v>1160</v>
      </c>
      <c r="B76" s="252" t="s">
        <v>476</v>
      </c>
      <c r="C76" s="251" t="s">
        <v>477</v>
      </c>
      <c r="D76" s="240"/>
      <c r="E76" s="240"/>
      <c r="F76" s="240"/>
      <c r="G76" s="240"/>
      <c r="H76" s="240"/>
      <c r="I76" s="240"/>
      <c r="J76" s="240"/>
      <c r="K76" s="240"/>
      <c r="L76" s="240"/>
      <c r="M76" s="240"/>
      <c r="N76" s="240"/>
      <c r="O76" s="240"/>
      <c r="P76" s="240"/>
      <c r="Q76" s="240"/>
      <c r="R76" s="239"/>
      <c r="S76" s="240"/>
      <c r="T76" s="240"/>
      <c r="U76" s="240"/>
      <c r="V76" s="240"/>
      <c r="W76" s="240"/>
      <c r="X76" s="240"/>
      <c r="Y76" s="240"/>
      <c r="Z76" s="240"/>
      <c r="AA76" s="240"/>
      <c r="AB76" s="240"/>
      <c r="AC76" s="240"/>
      <c r="AD76" s="240"/>
      <c r="AE76" s="240"/>
      <c r="AF76" s="240"/>
      <c r="AG76" s="240"/>
      <c r="AH76" s="239">
        <f t="shared" si="1"/>
        <v>0</v>
      </c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96"/>
      <c r="BA76" s="96"/>
      <c r="BB76" s="96"/>
    </row>
    <row r="77" spans="1:54" ht="19.5" customHeight="1" hidden="1">
      <c r="A77" s="272">
        <v>11</v>
      </c>
      <c r="B77" s="252" t="s">
        <v>478</v>
      </c>
      <c r="C77" s="251" t="s">
        <v>479</v>
      </c>
      <c r="D77" s="240"/>
      <c r="E77" s="240"/>
      <c r="F77" s="240"/>
      <c r="G77" s="240"/>
      <c r="H77" s="240"/>
      <c r="I77" s="240"/>
      <c r="J77" s="240"/>
      <c r="K77" s="240"/>
      <c r="L77" s="240"/>
      <c r="M77" s="240"/>
      <c r="N77" s="240"/>
      <c r="O77" s="240"/>
      <c r="P77" s="240"/>
      <c r="Q77" s="240"/>
      <c r="R77" s="239"/>
      <c r="S77" s="240"/>
      <c r="T77" s="240"/>
      <c r="U77" s="240"/>
      <c r="V77" s="240"/>
      <c r="W77" s="240"/>
      <c r="X77" s="240"/>
      <c r="Y77" s="240"/>
      <c r="Z77" s="240"/>
      <c r="AA77" s="240"/>
      <c r="AB77" s="240"/>
      <c r="AC77" s="240"/>
      <c r="AD77" s="240"/>
      <c r="AE77" s="240"/>
      <c r="AF77" s="240"/>
      <c r="AG77" s="240"/>
      <c r="AH77" s="239">
        <f t="shared" si="1"/>
        <v>0</v>
      </c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96"/>
      <c r="AT77" s="96"/>
      <c r="AU77" s="96"/>
      <c r="AV77" s="96"/>
      <c r="AW77" s="96"/>
      <c r="AX77" s="96"/>
      <c r="AY77" s="96"/>
      <c r="AZ77" s="96"/>
      <c r="BA77" s="96"/>
      <c r="BB77" s="96"/>
    </row>
    <row r="78" spans="1:54" ht="19.5" customHeight="1" hidden="1">
      <c r="A78" s="272" t="s">
        <v>1161</v>
      </c>
      <c r="B78" s="249" t="s">
        <v>480</v>
      </c>
      <c r="C78" s="251" t="s">
        <v>481</v>
      </c>
      <c r="D78" s="240"/>
      <c r="E78" s="240"/>
      <c r="F78" s="240"/>
      <c r="G78" s="240"/>
      <c r="H78" s="240"/>
      <c r="I78" s="240"/>
      <c r="J78" s="240"/>
      <c r="K78" s="240"/>
      <c r="L78" s="240"/>
      <c r="M78" s="240"/>
      <c r="N78" s="240"/>
      <c r="O78" s="240"/>
      <c r="P78" s="240"/>
      <c r="Q78" s="240"/>
      <c r="R78" s="239"/>
      <c r="S78" s="240"/>
      <c r="T78" s="240"/>
      <c r="U78" s="240"/>
      <c r="V78" s="240"/>
      <c r="W78" s="240"/>
      <c r="X78" s="240"/>
      <c r="Y78" s="240"/>
      <c r="Z78" s="240"/>
      <c r="AA78" s="240"/>
      <c r="AB78" s="240"/>
      <c r="AC78" s="240"/>
      <c r="AD78" s="240"/>
      <c r="AE78" s="240"/>
      <c r="AF78" s="240"/>
      <c r="AG78" s="240"/>
      <c r="AH78" s="239">
        <f aca="true" t="shared" si="31" ref="AH78:AH108">SUM(C78:AG78)</f>
        <v>0</v>
      </c>
      <c r="AI78" s="96"/>
      <c r="AJ78" s="96"/>
      <c r="AK78" s="96"/>
      <c r="AL78" s="96"/>
      <c r="AM78" s="96"/>
      <c r="AN78" s="96"/>
      <c r="AO78" s="96"/>
      <c r="AP78" s="96"/>
      <c r="AQ78" s="96"/>
      <c r="AR78" s="96"/>
      <c r="AS78" s="96"/>
      <c r="AT78" s="96"/>
      <c r="AU78" s="96"/>
      <c r="AV78" s="96"/>
      <c r="AW78" s="96"/>
      <c r="AX78" s="96"/>
      <c r="AY78" s="96"/>
      <c r="AZ78" s="96"/>
      <c r="BA78" s="96"/>
      <c r="BB78" s="96"/>
    </row>
    <row r="79" spans="1:54" ht="19.5" customHeight="1">
      <c r="A79" s="272">
        <v>41</v>
      </c>
      <c r="B79" s="252" t="s">
        <v>482</v>
      </c>
      <c r="C79" s="251" t="s">
        <v>484</v>
      </c>
      <c r="D79" s="240"/>
      <c r="E79" s="240"/>
      <c r="F79" s="240"/>
      <c r="G79" s="240"/>
      <c r="H79" s="240"/>
      <c r="I79" s="240"/>
      <c r="J79" s="240"/>
      <c r="K79" s="240"/>
      <c r="L79" s="240"/>
      <c r="M79" s="240"/>
      <c r="N79" s="240"/>
      <c r="O79" s="240"/>
      <c r="P79" s="240"/>
      <c r="Q79" s="240"/>
      <c r="R79" s="239"/>
      <c r="S79" s="240">
        <v>892392</v>
      </c>
      <c r="T79" s="240"/>
      <c r="U79" s="240"/>
      <c r="V79" s="240"/>
      <c r="W79" s="240"/>
      <c r="X79" s="240"/>
      <c r="Y79" s="240"/>
      <c r="Z79" s="240"/>
      <c r="AA79" s="240"/>
      <c r="AB79" s="240"/>
      <c r="AC79" s="240"/>
      <c r="AD79" s="240"/>
      <c r="AE79" s="240"/>
      <c r="AF79" s="240"/>
      <c r="AG79" s="240"/>
      <c r="AH79" s="239">
        <f t="shared" si="31"/>
        <v>892392</v>
      </c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96"/>
      <c r="AT79" s="96"/>
      <c r="AU79" s="96"/>
      <c r="AV79" s="96"/>
      <c r="AW79" s="96"/>
      <c r="AX79" s="96"/>
      <c r="AY79" s="96"/>
      <c r="AZ79" s="96"/>
      <c r="BA79" s="96"/>
      <c r="BB79" s="96"/>
    </row>
    <row r="80" spans="1:54" ht="19.5" customHeight="1">
      <c r="A80" s="272">
        <v>42</v>
      </c>
      <c r="B80" s="249" t="s">
        <v>483</v>
      </c>
      <c r="C80" s="251" t="s">
        <v>1087</v>
      </c>
      <c r="D80" s="240"/>
      <c r="E80" s="240"/>
      <c r="F80" s="240"/>
      <c r="G80" s="240"/>
      <c r="H80" s="240"/>
      <c r="I80" s="239">
        <f>SUM(I65:I79)</f>
        <v>0</v>
      </c>
      <c r="J80" s="240"/>
      <c r="K80" s="240"/>
      <c r="L80" s="240"/>
      <c r="M80" s="240"/>
      <c r="N80" s="240"/>
      <c r="O80" s="240"/>
      <c r="P80" s="240"/>
      <c r="Q80" s="240"/>
      <c r="R80" s="239"/>
      <c r="S80" s="240"/>
      <c r="T80" s="240"/>
      <c r="U80" s="240"/>
      <c r="V80" s="240"/>
      <c r="W80" s="240"/>
      <c r="X80" s="240"/>
      <c r="Y80" s="240"/>
      <c r="Z80" s="240"/>
      <c r="AA80" s="240"/>
      <c r="AB80" s="240"/>
      <c r="AC80" s="240"/>
      <c r="AD80" s="240"/>
      <c r="AE80" s="240"/>
      <c r="AF80" s="240"/>
      <c r="AG80" s="240">
        <f>'4.b.m.'!H742</f>
        <v>12454208.495000005</v>
      </c>
      <c r="AH80" s="239">
        <f t="shared" si="31"/>
        <v>12454208.495000005</v>
      </c>
      <c r="AI80" s="96"/>
      <c r="AJ80" s="96"/>
      <c r="AK80" s="96"/>
      <c r="AL80" s="96"/>
      <c r="AM80" s="96"/>
      <c r="AN80" s="96"/>
      <c r="AO80" s="96"/>
      <c r="AP80" s="96"/>
      <c r="AQ80" s="96"/>
      <c r="AR80" s="96"/>
      <c r="AS80" s="96"/>
      <c r="AT80" s="96"/>
      <c r="AU80" s="96"/>
      <c r="AV80" s="96"/>
      <c r="AW80" s="96"/>
      <c r="AX80" s="96"/>
      <c r="AY80" s="96"/>
      <c r="AZ80" s="96"/>
      <c r="BA80" s="96"/>
      <c r="BB80" s="96"/>
    </row>
    <row r="81" spans="1:54" ht="19.5" customHeight="1">
      <c r="A81" s="272">
        <v>43</v>
      </c>
      <c r="B81" s="258" t="s">
        <v>485</v>
      </c>
      <c r="C81" s="256" t="s">
        <v>298</v>
      </c>
      <c r="D81" s="239">
        <f>SUM(D66:D80)</f>
        <v>160000</v>
      </c>
      <c r="E81" s="239">
        <f>SUM(E66:E80)</f>
        <v>0</v>
      </c>
      <c r="F81" s="239">
        <f>SUM(F66:F80)</f>
        <v>0</v>
      </c>
      <c r="G81" s="239"/>
      <c r="H81" s="239">
        <f>SUM(H66:H80)</f>
        <v>0</v>
      </c>
      <c r="I81" s="240"/>
      <c r="J81" s="239">
        <f aca="true" t="shared" si="32" ref="J81:R81">SUM(J66:J80)</f>
        <v>0</v>
      </c>
      <c r="K81" s="239">
        <f t="shared" si="32"/>
        <v>0</v>
      </c>
      <c r="L81" s="239">
        <f t="shared" si="32"/>
        <v>0</v>
      </c>
      <c r="M81" s="239"/>
      <c r="N81" s="239">
        <f t="shared" si="32"/>
        <v>0</v>
      </c>
      <c r="O81" s="239">
        <f t="shared" si="32"/>
        <v>0</v>
      </c>
      <c r="P81" s="239">
        <f t="shared" si="32"/>
        <v>0</v>
      </c>
      <c r="Q81" s="239">
        <f t="shared" si="32"/>
        <v>0</v>
      </c>
      <c r="R81" s="239">
        <f t="shared" si="32"/>
        <v>0</v>
      </c>
      <c r="S81" s="239">
        <f aca="true" t="shared" si="33" ref="S81:Y81">SUM(S66:S80)</f>
        <v>892392</v>
      </c>
      <c r="T81" s="239">
        <f t="shared" si="33"/>
        <v>0</v>
      </c>
      <c r="U81" s="239">
        <f t="shared" si="33"/>
        <v>0</v>
      </c>
      <c r="V81" s="239">
        <f t="shared" si="33"/>
        <v>0</v>
      </c>
      <c r="W81" s="239">
        <f t="shared" si="33"/>
        <v>0</v>
      </c>
      <c r="X81" s="239">
        <f t="shared" si="33"/>
        <v>0</v>
      </c>
      <c r="Y81" s="239">
        <f t="shared" si="33"/>
        <v>0</v>
      </c>
      <c r="Z81" s="239">
        <f aca="true" t="shared" si="34" ref="Z81:AG81">SUM(Z66:Z80)</f>
        <v>685000</v>
      </c>
      <c r="AA81" s="239">
        <f t="shared" si="34"/>
        <v>0</v>
      </c>
      <c r="AB81" s="239">
        <f t="shared" si="34"/>
        <v>0</v>
      </c>
      <c r="AC81" s="239">
        <f t="shared" si="34"/>
        <v>0</v>
      </c>
      <c r="AD81" s="239">
        <f t="shared" si="34"/>
        <v>0</v>
      </c>
      <c r="AE81" s="239">
        <f t="shared" si="34"/>
        <v>0</v>
      </c>
      <c r="AF81" s="239"/>
      <c r="AG81" s="239">
        <f t="shared" si="34"/>
        <v>12454208.495000005</v>
      </c>
      <c r="AH81" s="239">
        <f t="shared" si="31"/>
        <v>14191600.495000005</v>
      </c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96"/>
      <c r="AT81" s="96"/>
      <c r="AU81" s="96"/>
      <c r="AV81" s="96"/>
      <c r="AW81" s="96"/>
      <c r="AX81" s="96"/>
      <c r="AY81" s="96"/>
      <c r="AZ81" s="96"/>
      <c r="BA81" s="96"/>
      <c r="BB81" s="96"/>
    </row>
    <row r="82" spans="1:54" ht="15">
      <c r="A82" s="272">
        <v>44</v>
      </c>
      <c r="B82" s="259" t="s">
        <v>486</v>
      </c>
      <c r="C82" s="251" t="s">
        <v>487</v>
      </c>
      <c r="D82" s="240"/>
      <c r="E82" s="240"/>
      <c r="F82" s="240"/>
      <c r="G82" s="240"/>
      <c r="H82" s="240"/>
      <c r="I82" s="240"/>
      <c r="J82" s="240"/>
      <c r="K82" s="240"/>
      <c r="L82" s="240"/>
      <c r="M82" s="240">
        <v>7925000</v>
      </c>
      <c r="N82" s="240"/>
      <c r="O82" s="240"/>
      <c r="P82" s="240"/>
      <c r="Q82" s="240"/>
      <c r="R82" s="239"/>
      <c r="S82" s="240"/>
      <c r="T82" s="240"/>
      <c r="U82" s="240"/>
      <c r="V82" s="240"/>
      <c r="W82" s="240"/>
      <c r="X82" s="240"/>
      <c r="Y82" s="240"/>
      <c r="Z82" s="240"/>
      <c r="AA82" s="240"/>
      <c r="AB82" s="240"/>
      <c r="AC82" s="240"/>
      <c r="AD82" s="240"/>
      <c r="AE82" s="240"/>
      <c r="AF82" s="240"/>
      <c r="AG82" s="240"/>
      <c r="AH82" s="239">
        <f t="shared" si="31"/>
        <v>7925000</v>
      </c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96"/>
      <c r="AT82" s="96"/>
      <c r="AU82" s="96"/>
      <c r="AV82" s="96"/>
      <c r="AW82" s="96"/>
      <c r="AX82" s="96"/>
      <c r="AY82" s="96"/>
      <c r="AZ82" s="96"/>
      <c r="BA82" s="96"/>
      <c r="BB82" s="96"/>
    </row>
    <row r="83" spans="1:54" ht="15">
      <c r="A83" s="272">
        <v>45</v>
      </c>
      <c r="B83" s="259" t="s">
        <v>488</v>
      </c>
      <c r="C83" s="253" t="s">
        <v>489</v>
      </c>
      <c r="D83" s="240"/>
      <c r="E83" s="240"/>
      <c r="F83" s="240"/>
      <c r="G83" s="240"/>
      <c r="H83" s="240"/>
      <c r="I83" s="240"/>
      <c r="J83" s="240"/>
      <c r="K83" s="240"/>
      <c r="L83" s="240"/>
      <c r="M83" s="240">
        <v>56262500</v>
      </c>
      <c r="N83" s="240"/>
      <c r="O83" s="240"/>
      <c r="P83" s="240"/>
      <c r="Q83" s="240"/>
      <c r="R83" s="239"/>
      <c r="S83" s="240"/>
      <c r="T83" s="240"/>
      <c r="U83" s="240"/>
      <c r="V83" s="240"/>
      <c r="W83" s="240"/>
      <c r="X83" s="240"/>
      <c r="Y83" s="240"/>
      <c r="Z83" s="240"/>
      <c r="AA83" s="240"/>
      <c r="AB83" s="240"/>
      <c r="AC83" s="240"/>
      <c r="AD83" s="240"/>
      <c r="AE83" s="240"/>
      <c r="AF83" s="240"/>
      <c r="AG83" s="240"/>
      <c r="AH83" s="239">
        <f t="shared" si="31"/>
        <v>56262500</v>
      </c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96"/>
      <c r="AT83" s="96"/>
      <c r="AU83" s="96"/>
      <c r="AV83" s="96"/>
      <c r="AW83" s="96"/>
      <c r="AX83" s="96"/>
      <c r="AY83" s="96"/>
      <c r="AZ83" s="96"/>
      <c r="BA83" s="96"/>
      <c r="BB83" s="96"/>
    </row>
    <row r="84" spans="1:54" ht="15.75" customHeight="1" hidden="1">
      <c r="A84" s="272">
        <v>12</v>
      </c>
      <c r="B84" s="259" t="s">
        <v>490</v>
      </c>
      <c r="C84" s="253" t="s">
        <v>491</v>
      </c>
      <c r="D84" s="240"/>
      <c r="E84" s="240"/>
      <c r="F84" s="240"/>
      <c r="G84" s="240"/>
      <c r="H84" s="240"/>
      <c r="I84" s="240"/>
      <c r="J84" s="240"/>
      <c r="K84" s="240"/>
      <c r="L84" s="240"/>
      <c r="M84" s="240"/>
      <c r="N84" s="240"/>
      <c r="O84" s="240"/>
      <c r="P84" s="240"/>
      <c r="Q84" s="240"/>
      <c r="R84" s="239"/>
      <c r="S84" s="240"/>
      <c r="T84" s="240"/>
      <c r="U84" s="240"/>
      <c r="V84" s="240"/>
      <c r="W84" s="240"/>
      <c r="X84" s="240"/>
      <c r="Y84" s="240"/>
      <c r="Z84" s="240"/>
      <c r="AA84" s="240"/>
      <c r="AB84" s="240"/>
      <c r="AC84" s="240"/>
      <c r="AD84" s="240"/>
      <c r="AE84" s="240"/>
      <c r="AF84" s="240"/>
      <c r="AG84" s="240"/>
      <c r="AH84" s="239">
        <f t="shared" si="31"/>
        <v>0</v>
      </c>
      <c r="AI84" s="96"/>
      <c r="AJ84" s="96"/>
      <c r="AK84" s="96"/>
      <c r="AL84" s="96"/>
      <c r="AM84" s="96"/>
      <c r="AN84" s="96"/>
      <c r="AO84" s="96"/>
      <c r="AP84" s="96"/>
      <c r="AQ84" s="96"/>
      <c r="AR84" s="96"/>
      <c r="AS84" s="96"/>
      <c r="AT84" s="96"/>
      <c r="AU84" s="96"/>
      <c r="AV84" s="96"/>
      <c r="AW84" s="96"/>
      <c r="AX84" s="96"/>
      <c r="AY84" s="96"/>
      <c r="AZ84" s="96"/>
      <c r="BA84" s="96"/>
      <c r="BB84" s="96"/>
    </row>
    <row r="85" spans="1:55" ht="15">
      <c r="A85" s="272">
        <v>46</v>
      </c>
      <c r="B85" s="259" t="s">
        <v>492</v>
      </c>
      <c r="C85" s="251" t="s">
        <v>493</v>
      </c>
      <c r="D85" s="240"/>
      <c r="E85" s="240"/>
      <c r="F85" s="240"/>
      <c r="G85" s="240"/>
      <c r="H85" s="240"/>
      <c r="I85" s="240"/>
      <c r="J85" s="240"/>
      <c r="K85" s="240"/>
      <c r="L85" s="240"/>
      <c r="M85" s="240"/>
      <c r="N85" s="240"/>
      <c r="O85" s="240"/>
      <c r="P85" s="240"/>
      <c r="Q85" s="240"/>
      <c r="R85" s="239"/>
      <c r="S85" s="240">
        <v>110000</v>
      </c>
      <c r="T85" s="240"/>
      <c r="U85" s="240"/>
      <c r="V85" s="240"/>
      <c r="W85" s="240"/>
      <c r="X85" s="240"/>
      <c r="Y85" s="240"/>
      <c r="Z85" s="240"/>
      <c r="AA85" s="240"/>
      <c r="AB85" s="240"/>
      <c r="AC85" s="240"/>
      <c r="AD85" s="240"/>
      <c r="AE85" s="240"/>
      <c r="AF85" s="240">
        <v>858680</v>
      </c>
      <c r="AG85" s="240"/>
      <c r="AH85" s="239">
        <f t="shared" si="31"/>
        <v>968680</v>
      </c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96"/>
      <c r="AT85" s="96"/>
      <c r="AU85" s="96"/>
      <c r="AV85" s="96"/>
      <c r="AW85" s="96"/>
      <c r="AX85" s="96"/>
      <c r="AY85" s="96"/>
      <c r="AZ85" s="96"/>
      <c r="BA85" s="96"/>
      <c r="BB85" s="96"/>
      <c r="BC85" s="96"/>
    </row>
    <row r="86" spans="1:55" ht="15.75" customHeight="1" hidden="1">
      <c r="A86" s="272" t="s">
        <v>1162</v>
      </c>
      <c r="B86" s="257" t="s">
        <v>494</v>
      </c>
      <c r="C86" s="251" t="s">
        <v>495</v>
      </c>
      <c r="D86" s="240"/>
      <c r="E86" s="240"/>
      <c r="F86" s="240"/>
      <c r="G86" s="240"/>
      <c r="H86" s="240"/>
      <c r="I86" s="240"/>
      <c r="J86" s="240"/>
      <c r="K86" s="240"/>
      <c r="L86" s="240"/>
      <c r="M86" s="240"/>
      <c r="N86" s="240"/>
      <c r="O86" s="240"/>
      <c r="P86" s="240"/>
      <c r="Q86" s="240"/>
      <c r="R86" s="239"/>
      <c r="S86" s="240"/>
      <c r="T86" s="240"/>
      <c r="U86" s="240"/>
      <c r="V86" s="240"/>
      <c r="W86" s="240"/>
      <c r="X86" s="240"/>
      <c r="Y86" s="240"/>
      <c r="Z86" s="240"/>
      <c r="AA86" s="240"/>
      <c r="AB86" s="240"/>
      <c r="AC86" s="240"/>
      <c r="AD86" s="240"/>
      <c r="AE86" s="240"/>
      <c r="AF86" s="240"/>
      <c r="AG86" s="240"/>
      <c r="AH86" s="239">
        <f t="shared" si="31"/>
        <v>0</v>
      </c>
      <c r="AI86" s="96"/>
      <c r="AJ86" s="96"/>
      <c r="AK86" s="96"/>
      <c r="AL86" s="96"/>
      <c r="AM86" s="96"/>
      <c r="AN86" s="96"/>
      <c r="AO86" s="96"/>
      <c r="AP86" s="96"/>
      <c r="AQ86" s="96"/>
      <c r="AR86" s="96"/>
      <c r="AS86" s="96"/>
      <c r="AT86" s="96"/>
      <c r="AU86" s="96"/>
      <c r="AV86" s="96"/>
      <c r="AW86" s="96"/>
      <c r="AX86" s="96"/>
      <c r="AY86" s="96"/>
      <c r="AZ86" s="96"/>
      <c r="BA86" s="96"/>
      <c r="BB86" s="96"/>
      <c r="BC86" s="96"/>
    </row>
    <row r="87" spans="1:55" ht="15.75" customHeight="1" hidden="1">
      <c r="A87" s="272" t="s">
        <v>1163</v>
      </c>
      <c r="B87" s="257" t="s">
        <v>496</v>
      </c>
      <c r="C87" s="251" t="s">
        <v>497</v>
      </c>
      <c r="D87" s="240"/>
      <c r="E87" s="240"/>
      <c r="F87" s="240"/>
      <c r="G87" s="240"/>
      <c r="H87" s="240"/>
      <c r="I87" s="240"/>
      <c r="J87" s="240"/>
      <c r="K87" s="240"/>
      <c r="L87" s="240"/>
      <c r="M87" s="240"/>
      <c r="N87" s="240"/>
      <c r="O87" s="240"/>
      <c r="P87" s="240"/>
      <c r="Q87" s="240"/>
      <c r="R87" s="239"/>
      <c r="S87" s="240"/>
      <c r="T87" s="240"/>
      <c r="U87" s="240"/>
      <c r="V87" s="240"/>
      <c r="W87" s="240"/>
      <c r="X87" s="240"/>
      <c r="Y87" s="240"/>
      <c r="Z87" s="240"/>
      <c r="AA87" s="240"/>
      <c r="AB87" s="240"/>
      <c r="AC87" s="240"/>
      <c r="AD87" s="240"/>
      <c r="AE87" s="240"/>
      <c r="AF87" s="240"/>
      <c r="AG87" s="240"/>
      <c r="AH87" s="239">
        <f t="shared" si="31"/>
        <v>0</v>
      </c>
      <c r="AI87" s="96"/>
      <c r="AJ87" s="96"/>
      <c r="AK87" s="96"/>
      <c r="AL87" s="96"/>
      <c r="AM87" s="96"/>
      <c r="AN87" s="96"/>
      <c r="AO87" s="96"/>
      <c r="AP87" s="96"/>
      <c r="AQ87" s="96"/>
      <c r="AR87" s="96"/>
      <c r="AS87" s="96"/>
      <c r="AT87" s="96"/>
      <c r="AU87" s="96"/>
      <c r="AV87" s="96"/>
      <c r="AW87" s="96"/>
      <c r="AX87" s="96"/>
      <c r="AY87" s="96"/>
      <c r="AZ87" s="96"/>
      <c r="BA87" s="96"/>
      <c r="BB87" s="96"/>
      <c r="BC87" s="96"/>
    </row>
    <row r="88" spans="1:55" ht="15">
      <c r="A88" s="272">
        <v>47</v>
      </c>
      <c r="B88" s="257" t="s">
        <v>498</v>
      </c>
      <c r="C88" s="251" t="s">
        <v>499</v>
      </c>
      <c r="D88" s="240"/>
      <c r="E88" s="240"/>
      <c r="F88" s="240"/>
      <c r="G88" s="240"/>
      <c r="H88" s="240"/>
      <c r="I88" s="239">
        <f>SUM(I81:I87)</f>
        <v>0</v>
      </c>
      <c r="J88" s="240"/>
      <c r="K88" s="240"/>
      <c r="L88" s="240"/>
      <c r="M88" s="240">
        <v>17330625</v>
      </c>
      <c r="N88" s="240"/>
      <c r="O88" s="240"/>
      <c r="P88" s="240"/>
      <c r="Q88" s="240"/>
      <c r="R88" s="239"/>
      <c r="S88" s="240">
        <v>29700</v>
      </c>
      <c r="T88" s="240"/>
      <c r="U88" s="240"/>
      <c r="V88" s="240"/>
      <c r="W88" s="240"/>
      <c r="X88" s="240"/>
      <c r="Y88" s="240"/>
      <c r="Z88" s="240"/>
      <c r="AA88" s="240"/>
      <c r="AB88" s="240"/>
      <c r="AC88" s="240"/>
      <c r="AD88" s="240"/>
      <c r="AE88" s="240"/>
      <c r="AF88" s="240">
        <v>231844</v>
      </c>
      <c r="AG88" s="240"/>
      <c r="AH88" s="239">
        <f t="shared" si="31"/>
        <v>17592169</v>
      </c>
      <c r="AI88" s="96"/>
      <c r="AJ88" s="96"/>
      <c r="AK88" s="96"/>
      <c r="AL88" s="96"/>
      <c r="AM88" s="96"/>
      <c r="AN88" s="96"/>
      <c r="AO88" s="96"/>
      <c r="AP88" s="96"/>
      <c r="AQ88" s="96"/>
      <c r="AR88" s="96"/>
      <c r="AS88" s="96"/>
      <c r="AT88" s="96"/>
      <c r="AU88" s="96"/>
      <c r="AV88" s="96"/>
      <c r="AW88" s="96"/>
      <c r="AX88" s="96"/>
      <c r="AY88" s="96"/>
      <c r="AZ88" s="96"/>
      <c r="BA88" s="96"/>
      <c r="BB88" s="96"/>
      <c r="BC88" s="96"/>
    </row>
    <row r="89" spans="1:55" s="95" customFormat="1" ht="19.5" customHeight="1">
      <c r="A89" s="272">
        <v>48</v>
      </c>
      <c r="B89" s="260" t="s">
        <v>500</v>
      </c>
      <c r="C89" s="256" t="s">
        <v>501</v>
      </c>
      <c r="D89" s="239">
        <f>SUM(D82:D88)</f>
        <v>0</v>
      </c>
      <c r="E89" s="239">
        <f>SUM(E82:E88)</f>
        <v>0</v>
      </c>
      <c r="F89" s="239">
        <f>SUM(F82:F88)</f>
        <v>0</v>
      </c>
      <c r="G89" s="239"/>
      <c r="H89" s="239">
        <f>SUM(H82:H88)</f>
        <v>0</v>
      </c>
      <c r="I89" s="240"/>
      <c r="J89" s="239">
        <f aca="true" t="shared" si="35" ref="J89:R89">SUM(J82:J88)</f>
        <v>0</v>
      </c>
      <c r="K89" s="239">
        <f t="shared" si="35"/>
        <v>0</v>
      </c>
      <c r="L89" s="239">
        <f t="shared" si="35"/>
        <v>0</v>
      </c>
      <c r="M89" s="239">
        <f>SUM(M82:M88)</f>
        <v>81518125</v>
      </c>
      <c r="N89" s="239">
        <f t="shared" si="35"/>
        <v>0</v>
      </c>
      <c r="O89" s="239">
        <f t="shared" si="35"/>
        <v>0</v>
      </c>
      <c r="P89" s="239">
        <f t="shared" si="35"/>
        <v>0</v>
      </c>
      <c r="Q89" s="239">
        <f t="shared" si="35"/>
        <v>0</v>
      </c>
      <c r="R89" s="239">
        <f t="shared" si="35"/>
        <v>0</v>
      </c>
      <c r="S89" s="239">
        <f>SUM(S85:S88)</f>
        <v>139700</v>
      </c>
      <c r="T89" s="239">
        <f aca="true" t="shared" si="36" ref="T89:AG89">SUM(T82:T88)</f>
        <v>0</v>
      </c>
      <c r="U89" s="239">
        <f t="shared" si="36"/>
        <v>0</v>
      </c>
      <c r="V89" s="239">
        <f t="shared" si="36"/>
        <v>0</v>
      </c>
      <c r="W89" s="239">
        <f t="shared" si="36"/>
        <v>0</v>
      </c>
      <c r="X89" s="239">
        <f t="shared" si="36"/>
        <v>0</v>
      </c>
      <c r="Y89" s="239">
        <f t="shared" si="36"/>
        <v>0</v>
      </c>
      <c r="Z89" s="239">
        <f t="shared" si="36"/>
        <v>0</v>
      </c>
      <c r="AA89" s="239">
        <f t="shared" si="36"/>
        <v>0</v>
      </c>
      <c r="AB89" s="239">
        <f t="shared" si="36"/>
        <v>0</v>
      </c>
      <c r="AC89" s="239">
        <f t="shared" si="36"/>
        <v>0</v>
      </c>
      <c r="AD89" s="239">
        <f t="shared" si="36"/>
        <v>0</v>
      </c>
      <c r="AE89" s="239">
        <f t="shared" si="36"/>
        <v>0</v>
      </c>
      <c r="AF89" s="239">
        <f>SUM(AF85:AF88)</f>
        <v>1090524</v>
      </c>
      <c r="AG89" s="239">
        <f t="shared" si="36"/>
        <v>0</v>
      </c>
      <c r="AH89" s="239">
        <f t="shared" si="31"/>
        <v>82748349</v>
      </c>
      <c r="AI89" s="566"/>
      <c r="AJ89" s="566"/>
      <c r="AK89" s="566"/>
      <c r="AL89" s="566"/>
      <c r="AM89" s="566"/>
      <c r="AN89" s="566"/>
      <c r="AO89" s="566"/>
      <c r="AP89" s="566"/>
      <c r="AQ89" s="566"/>
      <c r="AR89" s="566"/>
      <c r="AS89" s="566"/>
      <c r="AT89" s="566"/>
      <c r="AU89" s="566"/>
      <c r="AV89" s="566"/>
      <c r="AW89" s="566"/>
      <c r="AX89" s="566"/>
      <c r="AY89" s="566"/>
      <c r="AZ89" s="566"/>
      <c r="BA89" s="566"/>
      <c r="BB89" s="566"/>
      <c r="BC89" s="566"/>
    </row>
    <row r="90" spans="1:55" ht="19.5" customHeight="1">
      <c r="A90" s="272">
        <v>49</v>
      </c>
      <c r="B90" s="254" t="s">
        <v>502</v>
      </c>
      <c r="C90" s="251" t="s">
        <v>503</v>
      </c>
      <c r="D90" s="240"/>
      <c r="E90" s="240"/>
      <c r="F90" s="240"/>
      <c r="G90" s="240"/>
      <c r="H90" s="240"/>
      <c r="I90" s="240"/>
      <c r="J90" s="240"/>
      <c r="K90" s="240"/>
      <c r="L90" s="240"/>
      <c r="M90" s="240"/>
      <c r="N90" s="240"/>
      <c r="O90" s="240"/>
      <c r="P90" s="240"/>
      <c r="Q90" s="240"/>
      <c r="R90" s="239"/>
      <c r="S90" s="240"/>
      <c r="T90" s="240"/>
      <c r="U90" s="240"/>
      <c r="V90" s="240"/>
      <c r="W90" s="240"/>
      <c r="X90" s="240"/>
      <c r="Y90" s="240"/>
      <c r="Z90" s="240"/>
      <c r="AA90" s="240"/>
      <c r="AB90" s="240"/>
      <c r="AC90" s="240"/>
      <c r="AD90" s="240"/>
      <c r="AE90" s="240"/>
      <c r="AF90" s="240"/>
      <c r="AG90" s="240"/>
      <c r="AH90" s="239">
        <f t="shared" si="31"/>
        <v>0</v>
      </c>
      <c r="AI90" s="96"/>
      <c r="AJ90" s="96"/>
      <c r="AK90" s="96"/>
      <c r="AL90" s="567"/>
      <c r="AM90" s="96"/>
      <c r="AN90" s="96"/>
      <c r="AO90" s="96"/>
      <c r="AP90" s="96"/>
      <c r="AQ90" s="96"/>
      <c r="AR90" s="96"/>
      <c r="AS90" s="96"/>
      <c r="AT90" s="96"/>
      <c r="AU90" s="96"/>
      <c r="AV90" s="96"/>
      <c r="AW90" s="96"/>
      <c r="AX90" s="96"/>
      <c r="AY90" s="96"/>
      <c r="AZ90" s="96"/>
      <c r="BA90" s="96"/>
      <c r="BB90" s="96"/>
      <c r="BC90" s="96"/>
    </row>
    <row r="91" spans="1:55" ht="19.5" customHeight="1" hidden="1">
      <c r="A91" s="272">
        <v>13</v>
      </c>
      <c r="B91" s="254" t="s">
        <v>504</v>
      </c>
      <c r="C91" s="251" t="s">
        <v>505</v>
      </c>
      <c r="D91" s="240"/>
      <c r="E91" s="240"/>
      <c r="F91" s="240"/>
      <c r="G91" s="240"/>
      <c r="H91" s="240"/>
      <c r="I91" s="240"/>
      <c r="J91" s="240"/>
      <c r="K91" s="240"/>
      <c r="L91" s="240"/>
      <c r="M91" s="240"/>
      <c r="N91" s="240"/>
      <c r="O91" s="240"/>
      <c r="P91" s="240"/>
      <c r="Q91" s="240"/>
      <c r="R91" s="239"/>
      <c r="S91" s="240"/>
      <c r="T91" s="240"/>
      <c r="U91" s="240"/>
      <c r="V91" s="240"/>
      <c r="W91" s="240"/>
      <c r="X91" s="240"/>
      <c r="Y91" s="240"/>
      <c r="Z91" s="240"/>
      <c r="AA91" s="240"/>
      <c r="AB91" s="240"/>
      <c r="AC91" s="240"/>
      <c r="AD91" s="240"/>
      <c r="AE91" s="240"/>
      <c r="AF91" s="240"/>
      <c r="AG91" s="240"/>
      <c r="AH91" s="239">
        <f t="shared" si="31"/>
        <v>0</v>
      </c>
      <c r="AI91" s="96"/>
      <c r="AJ91" s="96"/>
      <c r="AK91" s="96"/>
      <c r="AL91" s="96"/>
      <c r="AM91" s="96"/>
      <c r="AN91" s="96"/>
      <c r="AO91" s="96"/>
      <c r="AP91" s="96"/>
      <c r="AQ91" s="96"/>
      <c r="AR91" s="96"/>
      <c r="AS91" s="96"/>
      <c r="AT91" s="96"/>
      <c r="AU91" s="96"/>
      <c r="AV91" s="96"/>
      <c r="AW91" s="96"/>
      <c r="AX91" s="96"/>
      <c r="AY91" s="96"/>
      <c r="AZ91" s="96"/>
      <c r="BA91" s="96"/>
      <c r="BB91" s="96"/>
      <c r="BC91" s="96"/>
    </row>
    <row r="92" spans="1:55" ht="19.5" customHeight="1" hidden="1">
      <c r="A92" s="272" t="s">
        <v>1164</v>
      </c>
      <c r="B92" s="254" t="s">
        <v>506</v>
      </c>
      <c r="C92" s="251" t="s">
        <v>507</v>
      </c>
      <c r="D92" s="240"/>
      <c r="E92" s="240"/>
      <c r="F92" s="240"/>
      <c r="G92" s="240"/>
      <c r="H92" s="240"/>
      <c r="I92" s="240"/>
      <c r="J92" s="240"/>
      <c r="K92" s="240"/>
      <c r="L92" s="240"/>
      <c r="M92" s="240"/>
      <c r="N92" s="240"/>
      <c r="O92" s="240"/>
      <c r="P92" s="240"/>
      <c r="Q92" s="240"/>
      <c r="R92" s="239"/>
      <c r="S92" s="240"/>
      <c r="T92" s="240"/>
      <c r="U92" s="240"/>
      <c r="V92" s="240"/>
      <c r="W92" s="240"/>
      <c r="X92" s="240"/>
      <c r="Y92" s="240"/>
      <c r="Z92" s="240"/>
      <c r="AA92" s="240"/>
      <c r="AB92" s="240"/>
      <c r="AC92" s="240"/>
      <c r="AD92" s="240"/>
      <c r="AE92" s="240"/>
      <c r="AF92" s="240"/>
      <c r="AG92" s="240"/>
      <c r="AH92" s="239">
        <f t="shared" si="31"/>
        <v>0</v>
      </c>
      <c r="AI92" s="96"/>
      <c r="AJ92" s="96"/>
      <c r="AK92" s="96"/>
      <c r="AL92" s="96"/>
      <c r="AM92" s="96"/>
      <c r="AN92" s="96"/>
      <c r="AO92" s="96"/>
      <c r="AP92" s="96"/>
      <c r="AQ92" s="96"/>
      <c r="AR92" s="96"/>
      <c r="AS92" s="96"/>
      <c r="AT92" s="96"/>
      <c r="AU92" s="96"/>
      <c r="AV92" s="96"/>
      <c r="AW92" s="96"/>
      <c r="AX92" s="96"/>
      <c r="AY92" s="96"/>
      <c r="AZ92" s="96"/>
      <c r="BA92" s="96"/>
      <c r="BB92" s="96"/>
      <c r="BC92" s="96"/>
    </row>
    <row r="93" spans="1:55" ht="19.5" customHeight="1">
      <c r="A93" s="272">
        <v>50</v>
      </c>
      <c r="B93" s="254" t="s">
        <v>508</v>
      </c>
      <c r="C93" s="251" t="s">
        <v>509</v>
      </c>
      <c r="D93" s="240"/>
      <c r="E93" s="240"/>
      <c r="F93" s="240"/>
      <c r="G93" s="240"/>
      <c r="H93" s="240"/>
      <c r="I93" s="239">
        <f>SUM(I89:I92)</f>
        <v>0</v>
      </c>
      <c r="J93" s="240"/>
      <c r="K93" s="240"/>
      <c r="L93" s="240"/>
      <c r="M93" s="240"/>
      <c r="N93" s="240"/>
      <c r="O93" s="240"/>
      <c r="P93" s="240"/>
      <c r="Q93" s="240"/>
      <c r="R93" s="239"/>
      <c r="S93" s="240"/>
      <c r="T93" s="240"/>
      <c r="U93" s="240"/>
      <c r="V93" s="240"/>
      <c r="W93" s="240"/>
      <c r="X93" s="240"/>
      <c r="Y93" s="240"/>
      <c r="Z93" s="240"/>
      <c r="AA93" s="240"/>
      <c r="AB93" s="240"/>
      <c r="AC93" s="240"/>
      <c r="AD93" s="240"/>
      <c r="AE93" s="240"/>
      <c r="AF93" s="240"/>
      <c r="AG93" s="240"/>
      <c r="AH93" s="239">
        <f t="shared" si="31"/>
        <v>0</v>
      </c>
      <c r="AI93" s="96"/>
      <c r="AJ93" s="96"/>
      <c r="AK93" s="96"/>
      <c r="AL93" s="96"/>
      <c r="AM93" s="96"/>
      <c r="AN93" s="96"/>
      <c r="AO93" s="96"/>
      <c r="AP93" s="96"/>
      <c r="AQ93" s="96"/>
      <c r="AR93" s="96"/>
      <c r="AS93" s="96"/>
      <c r="AT93" s="96"/>
      <c r="AU93" s="96"/>
      <c r="AV93" s="96"/>
      <c r="AW93" s="96"/>
      <c r="AX93" s="96"/>
      <c r="AY93" s="96"/>
      <c r="AZ93" s="96"/>
      <c r="BA93" s="96"/>
      <c r="BB93" s="96"/>
      <c r="BC93" s="96"/>
    </row>
    <row r="94" spans="1:55" s="95" customFormat="1" ht="19.5" customHeight="1">
      <c r="A94" s="272">
        <v>51</v>
      </c>
      <c r="B94" s="258" t="s">
        <v>510</v>
      </c>
      <c r="C94" s="256" t="s">
        <v>299</v>
      </c>
      <c r="D94" s="239">
        <f>SUM(D90:D93)</f>
        <v>0</v>
      </c>
      <c r="E94" s="239">
        <f>SUM(E90:E93)</f>
        <v>0</v>
      </c>
      <c r="F94" s="239">
        <f>SUM(F90:F93)</f>
        <v>0</v>
      </c>
      <c r="G94" s="239"/>
      <c r="H94" s="239">
        <f>SUM(H90:H93)</f>
        <v>0</v>
      </c>
      <c r="I94" s="240"/>
      <c r="J94" s="239">
        <f aca="true" t="shared" si="37" ref="J94:R94">SUM(J90:J93)</f>
        <v>0</v>
      </c>
      <c r="K94" s="239">
        <f t="shared" si="37"/>
        <v>0</v>
      </c>
      <c r="L94" s="239">
        <f t="shared" si="37"/>
        <v>0</v>
      </c>
      <c r="M94" s="239"/>
      <c r="N94" s="239">
        <f t="shared" si="37"/>
        <v>0</v>
      </c>
      <c r="O94" s="239">
        <f t="shared" si="37"/>
        <v>0</v>
      </c>
      <c r="P94" s="239">
        <f t="shared" si="37"/>
        <v>0</v>
      </c>
      <c r="Q94" s="239">
        <f t="shared" si="37"/>
        <v>0</v>
      </c>
      <c r="R94" s="239">
        <f t="shared" si="37"/>
        <v>0</v>
      </c>
      <c r="S94" s="239">
        <f aca="true" t="shared" si="38" ref="S94:Y94">SUM(S90:S93)</f>
        <v>0</v>
      </c>
      <c r="T94" s="239">
        <f t="shared" si="38"/>
        <v>0</v>
      </c>
      <c r="U94" s="239">
        <f t="shared" si="38"/>
        <v>0</v>
      </c>
      <c r="V94" s="239">
        <f t="shared" si="38"/>
        <v>0</v>
      </c>
      <c r="W94" s="239">
        <f t="shared" si="38"/>
        <v>0</v>
      </c>
      <c r="X94" s="239">
        <f t="shared" si="38"/>
        <v>0</v>
      </c>
      <c r="Y94" s="239">
        <f t="shared" si="38"/>
        <v>0</v>
      </c>
      <c r="Z94" s="239">
        <f aca="true" t="shared" si="39" ref="Z94:AG94">SUM(Z90:Z93)</f>
        <v>0</v>
      </c>
      <c r="AA94" s="239">
        <f t="shared" si="39"/>
        <v>0</v>
      </c>
      <c r="AB94" s="239">
        <f t="shared" si="39"/>
        <v>0</v>
      </c>
      <c r="AC94" s="239">
        <f t="shared" si="39"/>
        <v>0</v>
      </c>
      <c r="AD94" s="239">
        <f t="shared" si="39"/>
        <v>0</v>
      </c>
      <c r="AE94" s="239">
        <f t="shared" si="39"/>
        <v>0</v>
      </c>
      <c r="AF94" s="239"/>
      <c r="AG94" s="239">
        <f t="shared" si="39"/>
        <v>0</v>
      </c>
      <c r="AH94" s="239">
        <f t="shared" si="31"/>
        <v>0</v>
      </c>
      <c r="AI94" s="566"/>
      <c r="AJ94" s="566"/>
      <c r="AK94" s="566"/>
      <c r="AL94" s="566"/>
      <c r="AM94" s="566"/>
      <c r="AN94" s="566"/>
      <c r="AO94" s="566"/>
      <c r="AP94" s="566"/>
      <c r="AQ94" s="566"/>
      <c r="AR94" s="566"/>
      <c r="AS94" s="566"/>
      <c r="AT94" s="566"/>
      <c r="AU94" s="566"/>
      <c r="AV94" s="566"/>
      <c r="AW94" s="566"/>
      <c r="AX94" s="566"/>
      <c r="AY94" s="566"/>
      <c r="AZ94" s="566"/>
      <c r="BA94" s="566"/>
      <c r="BB94" s="566"/>
      <c r="BC94" s="566"/>
    </row>
    <row r="95" spans="1:55" ht="29.25" customHeight="1" hidden="1">
      <c r="A95" s="272" t="s">
        <v>1165</v>
      </c>
      <c r="B95" s="254" t="s">
        <v>511</v>
      </c>
      <c r="C95" s="251" t="s">
        <v>512</v>
      </c>
      <c r="D95" s="240"/>
      <c r="E95" s="240"/>
      <c r="F95" s="240"/>
      <c r="G95" s="240"/>
      <c r="H95" s="240"/>
      <c r="I95" s="240"/>
      <c r="J95" s="240"/>
      <c r="K95" s="240"/>
      <c r="L95" s="240"/>
      <c r="M95" s="240"/>
      <c r="N95" s="240"/>
      <c r="O95" s="240"/>
      <c r="P95" s="240"/>
      <c r="Q95" s="240"/>
      <c r="R95" s="239"/>
      <c r="S95" s="240"/>
      <c r="T95" s="240"/>
      <c r="U95" s="240"/>
      <c r="V95" s="240"/>
      <c r="W95" s="240"/>
      <c r="X95" s="240"/>
      <c r="Y95" s="240"/>
      <c r="Z95" s="240"/>
      <c r="AA95" s="240"/>
      <c r="AB95" s="240"/>
      <c r="AC95" s="240"/>
      <c r="AD95" s="240"/>
      <c r="AE95" s="240"/>
      <c r="AF95" s="240"/>
      <c r="AG95" s="240"/>
      <c r="AH95" s="239">
        <f t="shared" si="31"/>
        <v>0</v>
      </c>
      <c r="AI95" s="96"/>
      <c r="AJ95" s="96"/>
      <c r="AK95" s="96"/>
      <c r="AL95" s="96"/>
      <c r="AM95" s="96"/>
      <c r="AN95" s="96"/>
      <c r="AO95" s="96"/>
      <c r="AP95" s="96"/>
      <c r="AQ95" s="96"/>
      <c r="AR95" s="96"/>
      <c r="AS95" s="96"/>
      <c r="AT95" s="96"/>
      <c r="AU95" s="96"/>
      <c r="AV95" s="96"/>
      <c r="AW95" s="96"/>
      <c r="AX95" s="96"/>
      <c r="AY95" s="96"/>
      <c r="AZ95" s="96"/>
      <c r="BA95" s="96"/>
      <c r="BB95" s="96"/>
      <c r="BC95" s="96"/>
    </row>
    <row r="96" spans="1:55" ht="29.25" customHeight="1" hidden="1">
      <c r="A96" s="272" t="s">
        <v>1166</v>
      </c>
      <c r="B96" s="254" t="s">
        <v>513</v>
      </c>
      <c r="C96" s="251" t="s">
        <v>514</v>
      </c>
      <c r="D96" s="240"/>
      <c r="E96" s="240"/>
      <c r="F96" s="240"/>
      <c r="G96" s="240"/>
      <c r="H96" s="240"/>
      <c r="I96" s="240"/>
      <c r="J96" s="240"/>
      <c r="K96" s="240"/>
      <c r="L96" s="240"/>
      <c r="M96" s="240"/>
      <c r="N96" s="240"/>
      <c r="O96" s="240"/>
      <c r="P96" s="240"/>
      <c r="Q96" s="240"/>
      <c r="R96" s="239"/>
      <c r="S96" s="240"/>
      <c r="T96" s="240"/>
      <c r="U96" s="240"/>
      <c r="V96" s="240"/>
      <c r="W96" s="240"/>
      <c r="X96" s="240"/>
      <c r="Y96" s="240"/>
      <c r="Z96" s="240"/>
      <c r="AA96" s="240"/>
      <c r="AB96" s="240"/>
      <c r="AC96" s="240"/>
      <c r="AD96" s="240"/>
      <c r="AE96" s="240"/>
      <c r="AF96" s="240"/>
      <c r="AG96" s="240"/>
      <c r="AH96" s="239">
        <f t="shared" si="31"/>
        <v>0</v>
      </c>
      <c r="AI96" s="96"/>
      <c r="AJ96" s="96"/>
      <c r="AK96" s="96"/>
      <c r="AL96" s="96"/>
      <c r="AM96" s="96"/>
      <c r="AN96" s="96"/>
      <c r="AO96" s="96"/>
      <c r="AP96" s="96"/>
      <c r="AQ96" s="96"/>
      <c r="AR96" s="96"/>
      <c r="AS96" s="96"/>
      <c r="AT96" s="96"/>
      <c r="AU96" s="96"/>
      <c r="AV96" s="96"/>
      <c r="AW96" s="96"/>
      <c r="AX96" s="96"/>
      <c r="AY96" s="96"/>
      <c r="AZ96" s="96"/>
      <c r="BA96" s="96"/>
      <c r="BB96" s="96"/>
      <c r="BC96" s="96"/>
    </row>
    <row r="97" spans="1:55" ht="29.25" customHeight="1" hidden="1">
      <c r="A97" s="272" t="s">
        <v>1167</v>
      </c>
      <c r="B97" s="254" t="s">
        <v>515</v>
      </c>
      <c r="C97" s="251" t="s">
        <v>516</v>
      </c>
      <c r="D97" s="240"/>
      <c r="E97" s="240"/>
      <c r="F97" s="240"/>
      <c r="G97" s="240"/>
      <c r="H97" s="240"/>
      <c r="I97" s="240"/>
      <c r="J97" s="240"/>
      <c r="K97" s="240"/>
      <c r="L97" s="240"/>
      <c r="M97" s="240"/>
      <c r="N97" s="240"/>
      <c r="O97" s="240"/>
      <c r="P97" s="240"/>
      <c r="Q97" s="240"/>
      <c r="R97" s="239"/>
      <c r="S97" s="240"/>
      <c r="T97" s="240"/>
      <c r="U97" s="240"/>
      <c r="V97" s="240"/>
      <c r="W97" s="240"/>
      <c r="X97" s="240"/>
      <c r="Y97" s="240"/>
      <c r="Z97" s="240"/>
      <c r="AA97" s="240"/>
      <c r="AB97" s="240"/>
      <c r="AC97" s="240"/>
      <c r="AD97" s="240"/>
      <c r="AE97" s="240"/>
      <c r="AF97" s="240"/>
      <c r="AG97" s="240"/>
      <c r="AH97" s="239">
        <f t="shared" si="31"/>
        <v>0</v>
      </c>
      <c r="AI97" s="96"/>
      <c r="AJ97" s="96"/>
      <c r="AK97" s="96"/>
      <c r="AL97" s="96"/>
      <c r="AM97" s="96"/>
      <c r="AN97" s="96"/>
      <c r="AO97" s="96"/>
      <c r="AP97" s="96"/>
      <c r="AQ97" s="96"/>
      <c r="AR97" s="96"/>
      <c r="AS97" s="96"/>
      <c r="AT97" s="96"/>
      <c r="AU97" s="96"/>
      <c r="AV97" s="96"/>
      <c r="AW97" s="96"/>
      <c r="AX97" s="96"/>
      <c r="AY97" s="96"/>
      <c r="AZ97" s="96"/>
      <c r="BA97" s="96"/>
      <c r="BB97" s="96"/>
      <c r="BC97" s="96"/>
    </row>
    <row r="98" spans="1:55" ht="19.5" customHeight="1" hidden="1">
      <c r="A98" s="272">
        <v>14</v>
      </c>
      <c r="B98" s="254" t="s">
        <v>517</v>
      </c>
      <c r="C98" s="251" t="s">
        <v>518</v>
      </c>
      <c r="D98" s="240"/>
      <c r="E98" s="240"/>
      <c r="F98" s="240"/>
      <c r="G98" s="240"/>
      <c r="H98" s="240"/>
      <c r="I98" s="240"/>
      <c r="J98" s="240"/>
      <c r="K98" s="240"/>
      <c r="L98" s="240"/>
      <c r="M98" s="240"/>
      <c r="N98" s="240"/>
      <c r="O98" s="240"/>
      <c r="P98" s="240"/>
      <c r="Q98" s="240"/>
      <c r="R98" s="239"/>
      <c r="S98" s="240"/>
      <c r="T98" s="240"/>
      <c r="U98" s="240"/>
      <c r="V98" s="240"/>
      <c r="W98" s="240"/>
      <c r="X98" s="240"/>
      <c r="Y98" s="240"/>
      <c r="Z98" s="240"/>
      <c r="AA98" s="240"/>
      <c r="AB98" s="240"/>
      <c r="AC98" s="240"/>
      <c r="AD98" s="240"/>
      <c r="AE98" s="240"/>
      <c r="AF98" s="240"/>
      <c r="AG98" s="240"/>
      <c r="AH98" s="239">
        <f t="shared" si="31"/>
        <v>0</v>
      </c>
      <c r="AI98" s="96"/>
      <c r="AJ98" s="96"/>
      <c r="AK98" s="96"/>
      <c r="AL98" s="96"/>
      <c r="AM98" s="96"/>
      <c r="AN98" s="96"/>
      <c r="AO98" s="96"/>
      <c r="AP98" s="96"/>
      <c r="AQ98" s="96"/>
      <c r="AR98" s="96"/>
      <c r="AS98" s="96"/>
      <c r="AT98" s="96"/>
      <c r="AU98" s="96"/>
      <c r="AV98" s="96"/>
      <c r="AW98" s="96"/>
      <c r="AX98" s="96"/>
      <c r="AY98" s="96"/>
      <c r="AZ98" s="96"/>
      <c r="BA98" s="96"/>
      <c r="BB98" s="96"/>
      <c r="BC98" s="96"/>
    </row>
    <row r="99" spans="1:55" ht="29.25" customHeight="1" hidden="1">
      <c r="A99" s="272" t="s">
        <v>1168</v>
      </c>
      <c r="B99" s="254" t="s">
        <v>519</v>
      </c>
      <c r="C99" s="251" t="s">
        <v>520</v>
      </c>
      <c r="D99" s="240"/>
      <c r="E99" s="240"/>
      <c r="F99" s="240"/>
      <c r="G99" s="240"/>
      <c r="H99" s="240"/>
      <c r="I99" s="240"/>
      <c r="J99" s="240"/>
      <c r="K99" s="240"/>
      <c r="L99" s="240"/>
      <c r="M99" s="240"/>
      <c r="N99" s="240"/>
      <c r="O99" s="240"/>
      <c r="P99" s="240"/>
      <c r="Q99" s="240"/>
      <c r="R99" s="239"/>
      <c r="S99" s="240"/>
      <c r="T99" s="240"/>
      <c r="U99" s="240"/>
      <c r="V99" s="240"/>
      <c r="W99" s="240"/>
      <c r="X99" s="240"/>
      <c r="Y99" s="240"/>
      <c r="Z99" s="240"/>
      <c r="AA99" s="240"/>
      <c r="AB99" s="240"/>
      <c r="AC99" s="240"/>
      <c r="AD99" s="240"/>
      <c r="AE99" s="240"/>
      <c r="AF99" s="240"/>
      <c r="AG99" s="240"/>
      <c r="AH99" s="239">
        <f t="shared" si="31"/>
        <v>0</v>
      </c>
      <c r="AI99" s="96"/>
      <c r="AJ99" s="96"/>
      <c r="AK99" s="96"/>
      <c r="AL99" s="96"/>
      <c r="AM99" s="96"/>
      <c r="AN99" s="96"/>
      <c r="AO99" s="96"/>
      <c r="AP99" s="96"/>
      <c r="AQ99" s="96"/>
      <c r="AR99" s="96"/>
      <c r="AS99" s="96"/>
      <c r="AT99" s="96"/>
      <c r="AU99" s="96"/>
      <c r="AV99" s="96"/>
      <c r="AW99" s="96"/>
      <c r="AX99" s="96"/>
      <c r="AY99" s="96"/>
      <c r="AZ99" s="96"/>
      <c r="BA99" s="96"/>
      <c r="BB99" s="96"/>
      <c r="BC99" s="96"/>
    </row>
    <row r="100" spans="1:55" ht="29.25" customHeight="1" hidden="1">
      <c r="A100" s="272" t="s">
        <v>1169</v>
      </c>
      <c r="B100" s="254" t="s">
        <v>521</v>
      </c>
      <c r="C100" s="251" t="s">
        <v>522</v>
      </c>
      <c r="D100" s="240"/>
      <c r="E100" s="240"/>
      <c r="F100" s="240"/>
      <c r="G100" s="240"/>
      <c r="H100" s="240"/>
      <c r="I100" s="240"/>
      <c r="J100" s="240"/>
      <c r="K100" s="240"/>
      <c r="L100" s="240"/>
      <c r="M100" s="240"/>
      <c r="N100" s="240"/>
      <c r="O100" s="240"/>
      <c r="P100" s="240"/>
      <c r="Q100" s="240"/>
      <c r="R100" s="239"/>
      <c r="S100" s="240"/>
      <c r="T100" s="240"/>
      <c r="U100" s="240"/>
      <c r="V100" s="240"/>
      <c r="W100" s="240"/>
      <c r="X100" s="240"/>
      <c r="Y100" s="240"/>
      <c r="Z100" s="240"/>
      <c r="AA100" s="240"/>
      <c r="AB100" s="240"/>
      <c r="AC100" s="240"/>
      <c r="AD100" s="240"/>
      <c r="AE100" s="240"/>
      <c r="AF100" s="240"/>
      <c r="AG100" s="240"/>
      <c r="AH100" s="239">
        <f t="shared" si="31"/>
        <v>0</v>
      </c>
      <c r="AI100" s="96"/>
      <c r="AJ100" s="96"/>
      <c r="AK100" s="96"/>
      <c r="AL100" s="96"/>
      <c r="AM100" s="96"/>
      <c r="AN100" s="96"/>
      <c r="AO100" s="96"/>
      <c r="AP100" s="96"/>
      <c r="AQ100" s="96"/>
      <c r="AR100" s="96"/>
      <c r="AS100" s="96"/>
      <c r="AT100" s="96"/>
      <c r="AU100" s="96"/>
      <c r="AV100" s="96"/>
      <c r="AW100" s="96"/>
      <c r="AX100" s="96"/>
      <c r="AY100" s="96"/>
      <c r="AZ100" s="96"/>
      <c r="BA100" s="96"/>
      <c r="BB100" s="96"/>
      <c r="BC100" s="96"/>
    </row>
    <row r="101" spans="1:55" ht="19.5" customHeight="1" hidden="1">
      <c r="A101" s="272" t="s">
        <v>1170</v>
      </c>
      <c r="B101" s="254" t="s">
        <v>523</v>
      </c>
      <c r="C101" s="251" t="s">
        <v>524</v>
      </c>
      <c r="D101" s="240"/>
      <c r="E101" s="240"/>
      <c r="F101" s="240"/>
      <c r="G101" s="240"/>
      <c r="H101" s="240"/>
      <c r="I101" s="240"/>
      <c r="J101" s="240"/>
      <c r="K101" s="240"/>
      <c r="L101" s="240"/>
      <c r="M101" s="240"/>
      <c r="N101" s="240"/>
      <c r="O101" s="240"/>
      <c r="P101" s="240"/>
      <c r="Q101" s="240"/>
      <c r="R101" s="239"/>
      <c r="S101" s="240"/>
      <c r="T101" s="240"/>
      <c r="U101" s="240"/>
      <c r="V101" s="240"/>
      <c r="W101" s="240"/>
      <c r="X101" s="240"/>
      <c r="Y101" s="240"/>
      <c r="Z101" s="240"/>
      <c r="AA101" s="240"/>
      <c r="AB101" s="240"/>
      <c r="AC101" s="240"/>
      <c r="AD101" s="240"/>
      <c r="AE101" s="240"/>
      <c r="AF101" s="240"/>
      <c r="AG101" s="240"/>
      <c r="AH101" s="239">
        <f t="shared" si="31"/>
        <v>0</v>
      </c>
      <c r="AI101" s="96"/>
      <c r="AJ101" s="96"/>
      <c r="AK101" s="96"/>
      <c r="AL101" s="96"/>
      <c r="AM101" s="96"/>
      <c r="AN101" s="96"/>
      <c r="AO101" s="96"/>
      <c r="AP101" s="96"/>
      <c r="AQ101" s="96"/>
      <c r="AR101" s="96"/>
      <c r="AS101" s="96"/>
      <c r="AT101" s="96"/>
      <c r="AU101" s="96"/>
      <c r="AV101" s="96"/>
      <c r="AW101" s="96"/>
      <c r="AX101" s="96"/>
      <c r="AY101" s="96"/>
      <c r="AZ101" s="96"/>
      <c r="BA101" s="96"/>
      <c r="BB101" s="96"/>
      <c r="BC101" s="96"/>
    </row>
    <row r="102" spans="1:55" ht="19.5" customHeight="1" hidden="1">
      <c r="A102" s="272" t="s">
        <v>1171</v>
      </c>
      <c r="B102" s="254" t="s">
        <v>525</v>
      </c>
      <c r="C102" s="251" t="s">
        <v>526</v>
      </c>
      <c r="D102" s="240"/>
      <c r="E102" s="240"/>
      <c r="F102" s="240"/>
      <c r="G102" s="240"/>
      <c r="H102" s="240"/>
      <c r="I102" s="239">
        <f>SUM(I94:I101)</f>
        <v>0</v>
      </c>
      <c r="J102" s="240"/>
      <c r="K102" s="240"/>
      <c r="L102" s="240"/>
      <c r="M102" s="240"/>
      <c r="N102" s="240"/>
      <c r="O102" s="240"/>
      <c r="P102" s="240"/>
      <c r="Q102" s="240"/>
      <c r="R102" s="239"/>
      <c r="S102" s="240"/>
      <c r="T102" s="240"/>
      <c r="U102" s="240"/>
      <c r="V102" s="240"/>
      <c r="W102" s="240"/>
      <c r="X102" s="240"/>
      <c r="Y102" s="240"/>
      <c r="Z102" s="240"/>
      <c r="AA102" s="240"/>
      <c r="AB102" s="240"/>
      <c r="AC102" s="240"/>
      <c r="AD102" s="240"/>
      <c r="AE102" s="240"/>
      <c r="AF102" s="240"/>
      <c r="AG102" s="240"/>
      <c r="AH102" s="239">
        <f t="shared" si="31"/>
        <v>0</v>
      </c>
      <c r="AI102" s="96"/>
      <c r="AJ102" s="96"/>
      <c r="AK102" s="96"/>
      <c r="AL102" s="96"/>
      <c r="AM102" s="96"/>
      <c r="AN102" s="96"/>
      <c r="AO102" s="96"/>
      <c r="AP102" s="96"/>
      <c r="AQ102" s="96"/>
      <c r="AR102" s="96"/>
      <c r="AS102" s="96"/>
      <c r="AT102" s="96"/>
      <c r="AU102" s="96"/>
      <c r="AV102" s="96"/>
      <c r="AW102" s="96"/>
      <c r="AX102" s="96"/>
      <c r="AY102" s="96"/>
      <c r="AZ102" s="96"/>
      <c r="BA102" s="96"/>
      <c r="BB102" s="96"/>
      <c r="BC102" s="96"/>
    </row>
    <row r="103" spans="1:55" ht="19.5" customHeight="1" hidden="1">
      <c r="A103" s="272" t="s">
        <v>1172</v>
      </c>
      <c r="B103" s="258" t="s">
        <v>527</v>
      </c>
      <c r="C103" s="256" t="s">
        <v>528</v>
      </c>
      <c r="D103" s="239">
        <f>SUM(D95:D102)</f>
        <v>0</v>
      </c>
      <c r="E103" s="239">
        <f>SUM(E95:E102)</f>
        <v>0</v>
      </c>
      <c r="F103" s="239">
        <f>SUM(F95:F102)</f>
        <v>0</v>
      </c>
      <c r="G103" s="239"/>
      <c r="H103" s="239">
        <f>SUM(H95:H102)</f>
        <v>0</v>
      </c>
      <c r="I103" s="239">
        <f>SUM(I27+I28+I56+I64+I80+I88+I93+I102)</f>
        <v>0</v>
      </c>
      <c r="J103" s="239">
        <f aca="true" t="shared" si="40" ref="J103:R103">SUM(J95:J102)</f>
        <v>0</v>
      </c>
      <c r="K103" s="239">
        <f t="shared" si="40"/>
        <v>0</v>
      </c>
      <c r="L103" s="239">
        <f t="shared" si="40"/>
        <v>0</v>
      </c>
      <c r="M103" s="239"/>
      <c r="N103" s="239">
        <f t="shared" si="40"/>
        <v>0</v>
      </c>
      <c r="O103" s="239">
        <f t="shared" si="40"/>
        <v>0</v>
      </c>
      <c r="P103" s="239">
        <f t="shared" si="40"/>
        <v>0</v>
      </c>
      <c r="Q103" s="239">
        <f t="shared" si="40"/>
        <v>0</v>
      </c>
      <c r="R103" s="239">
        <f t="shared" si="40"/>
        <v>0</v>
      </c>
      <c r="S103" s="239">
        <f aca="true" t="shared" si="41" ref="S103:Y103">SUM(S95:S102)</f>
        <v>0</v>
      </c>
      <c r="T103" s="239">
        <f t="shared" si="41"/>
        <v>0</v>
      </c>
      <c r="U103" s="239">
        <f t="shared" si="41"/>
        <v>0</v>
      </c>
      <c r="V103" s="239">
        <f t="shared" si="41"/>
        <v>0</v>
      </c>
      <c r="W103" s="239">
        <f t="shared" si="41"/>
        <v>0</v>
      </c>
      <c r="X103" s="239">
        <f t="shared" si="41"/>
        <v>0</v>
      </c>
      <c r="Y103" s="239">
        <f t="shared" si="41"/>
        <v>0</v>
      </c>
      <c r="Z103" s="239">
        <f aca="true" t="shared" si="42" ref="Z103:AG103">SUM(Z95:Z102)</f>
        <v>0</v>
      </c>
      <c r="AA103" s="239">
        <f t="shared" si="42"/>
        <v>0</v>
      </c>
      <c r="AB103" s="239">
        <f t="shared" si="42"/>
        <v>0</v>
      </c>
      <c r="AC103" s="239">
        <f t="shared" si="42"/>
        <v>0</v>
      </c>
      <c r="AD103" s="239">
        <f t="shared" si="42"/>
        <v>0</v>
      </c>
      <c r="AE103" s="239">
        <f t="shared" si="42"/>
        <v>0</v>
      </c>
      <c r="AF103" s="239"/>
      <c r="AG103" s="239">
        <f t="shared" si="42"/>
        <v>0</v>
      </c>
      <c r="AH103" s="239">
        <f t="shared" si="31"/>
        <v>0</v>
      </c>
      <c r="AI103" s="96"/>
      <c r="AJ103" s="96"/>
      <c r="AK103" s="96"/>
      <c r="AL103" s="96"/>
      <c r="AM103" s="96"/>
      <c r="AN103" s="96"/>
      <c r="AO103" s="96"/>
      <c r="AP103" s="96"/>
      <c r="AQ103" s="96"/>
      <c r="AR103" s="96"/>
      <c r="AS103" s="96"/>
      <c r="AT103" s="96"/>
      <c r="AU103" s="96"/>
      <c r="AV103" s="96"/>
      <c r="AW103" s="96"/>
      <c r="AX103" s="96"/>
      <c r="AY103" s="96"/>
      <c r="AZ103" s="96"/>
      <c r="BA103" s="96"/>
      <c r="BB103" s="96"/>
      <c r="BC103" s="96"/>
    </row>
    <row r="104" spans="1:55" s="95" customFormat="1" ht="19.5" customHeight="1">
      <c r="A104" s="272">
        <v>52</v>
      </c>
      <c r="B104" s="260" t="s">
        <v>529</v>
      </c>
      <c r="C104" s="261" t="s">
        <v>530</v>
      </c>
      <c r="D104" s="239">
        <f>D27+D28+D56+D65+D81+D89+D94</f>
        <v>13144598</v>
      </c>
      <c r="E104" s="239">
        <f>SUM(E27+E28+E56+E65+E81+E89+E94+E103)</f>
        <v>586250</v>
      </c>
      <c r="F104" s="239">
        <f>SUM(F27+F28+F56+F65+F81+F89+F94+F103)</f>
        <v>0</v>
      </c>
      <c r="G104" s="239"/>
      <c r="H104" s="239">
        <f>SUM(H27+H28+H56+H65+H81+H89+H94+H103)</f>
        <v>0</v>
      </c>
      <c r="I104" s="239"/>
      <c r="J104" s="239">
        <f aca="true" t="shared" si="43" ref="J104:T104">SUM(J27+J28+J56+J65+J81+J89+J94+J103)</f>
        <v>1693019</v>
      </c>
      <c r="K104" s="239">
        <f t="shared" si="43"/>
        <v>2476500</v>
      </c>
      <c r="L104" s="239">
        <f t="shared" si="43"/>
        <v>4064000</v>
      </c>
      <c r="M104" s="239">
        <f t="shared" si="43"/>
        <v>81518125</v>
      </c>
      <c r="N104" s="239">
        <f t="shared" si="43"/>
        <v>2260600</v>
      </c>
      <c r="O104" s="239">
        <f t="shared" si="43"/>
        <v>4776967</v>
      </c>
      <c r="P104" s="239">
        <f t="shared" si="43"/>
        <v>2312378</v>
      </c>
      <c r="Q104" s="239">
        <f t="shared" si="43"/>
        <v>386700</v>
      </c>
      <c r="R104" s="239">
        <f t="shared" si="43"/>
        <v>0</v>
      </c>
      <c r="S104" s="239">
        <f t="shared" si="43"/>
        <v>6375089</v>
      </c>
      <c r="T104" s="239">
        <f t="shared" si="43"/>
        <v>200660</v>
      </c>
      <c r="U104" s="239">
        <f>U56+U27+U28</f>
        <v>5040037</v>
      </c>
      <c r="V104" s="239">
        <f aca="true" t="shared" si="44" ref="V104:AG104">SUM(V27+V28+V56+V65+V81+V89+V94+V103)</f>
        <v>0</v>
      </c>
      <c r="W104" s="239">
        <f t="shared" si="44"/>
        <v>0</v>
      </c>
      <c r="X104" s="239">
        <f t="shared" si="44"/>
        <v>32815915</v>
      </c>
      <c r="Y104" s="239">
        <f t="shared" si="44"/>
        <v>0</v>
      </c>
      <c r="Z104" s="239">
        <f t="shared" si="44"/>
        <v>685000</v>
      </c>
      <c r="AA104" s="239">
        <f t="shared" si="44"/>
        <v>0</v>
      </c>
      <c r="AB104" s="239">
        <f t="shared" si="44"/>
        <v>0</v>
      </c>
      <c r="AC104" s="239">
        <f t="shared" si="44"/>
        <v>5270500</v>
      </c>
      <c r="AD104" s="239">
        <f t="shared" si="44"/>
        <v>3790776</v>
      </c>
      <c r="AE104" s="239">
        <f t="shared" si="44"/>
        <v>3246024</v>
      </c>
      <c r="AF104" s="239">
        <f t="shared" si="44"/>
        <v>4500988</v>
      </c>
      <c r="AG104" s="239">
        <f t="shared" si="44"/>
        <v>12454208.495000005</v>
      </c>
      <c r="AH104" s="239">
        <f t="shared" si="31"/>
        <v>187598334.495</v>
      </c>
      <c r="AI104" s="566"/>
      <c r="AJ104" s="566"/>
      <c r="AK104" s="566"/>
      <c r="AL104" s="566"/>
      <c r="AM104" s="566"/>
      <c r="AN104" s="566"/>
      <c r="AO104" s="566"/>
      <c r="AP104" s="566"/>
      <c r="AQ104" s="566"/>
      <c r="AR104" s="566"/>
      <c r="AS104" s="566"/>
      <c r="AT104" s="566"/>
      <c r="AU104" s="566"/>
      <c r="AV104" s="566"/>
      <c r="AW104" s="566"/>
      <c r="AX104" s="566"/>
      <c r="AY104" s="566"/>
      <c r="AZ104" s="566"/>
      <c r="BA104" s="566"/>
      <c r="BB104" s="566"/>
      <c r="BC104" s="566"/>
    </row>
    <row r="105" spans="1:55" s="95" customFormat="1" ht="19.5" customHeight="1">
      <c r="A105" s="272">
        <v>53</v>
      </c>
      <c r="B105" s="260" t="s">
        <v>1088</v>
      </c>
      <c r="C105" s="261"/>
      <c r="D105" s="239"/>
      <c r="E105" s="239"/>
      <c r="F105" s="239"/>
      <c r="G105" s="239">
        <v>4466997</v>
      </c>
      <c r="H105" s="239"/>
      <c r="I105" s="239"/>
      <c r="J105" s="239"/>
      <c r="K105" s="239"/>
      <c r="L105" s="239"/>
      <c r="M105" s="239"/>
      <c r="N105" s="239"/>
      <c r="O105" s="239"/>
      <c r="P105" s="239"/>
      <c r="Q105" s="239"/>
      <c r="R105" s="239"/>
      <c r="S105" s="239"/>
      <c r="T105" s="239"/>
      <c r="U105" s="239"/>
      <c r="V105" s="239"/>
      <c r="W105" s="239"/>
      <c r="X105" s="239"/>
      <c r="Y105" s="239"/>
      <c r="Z105" s="239"/>
      <c r="AA105" s="239"/>
      <c r="AB105" s="239"/>
      <c r="AC105" s="239"/>
      <c r="AD105" s="239"/>
      <c r="AE105" s="239"/>
      <c r="AF105" s="239"/>
      <c r="AG105" s="239"/>
      <c r="AH105" s="239">
        <f t="shared" si="31"/>
        <v>4466997</v>
      </c>
      <c r="AI105" s="566"/>
      <c r="AJ105" s="566"/>
      <c r="AK105" s="566"/>
      <c r="AL105" s="566"/>
      <c r="AM105" s="566"/>
      <c r="AN105" s="566"/>
      <c r="AO105" s="566"/>
      <c r="AP105" s="566"/>
      <c r="AQ105" s="566"/>
      <c r="AR105" s="566"/>
      <c r="AS105" s="566"/>
      <c r="AT105" s="566"/>
      <c r="AU105" s="566"/>
      <c r="AV105" s="566"/>
      <c r="AW105" s="566"/>
      <c r="AX105" s="566"/>
      <c r="AY105" s="566"/>
      <c r="AZ105" s="566"/>
      <c r="BA105" s="566"/>
      <c r="BB105" s="566"/>
      <c r="BC105" s="566"/>
    </row>
    <row r="106" spans="1:55" s="95" customFormat="1" ht="19.5" customHeight="1">
      <c r="A106" s="272">
        <v>54</v>
      </c>
      <c r="B106" s="260" t="s">
        <v>1090</v>
      </c>
      <c r="C106" s="261"/>
      <c r="D106" s="239"/>
      <c r="E106" s="239"/>
      <c r="F106" s="239"/>
      <c r="G106" s="239"/>
      <c r="H106" s="305">
        <v>50731290</v>
      </c>
      <c r="I106" s="239"/>
      <c r="J106" s="239"/>
      <c r="K106" s="239"/>
      <c r="L106" s="239"/>
      <c r="M106" s="239"/>
      <c r="N106" s="239"/>
      <c r="O106" s="239"/>
      <c r="P106" s="239"/>
      <c r="Q106" s="239"/>
      <c r="R106" s="239"/>
      <c r="S106" s="239"/>
      <c r="T106" s="239"/>
      <c r="U106" s="239"/>
      <c r="V106" s="239"/>
      <c r="W106" s="239"/>
      <c r="X106" s="239"/>
      <c r="Y106" s="239"/>
      <c r="Z106" s="239"/>
      <c r="AA106" s="239"/>
      <c r="AB106" s="239"/>
      <c r="AC106" s="239"/>
      <c r="AD106" s="239"/>
      <c r="AE106" s="239"/>
      <c r="AF106" s="239"/>
      <c r="AG106" s="239"/>
      <c r="AH106" s="239">
        <f t="shared" si="31"/>
        <v>50731290</v>
      </c>
      <c r="AI106" s="566"/>
      <c r="AJ106" s="566"/>
      <c r="AK106" s="566"/>
      <c r="AL106" s="566"/>
      <c r="AM106" s="566"/>
      <c r="AN106" s="566"/>
      <c r="AO106" s="566"/>
      <c r="AP106" s="566"/>
      <c r="AQ106" s="566"/>
      <c r="AR106" s="566"/>
      <c r="AS106" s="566"/>
      <c r="AT106" s="566"/>
      <c r="AU106" s="566"/>
      <c r="AV106" s="566"/>
      <c r="AW106" s="566"/>
      <c r="AX106" s="566"/>
      <c r="AY106" s="566"/>
      <c r="AZ106" s="566"/>
      <c r="BA106" s="566"/>
      <c r="BB106" s="566"/>
      <c r="BC106" s="566"/>
    </row>
    <row r="107" spans="1:55" s="95" customFormat="1" ht="19.5" customHeight="1">
      <c r="A107" s="272">
        <v>55</v>
      </c>
      <c r="B107" s="260" t="s">
        <v>33</v>
      </c>
      <c r="C107" s="261"/>
      <c r="D107" s="239"/>
      <c r="E107" s="239"/>
      <c r="F107" s="239"/>
      <c r="G107" s="239"/>
      <c r="H107" s="239"/>
      <c r="I107" s="239"/>
      <c r="J107" s="239"/>
      <c r="K107" s="239"/>
      <c r="L107" s="239"/>
      <c r="M107" s="239"/>
      <c r="N107" s="239"/>
      <c r="O107" s="239"/>
      <c r="P107" s="239"/>
      <c r="Q107" s="239"/>
      <c r="R107" s="239"/>
      <c r="S107" s="239"/>
      <c r="T107" s="239"/>
      <c r="U107" s="239"/>
      <c r="V107" s="239"/>
      <c r="W107" s="239"/>
      <c r="X107" s="239"/>
      <c r="Y107" s="239"/>
      <c r="Z107" s="239"/>
      <c r="AA107" s="239"/>
      <c r="AB107" s="239"/>
      <c r="AC107" s="239"/>
      <c r="AD107" s="239"/>
      <c r="AE107" s="239"/>
      <c r="AF107" s="239"/>
      <c r="AG107" s="239"/>
      <c r="AH107" s="239">
        <f>SUM(AH105:AH106)</f>
        <v>55198287</v>
      </c>
      <c r="AI107" s="566"/>
      <c r="AJ107" s="566"/>
      <c r="AK107" s="566"/>
      <c r="AL107" s="566"/>
      <c r="AM107" s="566"/>
      <c r="AN107" s="566"/>
      <c r="AO107" s="566"/>
      <c r="AP107" s="566"/>
      <c r="AQ107" s="566"/>
      <c r="AR107" s="566"/>
      <c r="AS107" s="566"/>
      <c r="AT107" s="566"/>
      <c r="AU107" s="566"/>
      <c r="AV107" s="566"/>
      <c r="AW107" s="566"/>
      <c r="AX107" s="566"/>
      <c r="AY107" s="566"/>
      <c r="AZ107" s="566"/>
      <c r="BA107" s="566"/>
      <c r="BB107" s="566"/>
      <c r="BC107" s="566"/>
    </row>
    <row r="108" spans="1:55" s="95" customFormat="1" ht="19.5" customHeight="1">
      <c r="A108" s="272">
        <v>56</v>
      </c>
      <c r="B108" s="260" t="s">
        <v>531</v>
      </c>
      <c r="C108" s="261" t="s">
        <v>10</v>
      </c>
      <c r="D108" s="239">
        <f>SUM(D104:D106)</f>
        <v>13144598</v>
      </c>
      <c r="E108" s="239">
        <f>SUM(E104:E106)</f>
        <v>586250</v>
      </c>
      <c r="F108" s="239">
        <f>SUM(F104:F106)</f>
        <v>0</v>
      </c>
      <c r="G108" s="239">
        <f>SUM(G104:G106)</f>
        <v>4466997</v>
      </c>
      <c r="H108" s="239">
        <f>SUM(H104:H106)</f>
        <v>50731290</v>
      </c>
      <c r="I108" s="239"/>
      <c r="J108" s="239">
        <f aca="true" t="shared" si="45" ref="J108:R108">SUM(J104:J106)</f>
        <v>1693019</v>
      </c>
      <c r="K108" s="239">
        <f t="shared" si="45"/>
        <v>2476500</v>
      </c>
      <c r="L108" s="239">
        <f t="shared" si="45"/>
        <v>4064000</v>
      </c>
      <c r="M108" s="239">
        <f t="shared" si="45"/>
        <v>81518125</v>
      </c>
      <c r="N108" s="239">
        <f t="shared" si="45"/>
        <v>2260600</v>
      </c>
      <c r="O108" s="239">
        <f t="shared" si="45"/>
        <v>4776967</v>
      </c>
      <c r="P108" s="239">
        <f t="shared" si="45"/>
        <v>2312378</v>
      </c>
      <c r="Q108" s="239">
        <f t="shared" si="45"/>
        <v>386700</v>
      </c>
      <c r="R108" s="239">
        <f t="shared" si="45"/>
        <v>0</v>
      </c>
      <c r="S108" s="239">
        <f aca="true" t="shared" si="46" ref="S108:Y108">SUM(S104:S106)</f>
        <v>6375089</v>
      </c>
      <c r="T108" s="239">
        <f t="shared" si="46"/>
        <v>200660</v>
      </c>
      <c r="U108" s="239">
        <f t="shared" si="46"/>
        <v>5040037</v>
      </c>
      <c r="V108" s="239">
        <f t="shared" si="46"/>
        <v>0</v>
      </c>
      <c r="W108" s="239">
        <f>SUM(W104:W106)</f>
        <v>0</v>
      </c>
      <c r="X108" s="239">
        <f t="shared" si="46"/>
        <v>32815915</v>
      </c>
      <c r="Y108" s="239">
        <f t="shared" si="46"/>
        <v>0</v>
      </c>
      <c r="Z108" s="239">
        <f aca="true" t="shared" si="47" ref="Z108:AG108">SUM(Z104:Z106)</f>
        <v>685000</v>
      </c>
      <c r="AA108" s="239">
        <f t="shared" si="47"/>
        <v>0</v>
      </c>
      <c r="AB108" s="239">
        <f t="shared" si="47"/>
        <v>0</v>
      </c>
      <c r="AC108" s="239">
        <f t="shared" si="47"/>
        <v>5270500</v>
      </c>
      <c r="AD108" s="239">
        <f t="shared" si="47"/>
        <v>3790776</v>
      </c>
      <c r="AE108" s="239">
        <f t="shared" si="47"/>
        <v>3246024</v>
      </c>
      <c r="AF108" s="239">
        <f>SUM(AF104:AF107)</f>
        <v>4500988</v>
      </c>
      <c r="AG108" s="239">
        <f t="shared" si="47"/>
        <v>12454208.495000005</v>
      </c>
      <c r="AH108" s="239">
        <f t="shared" si="31"/>
        <v>242796621.495</v>
      </c>
      <c r="AI108" s="566"/>
      <c r="AJ108" s="566"/>
      <c r="AK108" s="566"/>
      <c r="AL108" s="566"/>
      <c r="AM108" s="566"/>
      <c r="AN108" s="566"/>
      <c r="AO108" s="566"/>
      <c r="AP108" s="566"/>
      <c r="AQ108" s="566"/>
      <c r="AR108" s="566"/>
      <c r="AS108" s="566"/>
      <c r="AT108" s="566"/>
      <c r="AU108" s="566"/>
      <c r="AV108" s="566"/>
      <c r="AW108" s="566"/>
      <c r="AX108" s="566"/>
      <c r="AY108" s="566"/>
      <c r="AZ108" s="566"/>
      <c r="BA108" s="566"/>
      <c r="BB108" s="566"/>
      <c r="BC108" s="566"/>
    </row>
    <row r="109" spans="2:55" ht="12.75">
      <c r="B109" s="98"/>
      <c r="C109" s="98"/>
      <c r="W109" s="304"/>
      <c r="AI109" s="566"/>
      <c r="AJ109" s="566"/>
      <c r="AK109" s="96"/>
      <c r="AL109" s="96"/>
      <c r="AM109" s="96"/>
      <c r="AN109" s="96"/>
      <c r="AO109" s="96"/>
      <c r="AP109" s="96"/>
      <c r="AQ109" s="96"/>
      <c r="AR109" s="96"/>
      <c r="AS109" s="96"/>
      <c r="AT109" s="96"/>
      <c r="AU109" s="96"/>
      <c r="AV109" s="96"/>
      <c r="AW109" s="96"/>
      <c r="AX109" s="96"/>
      <c r="AY109" s="96"/>
      <c r="AZ109" s="96"/>
      <c r="BA109" s="96"/>
      <c r="BB109" s="96"/>
      <c r="BC109" s="96"/>
    </row>
    <row r="110" spans="2:3" ht="12.75">
      <c r="B110" s="98"/>
      <c r="C110" s="98"/>
    </row>
    <row r="111" spans="2:3" ht="12.75">
      <c r="B111" s="98"/>
      <c r="C111" s="98"/>
    </row>
    <row r="112" spans="2:3" ht="12.75">
      <c r="B112" s="98"/>
      <c r="C112" s="98"/>
    </row>
    <row r="113" ht="12.75">
      <c r="C113" s="98"/>
    </row>
    <row r="114" ht="12.75">
      <c r="C114" s="98"/>
    </row>
  </sheetData>
  <sheetProtection/>
  <mergeCells count="5">
    <mergeCell ref="A4:A7"/>
    <mergeCell ref="AH5:AH7"/>
    <mergeCell ref="A2:AJ2"/>
    <mergeCell ref="A1:AJ1"/>
    <mergeCell ref="AF6:AF7"/>
  </mergeCells>
  <printOptions horizontalCentered="1"/>
  <pageMargins left="0.1968503937007874" right="0.1968503937007874" top="1.1811023622047245" bottom="0.5905511811023623" header="0.5118110236220472" footer="0.5118110236220472"/>
  <pageSetup fitToHeight="0" fitToWidth="1" horizontalDpi="600" verticalDpi="600" orientation="landscape" paperSize="8" scale="45" r:id="rId1"/>
  <headerFooter alignWithMargins="0">
    <oddHeader xml:space="preserve">&amp;LMAGYARPOLÁNY KÖZSÉG 
ÖNKORMÁNYZATA
&amp;C2019. ÉVI KÖLTSÉGVETÉS&amp;R4.a. melléklet Magyarpolány Község Önkormányat Képviselő-testületének
2/2019. (III. 5.) önkormányzati rendeletéhez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805"/>
  <sheetViews>
    <sheetView tabSelected="1" view="pageLayout" zoomScale="130" zoomScaleNormal="98" zoomScaleSheetLayoutView="100" zoomScalePageLayoutView="130" workbookViewId="0" topLeftCell="B1">
      <selection activeCell="D710" sqref="D710"/>
    </sheetView>
  </sheetViews>
  <sheetFormatPr defaultColWidth="9.00390625" defaultRowHeight="12.75"/>
  <cols>
    <col min="1" max="1" width="8.125" style="275" bestFit="1" customWidth="1"/>
    <col min="2" max="2" width="4.00390625" style="2" bestFit="1" customWidth="1"/>
    <col min="3" max="3" width="10.125" style="1" bestFit="1" customWidth="1"/>
    <col min="4" max="4" width="65.50390625" style="0" customWidth="1"/>
    <col min="5" max="5" width="16.375" style="68" hidden="1" customWidth="1"/>
    <col min="6" max="6" width="12.625" style="1" hidden="1" customWidth="1"/>
    <col min="7" max="7" width="31.125" style="0" hidden="1" customWidth="1"/>
    <col min="8" max="8" width="24.50390625" style="357" bestFit="1" customWidth="1"/>
    <col min="9" max="9" width="24.50390625" style="530" customWidth="1"/>
    <col min="12" max="12" width="11.125" style="444" bestFit="1" customWidth="1"/>
  </cols>
  <sheetData>
    <row r="1" spans="4:9" ht="17.25">
      <c r="D1" s="3" t="s">
        <v>0</v>
      </c>
      <c r="E1" s="4"/>
      <c r="H1" s="331"/>
      <c r="I1" s="526"/>
    </row>
    <row r="2" spans="4:9" ht="27" customHeight="1">
      <c r="D2" s="5" t="s">
        <v>1</v>
      </c>
      <c r="E2" s="4"/>
      <c r="H2" s="331"/>
      <c r="I2" s="526"/>
    </row>
    <row r="3" spans="1:12" s="1" customFormat="1" ht="17.25">
      <c r="A3" s="275"/>
      <c r="B3" s="2"/>
      <c r="D3" s="3"/>
      <c r="E3" s="6"/>
      <c r="H3" s="332"/>
      <c r="I3" s="526"/>
      <c r="L3" s="445"/>
    </row>
    <row r="4" spans="1:9" ht="15">
      <c r="A4" s="705" t="s">
        <v>284</v>
      </c>
      <c r="B4" s="714" t="s">
        <v>2</v>
      </c>
      <c r="C4" s="714"/>
      <c r="D4" s="492" t="s">
        <v>3</v>
      </c>
      <c r="E4" s="493" t="s">
        <v>4</v>
      </c>
      <c r="F4" s="494">
        <v>511112</v>
      </c>
      <c r="G4" s="495"/>
      <c r="H4" s="493" t="s">
        <v>4</v>
      </c>
      <c r="I4" s="527" t="s">
        <v>5</v>
      </c>
    </row>
    <row r="5" spans="1:9" ht="17.25">
      <c r="A5" s="706"/>
      <c r="B5" s="686" t="s">
        <v>7</v>
      </c>
      <c r="C5" s="686"/>
      <c r="D5" s="8" t="s">
        <v>8</v>
      </c>
      <c r="E5" s="9" t="s">
        <v>9</v>
      </c>
      <c r="H5" s="333" t="s">
        <v>1138</v>
      </c>
      <c r="I5" s="528" t="s">
        <v>1112</v>
      </c>
    </row>
    <row r="6" spans="1:9" ht="17.25">
      <c r="A6" s="276">
        <v>1</v>
      </c>
      <c r="B6" s="11" t="s">
        <v>10</v>
      </c>
      <c r="C6" s="10">
        <v>121</v>
      </c>
      <c r="D6" s="12" t="s">
        <v>982</v>
      </c>
      <c r="E6" s="13">
        <v>4464000</v>
      </c>
      <c r="F6" s="1">
        <v>514192</v>
      </c>
      <c r="H6" s="334">
        <v>4786800</v>
      </c>
      <c r="I6" s="691">
        <v>5759172</v>
      </c>
    </row>
    <row r="7" spans="1:9" ht="17.25">
      <c r="A7" s="276">
        <v>2</v>
      </c>
      <c r="B7" s="11" t="s">
        <v>10</v>
      </c>
      <c r="C7" s="10">
        <v>121</v>
      </c>
      <c r="D7" s="12" t="s">
        <v>983</v>
      </c>
      <c r="E7" s="13">
        <v>1250000</v>
      </c>
      <c r="H7" s="334">
        <v>718020</v>
      </c>
      <c r="I7" s="692"/>
    </row>
    <row r="8" spans="1:9" ht="17.25">
      <c r="A8" s="276">
        <v>3</v>
      </c>
      <c r="B8" s="11" t="s">
        <v>10</v>
      </c>
      <c r="C8" s="10">
        <v>121</v>
      </c>
      <c r="D8" s="12" t="s">
        <v>115</v>
      </c>
      <c r="E8" s="13">
        <v>12000</v>
      </c>
      <c r="F8" s="1">
        <v>514122</v>
      </c>
      <c r="G8" s="1"/>
      <c r="H8" s="334">
        <v>242352</v>
      </c>
      <c r="I8" s="692"/>
    </row>
    <row r="9" spans="1:9" ht="17.25">
      <c r="A9" s="276">
        <v>4</v>
      </c>
      <c r="B9" s="11" t="s">
        <v>10</v>
      </c>
      <c r="C9" s="10">
        <v>121</v>
      </c>
      <c r="D9" s="312" t="s">
        <v>364</v>
      </c>
      <c r="E9" s="313"/>
      <c r="G9" s="1"/>
      <c r="H9" s="335">
        <v>148699</v>
      </c>
      <c r="I9" s="692"/>
    </row>
    <row r="10" spans="1:9" ht="17.25">
      <c r="A10" s="276">
        <v>5</v>
      </c>
      <c r="B10" s="11" t="s">
        <v>10</v>
      </c>
      <c r="C10" s="10">
        <v>121</v>
      </c>
      <c r="D10" s="39" t="s">
        <v>1235</v>
      </c>
      <c r="E10" s="313"/>
      <c r="G10" s="1"/>
      <c r="H10" s="335">
        <v>12000</v>
      </c>
      <c r="I10" s="693"/>
    </row>
    <row r="11" spans="1:9" ht="17.25">
      <c r="A11" s="276">
        <v>6</v>
      </c>
      <c r="B11" s="11" t="s">
        <v>10</v>
      </c>
      <c r="C11" s="10">
        <v>122</v>
      </c>
      <c r="D11" s="433" t="s">
        <v>1236</v>
      </c>
      <c r="E11" s="313"/>
      <c r="G11" s="1"/>
      <c r="H11" s="335"/>
      <c r="I11" s="501">
        <v>1730000</v>
      </c>
    </row>
    <row r="12" spans="1:9" ht="17.25">
      <c r="A12" s="276">
        <v>7</v>
      </c>
      <c r="B12" s="11" t="s">
        <v>10</v>
      </c>
      <c r="C12" s="15">
        <v>12</v>
      </c>
      <c r="D12" s="16" t="s">
        <v>535</v>
      </c>
      <c r="E12" s="17">
        <f>SUM(E6:E8)</f>
        <v>5726000</v>
      </c>
      <c r="F12" s="1">
        <v>53111</v>
      </c>
      <c r="H12" s="336">
        <f>SUM(H6:H11)</f>
        <v>5907871</v>
      </c>
      <c r="I12" s="529">
        <f>SUM(I6:I11)</f>
        <v>7489172</v>
      </c>
    </row>
    <row r="13" spans="1:9" ht="17.25">
      <c r="A13" s="276">
        <v>8</v>
      </c>
      <c r="B13" s="11" t="s">
        <v>10</v>
      </c>
      <c r="C13" s="10">
        <v>21</v>
      </c>
      <c r="D13" s="18" t="s">
        <v>532</v>
      </c>
      <c r="E13" s="13">
        <f>SUM(E6+E7/2)*0.27</f>
        <v>1374030</v>
      </c>
      <c r="H13" s="334">
        <v>933426</v>
      </c>
      <c r="I13" s="691">
        <v>1338872</v>
      </c>
    </row>
    <row r="14" spans="1:9" ht="17.25">
      <c r="A14" s="276">
        <v>9</v>
      </c>
      <c r="B14" s="11" t="s">
        <v>10</v>
      </c>
      <c r="C14" s="10">
        <v>23</v>
      </c>
      <c r="D14" s="18" t="s">
        <v>1113</v>
      </c>
      <c r="E14" s="13"/>
      <c r="H14" s="334">
        <f>H9*0.195</f>
        <v>28996.305</v>
      </c>
      <c r="I14" s="692"/>
    </row>
    <row r="15" spans="1:9" ht="17.25">
      <c r="A15" s="276">
        <v>10</v>
      </c>
      <c r="B15" s="11" t="s">
        <v>10</v>
      </c>
      <c r="C15" s="10">
        <v>27</v>
      </c>
      <c r="D15" s="18" t="s">
        <v>846</v>
      </c>
      <c r="E15" s="13"/>
      <c r="H15" s="334">
        <f>H9*0.15</f>
        <v>22304.85</v>
      </c>
      <c r="I15" s="693"/>
    </row>
    <row r="16" spans="1:9" ht="17.25">
      <c r="A16" s="276">
        <v>11</v>
      </c>
      <c r="B16" s="11" t="s">
        <v>10</v>
      </c>
      <c r="C16" s="15">
        <v>2</v>
      </c>
      <c r="D16" s="19" t="s">
        <v>534</v>
      </c>
      <c r="E16" s="20">
        <f>SUM(E13:E13)</f>
        <v>1374030</v>
      </c>
      <c r="H16" s="337">
        <f>SUM(H13:H15)</f>
        <v>984727.155</v>
      </c>
      <c r="I16" s="529">
        <v>1338872</v>
      </c>
    </row>
    <row r="17" spans="1:9" ht="17.25">
      <c r="A17" s="276">
        <v>12</v>
      </c>
      <c r="B17" s="11" t="s">
        <v>10</v>
      </c>
      <c r="C17" s="10">
        <v>312</v>
      </c>
      <c r="D17" s="18" t="s">
        <v>12</v>
      </c>
      <c r="E17" s="21">
        <v>100000</v>
      </c>
      <c r="F17" s="1">
        <v>55111</v>
      </c>
      <c r="H17" s="338"/>
      <c r="I17" s="501"/>
    </row>
    <row r="18" spans="1:9" ht="17.25">
      <c r="A18" s="276">
        <v>13</v>
      </c>
      <c r="B18" s="11" t="s">
        <v>10</v>
      </c>
      <c r="C18" s="10">
        <v>311</v>
      </c>
      <c r="D18" s="18" t="s">
        <v>802</v>
      </c>
      <c r="E18" s="22">
        <v>50000</v>
      </c>
      <c r="H18" s="338"/>
      <c r="I18" s="501"/>
    </row>
    <row r="19" spans="1:9" ht="17.25">
      <c r="A19" s="276">
        <v>14</v>
      </c>
      <c r="B19" s="11" t="s">
        <v>10</v>
      </c>
      <c r="C19" s="10">
        <v>311</v>
      </c>
      <c r="D19" s="18" t="s">
        <v>13</v>
      </c>
      <c r="E19" s="22"/>
      <c r="H19" s="338"/>
      <c r="I19" s="501">
        <v>6064</v>
      </c>
    </row>
    <row r="20" spans="1:9" ht="17.25">
      <c r="A20" s="276">
        <v>15</v>
      </c>
      <c r="B20" s="11" t="s">
        <v>10</v>
      </c>
      <c r="C20" s="15">
        <v>31</v>
      </c>
      <c r="D20" s="19" t="s">
        <v>849</v>
      </c>
      <c r="E20" s="24">
        <f>SUM(E17:E19)</f>
        <v>150000</v>
      </c>
      <c r="F20" s="1">
        <v>55111</v>
      </c>
      <c r="H20" s="339">
        <f>SUM(H17:H19)</f>
        <v>0</v>
      </c>
      <c r="I20" s="529">
        <f>SUM(I17:I19)</f>
        <v>6064</v>
      </c>
    </row>
    <row r="21" spans="1:9" ht="17.25">
      <c r="A21" s="276">
        <v>16</v>
      </c>
      <c r="B21" s="11" t="s">
        <v>10</v>
      </c>
      <c r="C21" s="314">
        <v>312</v>
      </c>
      <c r="D21" s="389" t="s">
        <v>911</v>
      </c>
      <c r="E21" s="315"/>
      <c r="F21" s="316"/>
      <c r="G21" s="317"/>
      <c r="H21" s="340">
        <v>160000</v>
      </c>
      <c r="I21" s="691">
        <v>421088</v>
      </c>
    </row>
    <row r="22" spans="1:9" ht="17.25">
      <c r="A22" s="276">
        <v>17</v>
      </c>
      <c r="B22" s="11" t="s">
        <v>10</v>
      </c>
      <c r="C22" s="314">
        <v>312</v>
      </c>
      <c r="D22" s="318" t="s">
        <v>847</v>
      </c>
      <c r="E22" s="319"/>
      <c r="F22" s="320"/>
      <c r="G22" s="321"/>
      <c r="H22" s="340"/>
      <c r="I22" s="692"/>
    </row>
    <row r="23" spans="1:9" ht="17.25">
      <c r="A23" s="276">
        <v>18</v>
      </c>
      <c r="B23" s="11" t="s">
        <v>10</v>
      </c>
      <c r="C23" s="314">
        <v>312</v>
      </c>
      <c r="D23" s="318" t="s">
        <v>848</v>
      </c>
      <c r="E23" s="319"/>
      <c r="F23" s="320"/>
      <c r="G23" s="321"/>
      <c r="H23" s="340">
        <v>150000</v>
      </c>
      <c r="I23" s="693"/>
    </row>
    <row r="24" spans="1:9" ht="17.25">
      <c r="A24" s="276">
        <v>19</v>
      </c>
      <c r="B24" s="11" t="s">
        <v>10</v>
      </c>
      <c r="C24" s="15">
        <v>312</v>
      </c>
      <c r="D24" s="19" t="s">
        <v>850</v>
      </c>
      <c r="E24" s="24"/>
      <c r="H24" s="339">
        <f>SUM(H21:H23)</f>
        <v>310000</v>
      </c>
      <c r="I24" s="529">
        <v>427152</v>
      </c>
    </row>
    <row r="25" spans="1:9" ht="17.25">
      <c r="A25" s="276">
        <v>20</v>
      </c>
      <c r="B25" s="11" t="s">
        <v>10</v>
      </c>
      <c r="C25" s="314">
        <v>321</v>
      </c>
      <c r="D25" s="389" t="s">
        <v>912</v>
      </c>
      <c r="E25" s="319"/>
      <c r="F25" s="320"/>
      <c r="G25" s="321"/>
      <c r="H25" s="340">
        <v>12000</v>
      </c>
      <c r="I25" s="501">
        <v>98614</v>
      </c>
    </row>
    <row r="26" spans="1:8" ht="17.25">
      <c r="A26" s="276">
        <v>21</v>
      </c>
      <c r="B26" s="11" t="s">
        <v>10</v>
      </c>
      <c r="C26" s="314">
        <v>321</v>
      </c>
      <c r="D26" s="318" t="s">
        <v>851</v>
      </c>
      <c r="E26" s="319"/>
      <c r="F26" s="320"/>
      <c r="G26" s="321"/>
      <c r="H26" s="340"/>
    </row>
    <row r="27" spans="1:9" ht="17.25">
      <c r="A27" s="276">
        <v>22</v>
      </c>
      <c r="B27" s="11" t="s">
        <v>10</v>
      </c>
      <c r="C27" s="15">
        <v>321</v>
      </c>
      <c r="D27" s="19" t="s">
        <v>852</v>
      </c>
      <c r="E27" s="24"/>
      <c r="H27" s="339">
        <f>SUM(H25:H26)</f>
        <v>12000</v>
      </c>
      <c r="I27" s="529">
        <v>98614</v>
      </c>
    </row>
    <row r="28" spans="1:9" ht="17.25">
      <c r="A28" s="276">
        <v>23</v>
      </c>
      <c r="B28" s="11"/>
      <c r="C28" s="314">
        <v>332</v>
      </c>
      <c r="D28" s="393" t="s">
        <v>409</v>
      </c>
      <c r="E28" s="315"/>
      <c r="F28" s="316"/>
      <c r="G28" s="317"/>
      <c r="H28" s="394"/>
      <c r="I28" s="501">
        <v>422707</v>
      </c>
    </row>
    <row r="29" spans="1:9" ht="17.25">
      <c r="A29" s="276">
        <v>24</v>
      </c>
      <c r="B29" s="11" t="s">
        <v>10</v>
      </c>
      <c r="C29" s="322">
        <v>334</v>
      </c>
      <c r="D29" s="318" t="s">
        <v>853</v>
      </c>
      <c r="E29" s="319"/>
      <c r="F29" s="320"/>
      <c r="G29" s="321"/>
      <c r="H29" s="340">
        <v>40000</v>
      </c>
      <c r="I29" s="501"/>
    </row>
    <row r="30" spans="1:9" ht="17.25">
      <c r="A30" s="276">
        <v>25</v>
      </c>
      <c r="B30" s="11" t="s">
        <v>10</v>
      </c>
      <c r="C30" s="322">
        <v>333</v>
      </c>
      <c r="D30" s="389" t="s">
        <v>913</v>
      </c>
      <c r="E30" s="319"/>
      <c r="F30" s="320"/>
      <c r="G30" s="321"/>
      <c r="H30" s="340"/>
      <c r="I30" s="501"/>
    </row>
    <row r="31" spans="1:9" ht="17.25">
      <c r="A31" s="276">
        <v>26</v>
      </c>
      <c r="B31" s="11" t="s">
        <v>10</v>
      </c>
      <c r="C31" s="322">
        <v>335</v>
      </c>
      <c r="D31" s="318" t="s">
        <v>855</v>
      </c>
      <c r="E31" s="319"/>
      <c r="F31" s="320"/>
      <c r="G31" s="321"/>
      <c r="H31" s="340">
        <v>1500000</v>
      </c>
      <c r="I31" s="501">
        <v>1383318</v>
      </c>
    </row>
    <row r="32" spans="1:9" ht="17.25">
      <c r="A32" s="276">
        <v>27</v>
      </c>
      <c r="B32" s="11" t="s">
        <v>10</v>
      </c>
      <c r="C32" s="322">
        <v>336</v>
      </c>
      <c r="D32" s="389" t="s">
        <v>914</v>
      </c>
      <c r="E32" s="319"/>
      <c r="F32" s="320"/>
      <c r="G32" s="321"/>
      <c r="H32" s="340">
        <v>350000</v>
      </c>
      <c r="I32" s="501">
        <v>2874669</v>
      </c>
    </row>
    <row r="33" spans="1:9" ht="17.25">
      <c r="A33" s="276">
        <v>28</v>
      </c>
      <c r="B33" s="11" t="s">
        <v>10</v>
      </c>
      <c r="C33" s="10">
        <v>337</v>
      </c>
      <c r="D33" s="18" t="s">
        <v>984</v>
      </c>
      <c r="E33" s="13">
        <v>20000</v>
      </c>
      <c r="H33" s="334">
        <v>1500000</v>
      </c>
      <c r="I33" s="691">
        <v>1655094</v>
      </c>
    </row>
    <row r="34" spans="1:9" ht="17.25">
      <c r="A34" s="276">
        <v>29</v>
      </c>
      <c r="B34" s="11" t="s">
        <v>10</v>
      </c>
      <c r="C34" s="10">
        <v>337</v>
      </c>
      <c r="D34" s="18" t="s">
        <v>1237</v>
      </c>
      <c r="E34" s="13">
        <v>5000</v>
      </c>
      <c r="H34" s="334"/>
      <c r="I34" s="692"/>
    </row>
    <row r="35" spans="1:9" ht="17.25">
      <c r="A35" s="276">
        <v>30</v>
      </c>
      <c r="B35" s="11" t="s">
        <v>10</v>
      </c>
      <c r="C35" s="10">
        <v>337</v>
      </c>
      <c r="D35" s="18" t="s">
        <v>985</v>
      </c>
      <c r="E35" s="13"/>
      <c r="H35" s="334"/>
      <c r="I35" s="692"/>
    </row>
    <row r="36" spans="1:9" ht="17.25">
      <c r="A36" s="276">
        <v>31</v>
      </c>
      <c r="B36" s="11" t="s">
        <v>10</v>
      </c>
      <c r="C36" s="10">
        <v>337</v>
      </c>
      <c r="D36" s="18" t="s">
        <v>858</v>
      </c>
      <c r="E36" s="13">
        <v>860000</v>
      </c>
      <c r="H36" s="334">
        <f>SUM(H33:H35)</f>
        <v>1500000</v>
      </c>
      <c r="I36" s="693"/>
    </row>
    <row r="37" spans="1:9" ht="17.25">
      <c r="A37" s="276">
        <v>32</v>
      </c>
      <c r="B37" s="11" t="s">
        <v>10</v>
      </c>
      <c r="C37" s="15">
        <v>33</v>
      </c>
      <c r="D37" s="19" t="s">
        <v>536</v>
      </c>
      <c r="E37" s="24">
        <f>SUM(E33:G36)</f>
        <v>885000</v>
      </c>
      <c r="F37" s="1">
        <v>56213</v>
      </c>
      <c r="H37" s="339">
        <f>H29+H30+H31+H32+H36</f>
        <v>3390000</v>
      </c>
      <c r="I37" s="529">
        <v>6335788</v>
      </c>
    </row>
    <row r="38" spans="1:9" ht="17.25">
      <c r="A38" s="276">
        <v>33</v>
      </c>
      <c r="B38" s="11" t="s">
        <v>10</v>
      </c>
      <c r="C38" s="10">
        <v>342</v>
      </c>
      <c r="D38" s="18" t="s">
        <v>14</v>
      </c>
      <c r="E38" s="13">
        <v>150000</v>
      </c>
      <c r="H38" s="334">
        <v>180000</v>
      </c>
      <c r="I38" s="501">
        <v>178800</v>
      </c>
    </row>
    <row r="39" spans="1:9" ht="17.25">
      <c r="A39" s="276">
        <v>34</v>
      </c>
      <c r="B39" s="11" t="s">
        <v>10</v>
      </c>
      <c r="C39" s="10">
        <v>342</v>
      </c>
      <c r="D39" s="18" t="s">
        <v>283</v>
      </c>
      <c r="E39" s="13"/>
      <c r="H39" s="334"/>
      <c r="I39" s="501">
        <v>142609</v>
      </c>
    </row>
    <row r="40" spans="1:9" ht="17.25">
      <c r="A40" s="276">
        <v>35</v>
      </c>
      <c r="B40" s="11" t="s">
        <v>10</v>
      </c>
      <c r="C40" s="26">
        <v>34</v>
      </c>
      <c r="D40" s="27" t="s">
        <v>537</v>
      </c>
      <c r="E40" s="24">
        <f>SUM(E38)</f>
        <v>150000</v>
      </c>
      <c r="H40" s="339">
        <f>SUM(H38:H39)</f>
        <v>180000</v>
      </c>
      <c r="I40" s="529">
        <v>321409</v>
      </c>
    </row>
    <row r="41" spans="1:9" ht="17.25">
      <c r="A41" s="276">
        <v>36</v>
      </c>
      <c r="B41" s="11" t="s">
        <v>10</v>
      </c>
      <c r="C41" s="10">
        <v>351</v>
      </c>
      <c r="D41" s="18" t="s">
        <v>15</v>
      </c>
      <c r="E41" s="13" t="e">
        <f>SUM(E17+#REF!+E18+E33+E38)*0.27</f>
        <v>#REF!</v>
      </c>
      <c r="F41" s="1">
        <v>561111</v>
      </c>
      <c r="H41" s="334">
        <v>1200000</v>
      </c>
      <c r="I41" s="501">
        <v>1117849</v>
      </c>
    </row>
    <row r="42" spans="1:9" ht="17.25">
      <c r="A42" s="276">
        <v>37</v>
      </c>
      <c r="B42" s="11" t="s">
        <v>10</v>
      </c>
      <c r="C42" s="10">
        <v>351</v>
      </c>
      <c r="D42" s="18" t="s">
        <v>915</v>
      </c>
      <c r="E42" s="13"/>
      <c r="H42" s="334">
        <v>1000000</v>
      </c>
      <c r="I42" s="501">
        <v>214900</v>
      </c>
    </row>
    <row r="43" spans="1:9" ht="17.25">
      <c r="A43" s="276">
        <v>38</v>
      </c>
      <c r="B43" s="11" t="s">
        <v>10</v>
      </c>
      <c r="C43" s="10">
        <v>355</v>
      </c>
      <c r="D43" s="18" t="s">
        <v>940</v>
      </c>
      <c r="E43" s="13"/>
      <c r="H43" s="334"/>
      <c r="I43" s="501"/>
    </row>
    <row r="44" spans="1:9" ht="17.25">
      <c r="A44" s="276">
        <v>39</v>
      </c>
      <c r="B44" s="11" t="s">
        <v>10</v>
      </c>
      <c r="C44" s="15">
        <v>35</v>
      </c>
      <c r="D44" s="19" t="s">
        <v>538</v>
      </c>
      <c r="E44" s="24" t="e">
        <f>SUM(E41)</f>
        <v>#REF!</v>
      </c>
      <c r="H44" s="339">
        <f>SUM(H41:H42)</f>
        <v>2200000</v>
      </c>
      <c r="I44" s="529">
        <v>1332749</v>
      </c>
    </row>
    <row r="45" spans="1:9" ht="17.25">
      <c r="A45" s="276">
        <v>40</v>
      </c>
      <c r="B45" s="11" t="s">
        <v>10</v>
      </c>
      <c r="C45" s="15">
        <v>3</v>
      </c>
      <c r="D45" s="19" t="s">
        <v>539</v>
      </c>
      <c r="E45" s="24" t="e">
        <f>SUM(E37+E40+E20+E44)</f>
        <v>#REF!</v>
      </c>
      <c r="H45" s="339">
        <f>H20+H24+H27+H37+H40+H44</f>
        <v>6092000</v>
      </c>
      <c r="I45" s="529">
        <v>8515712</v>
      </c>
    </row>
    <row r="46" spans="1:12" s="317" customFormat="1" ht="17.25">
      <c r="A46" s="276">
        <v>41</v>
      </c>
      <c r="B46" s="392" t="s">
        <v>10</v>
      </c>
      <c r="C46" s="314">
        <v>504</v>
      </c>
      <c r="D46" s="318" t="s">
        <v>1238</v>
      </c>
      <c r="E46" s="315"/>
      <c r="F46" s="316"/>
      <c r="H46" s="394"/>
      <c r="I46" s="500">
        <v>4000000</v>
      </c>
      <c r="L46" s="446"/>
    </row>
    <row r="47" spans="1:9" ht="17.25">
      <c r="A47" s="276">
        <v>42</v>
      </c>
      <c r="B47" s="11" t="s">
        <v>10</v>
      </c>
      <c r="C47" s="10">
        <v>506</v>
      </c>
      <c r="D47" s="18" t="s">
        <v>18</v>
      </c>
      <c r="E47" s="13">
        <v>200000</v>
      </c>
      <c r="H47" s="334">
        <v>160000</v>
      </c>
      <c r="I47" s="501"/>
    </row>
    <row r="48" spans="1:9" ht="17.25">
      <c r="A48" s="276">
        <v>43</v>
      </c>
      <c r="B48" s="11" t="s">
        <v>10</v>
      </c>
      <c r="C48" s="10">
        <v>512</v>
      </c>
      <c r="D48" s="395" t="s">
        <v>941</v>
      </c>
      <c r="E48" s="13"/>
      <c r="H48" s="334"/>
      <c r="I48" s="501"/>
    </row>
    <row r="49" spans="1:9" ht="17.25">
      <c r="A49" s="276">
        <v>44</v>
      </c>
      <c r="B49" s="11" t="s">
        <v>10</v>
      </c>
      <c r="C49" s="15">
        <v>5</v>
      </c>
      <c r="D49" s="28" t="s">
        <v>540</v>
      </c>
      <c r="E49" s="24">
        <f>SUM(E47)</f>
        <v>200000</v>
      </c>
      <c r="F49" s="1">
        <v>56213</v>
      </c>
      <c r="H49" s="339">
        <f>SUM(H47)</f>
        <v>160000</v>
      </c>
      <c r="I49" s="529">
        <v>4000000</v>
      </c>
    </row>
    <row r="50" spans="1:12" s="317" customFormat="1" ht="17.25">
      <c r="A50" s="276">
        <v>45</v>
      </c>
      <c r="B50" s="371" t="s">
        <v>10</v>
      </c>
      <c r="C50" s="314">
        <v>613</v>
      </c>
      <c r="D50" s="372" t="s">
        <v>986</v>
      </c>
      <c r="E50" s="373"/>
      <c r="F50" s="316"/>
      <c r="H50" s="374"/>
      <c r="I50" s="500"/>
      <c r="L50" s="446"/>
    </row>
    <row r="51" spans="1:12" s="317" customFormat="1" ht="17.25">
      <c r="A51" s="276">
        <v>46</v>
      </c>
      <c r="B51" s="371" t="s">
        <v>10</v>
      </c>
      <c r="C51" s="314">
        <v>633</v>
      </c>
      <c r="D51" s="372" t="s">
        <v>988</v>
      </c>
      <c r="E51" s="373"/>
      <c r="F51" s="316"/>
      <c r="H51" s="374"/>
      <c r="I51" s="500"/>
      <c r="L51" s="446"/>
    </row>
    <row r="52" spans="1:12" s="317" customFormat="1" ht="17.25">
      <c r="A52" s="276">
        <v>47</v>
      </c>
      <c r="B52" s="371" t="s">
        <v>10</v>
      </c>
      <c r="C52" s="314">
        <v>64</v>
      </c>
      <c r="D52" s="372" t="s">
        <v>1042</v>
      </c>
      <c r="E52" s="373"/>
      <c r="F52" s="316"/>
      <c r="H52" s="374"/>
      <c r="I52" s="500">
        <v>44999</v>
      </c>
      <c r="L52" s="446"/>
    </row>
    <row r="53" spans="1:12" s="317" customFormat="1" ht="17.25">
      <c r="A53" s="276">
        <v>48</v>
      </c>
      <c r="B53" s="371" t="s">
        <v>10</v>
      </c>
      <c r="C53" s="314">
        <v>673</v>
      </c>
      <c r="D53" s="372" t="s">
        <v>987</v>
      </c>
      <c r="E53" s="373"/>
      <c r="F53" s="316"/>
      <c r="H53" s="374"/>
      <c r="I53" s="500">
        <v>12150</v>
      </c>
      <c r="L53" s="446"/>
    </row>
    <row r="54" spans="1:12" s="317" customFormat="1" ht="17.25">
      <c r="A54" s="276">
        <v>49</v>
      </c>
      <c r="B54" s="371" t="s">
        <v>989</v>
      </c>
      <c r="C54" s="423">
        <v>6</v>
      </c>
      <c r="D54" s="435" t="s">
        <v>990</v>
      </c>
      <c r="E54" s="436"/>
      <c r="F54" s="426"/>
      <c r="G54" s="427"/>
      <c r="H54" s="437"/>
      <c r="I54" s="529">
        <v>57149</v>
      </c>
      <c r="L54" s="446"/>
    </row>
    <row r="55" spans="1:9" ht="18" customHeight="1">
      <c r="A55" s="276">
        <v>50</v>
      </c>
      <c r="B55" s="392" t="s">
        <v>10</v>
      </c>
      <c r="C55" s="314">
        <v>71</v>
      </c>
      <c r="D55" s="372" t="s">
        <v>502</v>
      </c>
      <c r="E55" s="373"/>
      <c r="F55" s="316"/>
      <c r="G55" s="317"/>
      <c r="H55" s="374"/>
      <c r="I55" s="501">
        <v>3377056</v>
      </c>
    </row>
    <row r="56" spans="1:9" ht="17.25">
      <c r="A56" s="276">
        <v>51</v>
      </c>
      <c r="B56" s="392" t="s">
        <v>10</v>
      </c>
      <c r="C56" s="314">
        <v>76</v>
      </c>
      <c r="D56" s="372" t="s">
        <v>1043</v>
      </c>
      <c r="E56" s="373"/>
      <c r="F56" s="316"/>
      <c r="G56" s="317"/>
      <c r="H56" s="374"/>
      <c r="I56" s="501">
        <v>911805</v>
      </c>
    </row>
    <row r="57" spans="1:9" ht="17.25">
      <c r="A57" s="276">
        <v>52</v>
      </c>
      <c r="B57" s="392" t="s">
        <v>10</v>
      </c>
      <c r="C57" s="423">
        <v>7</v>
      </c>
      <c r="D57" s="435" t="s">
        <v>1044</v>
      </c>
      <c r="E57" s="436"/>
      <c r="F57" s="426"/>
      <c r="G57" s="427"/>
      <c r="H57" s="437"/>
      <c r="I57" s="529">
        <v>4288861</v>
      </c>
    </row>
    <row r="58" spans="1:9" ht="17.25">
      <c r="A58" s="276">
        <v>53</v>
      </c>
      <c r="B58" s="392"/>
      <c r="C58" s="314"/>
      <c r="D58" s="372" t="s">
        <v>760</v>
      </c>
      <c r="E58" s="373"/>
      <c r="F58" s="316"/>
      <c r="G58" s="317"/>
      <c r="H58" s="374"/>
      <c r="I58" s="500">
        <v>1062569</v>
      </c>
    </row>
    <row r="59" spans="1:9" ht="17.25">
      <c r="A59" s="276">
        <v>54</v>
      </c>
      <c r="B59" s="392" t="s">
        <v>10</v>
      </c>
      <c r="C59" s="314">
        <v>912</v>
      </c>
      <c r="D59" s="372" t="s">
        <v>942</v>
      </c>
      <c r="E59" s="373"/>
      <c r="F59" s="316"/>
      <c r="G59" s="317"/>
      <c r="H59" s="374"/>
      <c r="I59" s="501"/>
    </row>
    <row r="60" spans="1:9" ht="17.25">
      <c r="A60" s="276">
        <v>55</v>
      </c>
      <c r="B60" s="392" t="s">
        <v>10</v>
      </c>
      <c r="C60" s="314">
        <v>914</v>
      </c>
      <c r="D60" s="372" t="s">
        <v>943</v>
      </c>
      <c r="E60" s="373"/>
      <c r="F60" s="316"/>
      <c r="G60" s="317"/>
      <c r="H60" s="374"/>
      <c r="I60" s="501"/>
    </row>
    <row r="61" spans="1:9" ht="17.25">
      <c r="A61" s="276">
        <v>56</v>
      </c>
      <c r="B61" s="300"/>
      <c r="C61" s="367"/>
      <c r="D61" s="368"/>
      <c r="E61" s="369"/>
      <c r="H61" s="370">
        <f>SUM(H55)</f>
        <v>0</v>
      </c>
      <c r="I61" s="529"/>
    </row>
    <row r="62" spans="1:9" ht="12.75" customHeight="1">
      <c r="A62" s="705">
        <v>57</v>
      </c>
      <c r="B62" s="707" t="s">
        <v>20</v>
      </c>
      <c r="C62" s="708"/>
      <c r="D62" s="709"/>
      <c r="E62" s="701" t="e">
        <f>SUM(E12+E16+E45+E49)</f>
        <v>#REF!</v>
      </c>
      <c r="H62" s="688">
        <f>H12+H16+H45+H49+H61+H54</f>
        <v>13144598.155000001</v>
      </c>
      <c r="I62" s="694">
        <v>26752335</v>
      </c>
    </row>
    <row r="63" spans="1:9" ht="12.75" customHeight="1">
      <c r="A63" s="706"/>
      <c r="B63" s="710"/>
      <c r="C63" s="711"/>
      <c r="D63" s="712"/>
      <c r="E63" s="702"/>
      <c r="H63" s="689"/>
      <c r="I63" s="695"/>
    </row>
    <row r="64" spans="3:8" ht="17.25">
      <c r="C64" s="29"/>
      <c r="D64" s="30"/>
      <c r="E64" s="31"/>
      <c r="H64" s="341"/>
    </row>
    <row r="65" spans="4:8" ht="17.25">
      <c r="D65" s="3" t="s">
        <v>21</v>
      </c>
      <c r="E65" s="4"/>
      <c r="H65" s="331"/>
    </row>
    <row r="66" spans="1:12" s="1" customFormat="1" ht="17.25">
      <c r="A66" s="275"/>
      <c r="B66" s="2"/>
      <c r="D66" s="3" t="s">
        <v>22</v>
      </c>
      <c r="E66" s="4"/>
      <c r="H66" s="331"/>
      <c r="I66" s="530"/>
      <c r="L66" s="445"/>
    </row>
    <row r="67" spans="4:8" ht="17.25">
      <c r="D67" s="3"/>
      <c r="E67" s="6"/>
      <c r="F67" s="1">
        <v>12543</v>
      </c>
      <c r="H67" s="342"/>
    </row>
    <row r="68" spans="4:8" ht="17.25">
      <c r="D68" s="3"/>
      <c r="E68" s="6"/>
      <c r="G68" s="1"/>
      <c r="H68" s="332"/>
    </row>
    <row r="69" spans="1:9" ht="15">
      <c r="A69" s="705" t="s">
        <v>284</v>
      </c>
      <c r="B69" s="686" t="s">
        <v>2</v>
      </c>
      <c r="C69" s="686"/>
      <c r="D69" s="8" t="s">
        <v>3</v>
      </c>
      <c r="E69" s="9" t="s">
        <v>4</v>
      </c>
      <c r="F69" s="1">
        <v>511112</v>
      </c>
      <c r="H69" s="493" t="s">
        <v>4</v>
      </c>
      <c r="I69" s="527" t="s">
        <v>5</v>
      </c>
    </row>
    <row r="70" spans="1:9" ht="17.25">
      <c r="A70" s="706"/>
      <c r="B70" s="686" t="s">
        <v>7</v>
      </c>
      <c r="C70" s="686"/>
      <c r="D70" s="8" t="s">
        <v>8</v>
      </c>
      <c r="E70" s="9" t="s">
        <v>9</v>
      </c>
      <c r="H70" s="333" t="s">
        <v>1138</v>
      </c>
      <c r="I70" s="528" t="s">
        <v>1112</v>
      </c>
    </row>
    <row r="71" spans="1:9" ht="17.25">
      <c r="A71" s="276">
        <v>1</v>
      </c>
      <c r="B71" s="11" t="s">
        <v>10</v>
      </c>
      <c r="C71" s="10">
        <v>312</v>
      </c>
      <c r="D71" s="23" t="s">
        <v>23</v>
      </c>
      <c r="E71" s="13">
        <v>250000</v>
      </c>
      <c r="H71" s="343">
        <v>110000</v>
      </c>
      <c r="I71" s="501"/>
    </row>
    <row r="72" spans="1:12" s="32" customFormat="1" ht="17.25">
      <c r="A72" s="276">
        <v>2</v>
      </c>
      <c r="B72" s="11" t="s">
        <v>10</v>
      </c>
      <c r="C72" s="10">
        <v>312</v>
      </c>
      <c r="D72" s="23" t="s">
        <v>24</v>
      </c>
      <c r="E72" s="13">
        <v>200000</v>
      </c>
      <c r="F72" s="1">
        <v>55215</v>
      </c>
      <c r="G72"/>
      <c r="H72" s="343"/>
      <c r="I72" s="531">
        <v>109445</v>
      </c>
      <c r="L72" s="447"/>
    </row>
    <row r="73" spans="1:12" s="32" customFormat="1" ht="17.25">
      <c r="A73" s="276">
        <v>3</v>
      </c>
      <c r="B73" s="11" t="s">
        <v>10</v>
      </c>
      <c r="C73" s="15">
        <v>31</v>
      </c>
      <c r="D73" s="19" t="s">
        <v>541</v>
      </c>
      <c r="E73" s="20">
        <f>SUM(E71:E72)</f>
        <v>450000</v>
      </c>
      <c r="F73" s="1">
        <v>55217</v>
      </c>
      <c r="G73"/>
      <c r="H73" s="337">
        <f>SUM(H71:H72)</f>
        <v>110000</v>
      </c>
      <c r="I73" s="532">
        <v>109445</v>
      </c>
      <c r="L73" s="447"/>
    </row>
    <row r="74" spans="1:12" s="32" customFormat="1" ht="17.25">
      <c r="A74" s="276">
        <v>4</v>
      </c>
      <c r="B74" s="11" t="s">
        <v>10</v>
      </c>
      <c r="C74" s="10">
        <v>331</v>
      </c>
      <c r="D74" s="33" t="s">
        <v>916</v>
      </c>
      <c r="E74" s="13">
        <v>10000</v>
      </c>
      <c r="F74" s="1">
        <v>552192</v>
      </c>
      <c r="G74"/>
      <c r="H74" s="343">
        <v>5000</v>
      </c>
      <c r="I74" s="531"/>
      <c r="L74" s="447"/>
    </row>
    <row r="75" spans="1:12" s="32" customFormat="1" ht="17.25">
      <c r="A75" s="276">
        <v>5</v>
      </c>
      <c r="B75" s="11" t="s">
        <v>10</v>
      </c>
      <c r="C75" s="10">
        <v>331</v>
      </c>
      <c r="D75" s="33" t="s">
        <v>25</v>
      </c>
      <c r="E75" s="13">
        <v>30000</v>
      </c>
      <c r="F75" s="1"/>
      <c r="G75"/>
      <c r="H75" s="343">
        <v>20000</v>
      </c>
      <c r="I75" s="531">
        <v>16208</v>
      </c>
      <c r="L75" s="447"/>
    </row>
    <row r="76" spans="1:12" s="32" customFormat="1" ht="17.25">
      <c r="A76" s="276">
        <v>6</v>
      </c>
      <c r="B76" s="11" t="s">
        <v>10</v>
      </c>
      <c r="C76" s="10">
        <v>334</v>
      </c>
      <c r="D76" s="33" t="s">
        <v>26</v>
      </c>
      <c r="E76" s="13"/>
      <c r="F76" s="1"/>
      <c r="G76"/>
      <c r="H76" s="343">
        <v>50000</v>
      </c>
      <c r="I76" s="533"/>
      <c r="L76" s="447"/>
    </row>
    <row r="77" spans="1:12" s="32" customFormat="1" ht="17.25">
      <c r="A77" s="276">
        <v>7</v>
      </c>
      <c r="B77" s="11" t="s">
        <v>10</v>
      </c>
      <c r="C77" s="10">
        <v>337</v>
      </c>
      <c r="D77" s="18" t="s">
        <v>27</v>
      </c>
      <c r="E77" s="13">
        <v>250000</v>
      </c>
      <c r="F77" s="1">
        <v>561111</v>
      </c>
      <c r="G77"/>
      <c r="H77" s="343">
        <v>300000</v>
      </c>
      <c r="I77" s="534">
        <v>242782</v>
      </c>
      <c r="L77" s="447"/>
    </row>
    <row r="78" spans="1:12" s="32" customFormat="1" ht="17.25">
      <c r="A78" s="276">
        <v>8</v>
      </c>
      <c r="B78" s="11" t="s">
        <v>10</v>
      </c>
      <c r="C78" s="15">
        <v>33</v>
      </c>
      <c r="D78" s="19" t="s">
        <v>542</v>
      </c>
      <c r="E78" s="20">
        <f>SUM(E74:E77)</f>
        <v>290000</v>
      </c>
      <c r="F78" s="1"/>
      <c r="G78"/>
      <c r="H78" s="337">
        <f>SUM(H74:H77)</f>
        <v>375000</v>
      </c>
      <c r="I78" s="532">
        <v>258990</v>
      </c>
      <c r="L78" s="447"/>
    </row>
    <row r="79" spans="1:12" s="32" customFormat="1" ht="17.25">
      <c r="A79" s="276">
        <v>9</v>
      </c>
      <c r="B79" s="11" t="s">
        <v>10</v>
      </c>
      <c r="C79" s="10">
        <v>351</v>
      </c>
      <c r="D79" s="18" t="s">
        <v>15</v>
      </c>
      <c r="E79" s="13">
        <f>SUM(E78,E73)*0.27</f>
        <v>199800</v>
      </c>
      <c r="F79" s="1"/>
      <c r="G79"/>
      <c r="H79" s="343">
        <v>101250</v>
      </c>
      <c r="I79" s="531">
        <v>99471</v>
      </c>
      <c r="L79" s="447"/>
    </row>
    <row r="80" spans="1:12" s="32" customFormat="1" ht="17.25">
      <c r="A80" s="276">
        <v>10</v>
      </c>
      <c r="B80" s="11" t="s">
        <v>10</v>
      </c>
      <c r="C80" s="15">
        <v>35</v>
      </c>
      <c r="D80" s="19" t="s">
        <v>16</v>
      </c>
      <c r="E80" s="24">
        <f>SUM(E79:E79)</f>
        <v>199800</v>
      </c>
      <c r="F80" s="1"/>
      <c r="G80"/>
      <c r="H80" s="339">
        <f>SUM(H79:H79)</f>
        <v>101250</v>
      </c>
      <c r="I80" s="532">
        <v>99471</v>
      </c>
      <c r="L80" s="447"/>
    </row>
    <row r="81" spans="1:12" s="34" customFormat="1" ht="17.25">
      <c r="A81" s="276">
        <v>11</v>
      </c>
      <c r="B81" s="11" t="s">
        <v>10</v>
      </c>
      <c r="C81" s="15">
        <v>3</v>
      </c>
      <c r="D81" s="19" t="s">
        <v>17</v>
      </c>
      <c r="E81" s="20">
        <f>SUM(E73+E78+E80)</f>
        <v>939800</v>
      </c>
      <c r="F81" s="1"/>
      <c r="G81"/>
      <c r="H81" s="337">
        <f>SUM(H73+H78+H80)</f>
        <v>586250</v>
      </c>
      <c r="I81" s="532">
        <v>467906</v>
      </c>
      <c r="L81" s="448"/>
    </row>
    <row r="82" spans="1:12" s="34" customFormat="1" ht="17.25">
      <c r="A82" s="276">
        <v>12</v>
      </c>
      <c r="B82" s="56" t="s">
        <v>10</v>
      </c>
      <c r="C82" s="84">
        <v>71</v>
      </c>
      <c r="D82" s="496" t="s">
        <v>1114</v>
      </c>
      <c r="E82" s="56"/>
      <c r="F82" s="56"/>
      <c r="G82" s="56"/>
      <c r="H82" s="343"/>
      <c r="I82" s="535">
        <v>457810</v>
      </c>
      <c r="L82" s="448"/>
    </row>
    <row r="83" spans="1:12" s="34" customFormat="1" ht="17.25">
      <c r="A83" s="276">
        <v>13</v>
      </c>
      <c r="B83" s="56" t="s">
        <v>10</v>
      </c>
      <c r="C83" s="84">
        <v>77</v>
      </c>
      <c r="D83" s="496" t="s">
        <v>1043</v>
      </c>
      <c r="E83" s="300"/>
      <c r="F83" s="300"/>
      <c r="G83" s="300"/>
      <c r="H83" s="411"/>
      <c r="I83" s="536"/>
      <c r="L83" s="448"/>
    </row>
    <row r="84" spans="1:12" s="34" customFormat="1" ht="17.25">
      <c r="A84" s="276">
        <v>14</v>
      </c>
      <c r="B84" s="11" t="s">
        <v>10</v>
      </c>
      <c r="C84" s="15">
        <v>7</v>
      </c>
      <c r="D84" s="302" t="s">
        <v>300</v>
      </c>
      <c r="E84" s="471"/>
      <c r="F84" s="426"/>
      <c r="G84" s="427"/>
      <c r="H84" s="472">
        <f>SUM(H82:H83)</f>
        <v>0</v>
      </c>
      <c r="I84" s="537">
        <f>SUM(I82:I83)</f>
        <v>457810</v>
      </c>
      <c r="L84" s="448"/>
    </row>
    <row r="85" spans="1:9" ht="20.25" customHeight="1">
      <c r="A85" s="705">
        <v>15</v>
      </c>
      <c r="B85" s="707" t="s">
        <v>20</v>
      </c>
      <c r="C85" s="708"/>
      <c r="D85" s="709"/>
      <c r="E85" s="713">
        <f>SUM(E81)</f>
        <v>939800</v>
      </c>
      <c r="H85" s="732">
        <f>SUM(H81+H84)</f>
        <v>586250</v>
      </c>
      <c r="I85" s="694">
        <v>925716</v>
      </c>
    </row>
    <row r="86" spans="1:9" ht="12.75">
      <c r="A86" s="706"/>
      <c r="B86" s="710"/>
      <c r="C86" s="711"/>
      <c r="D86" s="712"/>
      <c r="E86" s="713"/>
      <c r="H86" s="732"/>
      <c r="I86" s="695"/>
    </row>
    <row r="87" spans="1:8" ht="17.25">
      <c r="A87" s="277"/>
      <c r="C87" s="35"/>
      <c r="D87" s="30"/>
      <c r="E87" s="36"/>
      <c r="F87" s="37"/>
      <c r="G87" s="38"/>
      <c r="H87" s="344"/>
    </row>
    <row r="88" spans="4:8" ht="17.25">
      <c r="D88" s="3" t="s">
        <v>804</v>
      </c>
      <c r="E88" s="4"/>
      <c r="F88" s="1" t="s">
        <v>28</v>
      </c>
      <c r="H88" s="331"/>
    </row>
    <row r="89" spans="4:8" ht="17.25">
      <c r="D89" s="3" t="s">
        <v>805</v>
      </c>
      <c r="E89" s="4"/>
      <c r="H89" s="331"/>
    </row>
    <row r="90" spans="4:8" ht="17.25">
      <c r="D90" s="3"/>
      <c r="E90" s="4"/>
      <c r="H90" s="331"/>
    </row>
    <row r="91" spans="1:9" ht="15">
      <c r="A91" s="705" t="s">
        <v>284</v>
      </c>
      <c r="B91" s="686" t="s">
        <v>2</v>
      </c>
      <c r="C91" s="686"/>
      <c r="D91" s="8" t="s">
        <v>3</v>
      </c>
      <c r="E91" s="9" t="s">
        <v>4</v>
      </c>
      <c r="F91" s="1">
        <v>511112</v>
      </c>
      <c r="H91" s="493" t="s">
        <v>4</v>
      </c>
      <c r="I91" s="527" t="s">
        <v>5</v>
      </c>
    </row>
    <row r="92" spans="1:11" ht="17.25">
      <c r="A92" s="706"/>
      <c r="B92" s="686" t="s">
        <v>7</v>
      </c>
      <c r="C92" s="686"/>
      <c r="D92" s="8" t="s">
        <v>8</v>
      </c>
      <c r="E92" s="9" t="s">
        <v>9</v>
      </c>
      <c r="H92" s="333" t="s">
        <v>1138</v>
      </c>
      <c r="I92" s="528" t="s">
        <v>1112</v>
      </c>
      <c r="K92" s="77"/>
    </row>
    <row r="93" spans="1:11" ht="17.25">
      <c r="A93" s="262">
        <v>1</v>
      </c>
      <c r="B93" s="84" t="s">
        <v>10</v>
      </c>
      <c r="C93" s="84">
        <v>12</v>
      </c>
      <c r="D93" s="497" t="s">
        <v>1095</v>
      </c>
      <c r="E93" s="397"/>
      <c r="H93" s="333"/>
      <c r="I93" s="501">
        <v>3334300</v>
      </c>
      <c r="K93" s="77"/>
    </row>
    <row r="94" spans="1:11" ht="17.25">
      <c r="A94" s="262">
        <v>2</v>
      </c>
      <c r="B94" s="84" t="s">
        <v>10</v>
      </c>
      <c r="C94" s="84">
        <v>1</v>
      </c>
      <c r="D94" s="498" t="s">
        <v>293</v>
      </c>
      <c r="E94" s="397"/>
      <c r="H94" s="513"/>
      <c r="I94" s="538">
        <v>3334300</v>
      </c>
      <c r="K94" s="77"/>
    </row>
    <row r="95" spans="1:11" ht="17.25">
      <c r="A95" s="262">
        <v>3</v>
      </c>
      <c r="B95" s="84" t="s">
        <v>10</v>
      </c>
      <c r="C95" s="84">
        <v>21</v>
      </c>
      <c r="D95" s="498" t="s">
        <v>1096</v>
      </c>
      <c r="E95" s="397"/>
      <c r="H95" s="513"/>
      <c r="I95" s="538">
        <v>625985</v>
      </c>
      <c r="K95" s="77"/>
    </row>
    <row r="96" spans="1:9" ht="17.25">
      <c r="A96" s="262">
        <v>4</v>
      </c>
      <c r="B96" s="84" t="s">
        <v>10</v>
      </c>
      <c r="C96" s="84">
        <v>336</v>
      </c>
      <c r="D96" s="497" t="s">
        <v>1036</v>
      </c>
      <c r="E96" s="397"/>
      <c r="H96" s="513"/>
      <c r="I96" s="538">
        <v>551795</v>
      </c>
    </row>
    <row r="97" spans="1:9" ht="17.25">
      <c r="A97" s="262">
        <v>5</v>
      </c>
      <c r="B97" s="84" t="s">
        <v>10</v>
      </c>
      <c r="C97" s="84">
        <v>351</v>
      </c>
      <c r="D97" s="398" t="s">
        <v>944</v>
      </c>
      <c r="E97" s="397"/>
      <c r="H97" s="333"/>
      <c r="I97" s="501">
        <v>107135</v>
      </c>
    </row>
    <row r="98" spans="1:9" ht="17.25">
      <c r="A98" s="262">
        <v>6</v>
      </c>
      <c r="B98" s="84" t="s">
        <v>10</v>
      </c>
      <c r="C98" s="84">
        <v>355</v>
      </c>
      <c r="D98" s="398" t="s">
        <v>945</v>
      </c>
      <c r="E98" s="397"/>
      <c r="H98" s="333"/>
      <c r="I98" s="501"/>
    </row>
    <row r="99" spans="1:9" ht="17.25">
      <c r="A99" s="262">
        <v>7</v>
      </c>
      <c r="B99" s="84" t="s">
        <v>10</v>
      </c>
      <c r="C99" s="84">
        <v>3</v>
      </c>
      <c r="D99" s="398" t="s">
        <v>993</v>
      </c>
      <c r="E99" s="397"/>
      <c r="H99" s="333"/>
      <c r="I99" s="501">
        <v>55800</v>
      </c>
    </row>
    <row r="100" spans="1:9" ht="17.25">
      <c r="A100" s="262">
        <v>8</v>
      </c>
      <c r="B100" s="84" t="s">
        <v>10</v>
      </c>
      <c r="C100" s="84"/>
      <c r="D100" s="514" t="s">
        <v>1097</v>
      </c>
      <c r="E100" s="515"/>
      <c r="F100" s="316"/>
      <c r="G100" s="317"/>
      <c r="H100" s="513"/>
      <c r="I100" s="500">
        <v>162935</v>
      </c>
    </row>
    <row r="101" spans="1:9" ht="17.25">
      <c r="A101" s="262">
        <v>9</v>
      </c>
      <c r="B101" s="84" t="s">
        <v>10</v>
      </c>
      <c r="C101" s="84"/>
      <c r="D101" s="487" t="s">
        <v>993</v>
      </c>
      <c r="E101" s="484"/>
      <c r="F101" s="426"/>
      <c r="G101" s="427"/>
      <c r="H101" s="360"/>
      <c r="I101" s="506">
        <v>714730</v>
      </c>
    </row>
    <row r="102" spans="1:9" ht="17.25">
      <c r="A102" s="262">
        <v>10</v>
      </c>
      <c r="B102" s="84" t="s">
        <v>10</v>
      </c>
      <c r="C102" s="84">
        <v>613</v>
      </c>
      <c r="D102" s="398" t="s">
        <v>946</v>
      </c>
      <c r="E102" s="397"/>
      <c r="H102" s="333"/>
      <c r="I102" s="501"/>
    </row>
    <row r="103" spans="1:9" ht="17.25">
      <c r="A103" s="262">
        <v>11</v>
      </c>
      <c r="B103" s="84" t="s">
        <v>10</v>
      </c>
      <c r="C103" s="84">
        <v>62</v>
      </c>
      <c r="D103" s="85" t="s">
        <v>1032</v>
      </c>
      <c r="E103" s="56"/>
      <c r="F103" s="56"/>
      <c r="G103" s="56"/>
      <c r="H103" s="343"/>
      <c r="I103" s="501"/>
    </row>
    <row r="104" spans="1:9" ht="17.25">
      <c r="A104" s="262">
        <v>12</v>
      </c>
      <c r="B104" s="84" t="s">
        <v>10</v>
      </c>
      <c r="C104" s="84">
        <v>62</v>
      </c>
      <c r="D104" s="85" t="s">
        <v>1033</v>
      </c>
      <c r="E104" s="56"/>
      <c r="F104" s="56"/>
      <c r="G104" s="56"/>
      <c r="H104" s="343"/>
      <c r="I104" s="538">
        <v>1717804</v>
      </c>
    </row>
    <row r="105" spans="1:9" ht="17.25">
      <c r="A105" s="262">
        <v>13</v>
      </c>
      <c r="B105" s="84" t="s">
        <v>10</v>
      </c>
      <c r="C105" s="84">
        <v>624</v>
      </c>
      <c r="D105" s="85" t="s">
        <v>992</v>
      </c>
      <c r="E105" s="56"/>
      <c r="F105" s="56"/>
      <c r="G105" s="56"/>
      <c r="H105" s="343"/>
      <c r="I105" s="501"/>
    </row>
    <row r="106" spans="1:9" ht="17.25">
      <c r="A106" s="262">
        <v>14</v>
      </c>
      <c r="B106" s="84" t="s">
        <v>10</v>
      </c>
      <c r="C106" s="84">
        <v>67</v>
      </c>
      <c r="D106" s="85" t="s">
        <v>116</v>
      </c>
      <c r="E106" s="56"/>
      <c r="F106" s="56"/>
      <c r="G106" s="56"/>
      <c r="H106" s="343"/>
      <c r="I106" s="501"/>
    </row>
    <row r="107" spans="1:9" ht="17.25">
      <c r="A107" s="262">
        <v>15</v>
      </c>
      <c r="B107" s="84" t="s">
        <v>10</v>
      </c>
      <c r="C107" s="301">
        <v>6</v>
      </c>
      <c r="D107" s="302" t="s">
        <v>1035</v>
      </c>
      <c r="E107" s="300"/>
      <c r="F107" s="300"/>
      <c r="G107" s="300"/>
      <c r="H107" s="345">
        <f>SUM(H96:H106)</f>
        <v>0</v>
      </c>
      <c r="I107" s="529"/>
    </row>
    <row r="108" spans="1:9" ht="17.25">
      <c r="A108" s="262">
        <v>16</v>
      </c>
      <c r="B108" s="84" t="s">
        <v>10</v>
      </c>
      <c r="C108" s="84">
        <v>336</v>
      </c>
      <c r="D108" s="398" t="s">
        <v>1036</v>
      </c>
      <c r="E108" s="371"/>
      <c r="F108" s="371"/>
      <c r="G108" s="371"/>
      <c r="H108" s="411"/>
      <c r="I108" s="501"/>
    </row>
    <row r="109" spans="1:9" ht="17.25">
      <c r="A109" s="262">
        <v>17</v>
      </c>
      <c r="B109" s="84" t="s">
        <v>10</v>
      </c>
      <c r="C109" s="84">
        <v>61</v>
      </c>
      <c r="D109" s="85" t="s">
        <v>1032</v>
      </c>
      <c r="E109" s="371"/>
      <c r="F109" s="371"/>
      <c r="G109" s="371"/>
      <c r="H109" s="411"/>
      <c r="I109" s="501"/>
    </row>
    <row r="110" spans="1:9" ht="17.25">
      <c r="A110" s="262">
        <v>18</v>
      </c>
      <c r="B110" s="84" t="s">
        <v>10</v>
      </c>
      <c r="C110" s="84">
        <v>67</v>
      </c>
      <c r="D110" s="85" t="s">
        <v>116</v>
      </c>
      <c r="E110" s="371"/>
      <c r="F110" s="371"/>
      <c r="G110" s="371"/>
      <c r="H110" s="411"/>
      <c r="I110" s="501"/>
    </row>
    <row r="111" spans="1:9" ht="17.25">
      <c r="A111" s="262">
        <v>19</v>
      </c>
      <c r="B111" s="301" t="s">
        <v>10</v>
      </c>
      <c r="C111" s="301">
        <v>6</v>
      </c>
      <c r="D111" s="302" t="s">
        <v>1037</v>
      </c>
      <c r="E111" s="300"/>
      <c r="F111" s="300"/>
      <c r="G111" s="300"/>
      <c r="H111" s="345">
        <f>SUM(H108:H110)</f>
        <v>0</v>
      </c>
      <c r="I111" s="529"/>
    </row>
    <row r="112" spans="1:12" s="317" customFormat="1" ht="17.25">
      <c r="A112" s="262">
        <v>20</v>
      </c>
      <c r="B112" s="84" t="s">
        <v>10</v>
      </c>
      <c r="C112" s="406">
        <v>713</v>
      </c>
      <c r="D112" s="389" t="s">
        <v>1034</v>
      </c>
      <c r="E112" s="392"/>
      <c r="F112" s="392"/>
      <c r="G112" s="392"/>
      <c r="H112" s="411"/>
      <c r="I112" s="500"/>
      <c r="L112" s="446"/>
    </row>
    <row r="113" spans="1:12" s="34" customFormat="1" ht="18" customHeight="1">
      <c r="A113" s="262">
        <v>21</v>
      </c>
      <c r="B113" s="84" t="s">
        <v>10</v>
      </c>
      <c r="C113" s="84">
        <v>714</v>
      </c>
      <c r="D113" s="41" t="s">
        <v>994</v>
      </c>
      <c r="E113" s="11"/>
      <c r="F113" s="11"/>
      <c r="G113" s="11"/>
      <c r="H113" s="412"/>
      <c r="I113" s="535"/>
      <c r="L113" s="448"/>
    </row>
    <row r="114" spans="1:12" s="34" customFormat="1" ht="17.25">
      <c r="A114" s="262">
        <v>22</v>
      </c>
      <c r="B114" s="84" t="s">
        <v>10</v>
      </c>
      <c r="C114" s="84"/>
      <c r="D114" s="85" t="s">
        <v>502</v>
      </c>
      <c r="E114" s="56"/>
      <c r="F114" s="56"/>
      <c r="G114" s="56"/>
      <c r="H114" s="412"/>
      <c r="I114" s="535">
        <v>155127</v>
      </c>
      <c r="L114" s="448"/>
    </row>
    <row r="115" spans="1:12" s="34" customFormat="1" ht="17.25">
      <c r="A115" s="262">
        <v>23</v>
      </c>
      <c r="B115" s="84" t="s">
        <v>10</v>
      </c>
      <c r="C115" s="84">
        <v>743</v>
      </c>
      <c r="D115" s="85" t="s">
        <v>806</v>
      </c>
      <c r="E115" s="56"/>
      <c r="F115" s="56"/>
      <c r="G115" s="56"/>
      <c r="H115" s="343"/>
      <c r="I115" s="535">
        <v>41884</v>
      </c>
      <c r="L115" s="448"/>
    </row>
    <row r="116" spans="1:12" s="34" customFormat="1" ht="17.25">
      <c r="A116" s="262">
        <v>24</v>
      </c>
      <c r="B116" s="303" t="s">
        <v>10</v>
      </c>
      <c r="C116" s="15">
        <v>6</v>
      </c>
      <c r="D116" s="19" t="s">
        <v>845</v>
      </c>
      <c r="E116" s="20"/>
      <c r="F116" s="1"/>
      <c r="G116"/>
      <c r="H116" s="337">
        <f>SUM(H113:H115)</f>
        <v>0</v>
      </c>
      <c r="I116" s="532">
        <v>197011</v>
      </c>
      <c r="L116" s="448"/>
    </row>
    <row r="117" spans="1:9" ht="12.75">
      <c r="A117" s="705">
        <v>25</v>
      </c>
      <c r="B117" s="707" t="s">
        <v>20</v>
      </c>
      <c r="C117" s="708"/>
      <c r="D117" s="709"/>
      <c r="E117" s="713">
        <f>SUM(E89)</f>
        <v>0</v>
      </c>
      <c r="H117" s="732">
        <f>H107+H111</f>
        <v>0</v>
      </c>
      <c r="I117" s="694">
        <v>6589830</v>
      </c>
    </row>
    <row r="118" spans="1:9" ht="15" customHeight="1">
      <c r="A118" s="706"/>
      <c r="B118" s="710"/>
      <c r="C118" s="711"/>
      <c r="D118" s="712"/>
      <c r="E118" s="713"/>
      <c r="H118" s="732"/>
      <c r="I118" s="695"/>
    </row>
    <row r="119" spans="1:8" ht="17.25">
      <c r="A119" s="277"/>
      <c r="C119" s="35"/>
      <c r="D119" s="30"/>
      <c r="E119" s="36"/>
      <c r="F119" s="37"/>
      <c r="G119" s="38"/>
      <c r="H119" s="344"/>
    </row>
    <row r="120" spans="1:8" ht="17.25">
      <c r="A120" s="277"/>
      <c r="C120" s="35"/>
      <c r="D120" s="30"/>
      <c r="E120" s="36"/>
      <c r="F120" s="37"/>
      <c r="G120" s="38"/>
      <c r="H120" s="344"/>
    </row>
    <row r="121" spans="1:8" ht="17.25">
      <c r="A121" s="277"/>
      <c r="C121" s="35"/>
      <c r="D121" s="3" t="s">
        <v>995</v>
      </c>
      <c r="E121" s="4"/>
      <c r="F121" s="1" t="s">
        <v>28</v>
      </c>
      <c r="H121" s="331"/>
    </row>
    <row r="122" spans="1:8" ht="17.25">
      <c r="A122" s="277"/>
      <c r="C122" s="35"/>
      <c r="D122" s="3" t="s">
        <v>996</v>
      </c>
      <c r="E122" s="4"/>
      <c r="H122" s="331"/>
    </row>
    <row r="123" spans="1:8" ht="17.25">
      <c r="A123" s="277"/>
      <c r="C123" s="35"/>
      <c r="D123" s="30"/>
      <c r="E123" s="36"/>
      <c r="F123" s="37"/>
      <c r="G123" s="38"/>
      <c r="H123" s="344"/>
    </row>
    <row r="124" spans="1:9" ht="15">
      <c r="A124" s="705" t="s">
        <v>284</v>
      </c>
      <c r="B124" s="686" t="s">
        <v>2</v>
      </c>
      <c r="C124" s="686"/>
      <c r="D124" s="8" t="s">
        <v>3</v>
      </c>
      <c r="E124" s="9" t="s">
        <v>4</v>
      </c>
      <c r="F124" s="1">
        <v>511112</v>
      </c>
      <c r="H124" s="493" t="s">
        <v>4</v>
      </c>
      <c r="I124" s="527" t="s">
        <v>5</v>
      </c>
    </row>
    <row r="125" spans="1:9" ht="17.25">
      <c r="A125" s="718"/>
      <c r="B125" s="687" t="s">
        <v>7</v>
      </c>
      <c r="C125" s="687"/>
      <c r="D125" s="324" t="s">
        <v>8</v>
      </c>
      <c r="E125" s="323" t="s">
        <v>9</v>
      </c>
      <c r="H125" s="333" t="s">
        <v>1138</v>
      </c>
      <c r="I125" s="528" t="s">
        <v>1112</v>
      </c>
    </row>
    <row r="126" spans="1:12" s="130" customFormat="1" ht="17.25">
      <c r="A126" s="415">
        <v>1</v>
      </c>
      <c r="B126" s="455" t="s">
        <v>10</v>
      </c>
      <c r="C126" s="456">
        <v>355</v>
      </c>
      <c r="D126" s="457" t="s">
        <v>438</v>
      </c>
      <c r="E126" s="458"/>
      <c r="F126" s="456"/>
      <c r="G126" s="459"/>
      <c r="H126" s="460"/>
      <c r="I126" s="501">
        <v>1085</v>
      </c>
      <c r="L126" s="461"/>
    </row>
    <row r="127" spans="1:12" s="130" customFormat="1" ht="17.25">
      <c r="A127" s="415">
        <v>2</v>
      </c>
      <c r="B127" s="455" t="s">
        <v>10</v>
      </c>
      <c r="C127" s="456">
        <v>501</v>
      </c>
      <c r="D127" s="457" t="s">
        <v>1059</v>
      </c>
      <c r="E127" s="458"/>
      <c r="F127" s="456"/>
      <c r="G127" s="459"/>
      <c r="H127" s="460"/>
      <c r="I127" s="501">
        <v>477520</v>
      </c>
      <c r="L127" s="461"/>
    </row>
    <row r="128" spans="1:12" s="130" customFormat="1" ht="17.25">
      <c r="A128" s="415">
        <v>3</v>
      </c>
      <c r="B128" s="463" t="s">
        <v>1124</v>
      </c>
      <c r="C128" s="464">
        <v>914</v>
      </c>
      <c r="D128" s="465" t="s">
        <v>1072</v>
      </c>
      <c r="E128" s="466"/>
      <c r="F128" s="464"/>
      <c r="G128" s="467"/>
      <c r="H128" s="468"/>
      <c r="I128" s="501">
        <v>5375817</v>
      </c>
      <c r="L128" s="461"/>
    </row>
    <row r="129" spans="1:9" ht="36" customHeight="1">
      <c r="A129" s="415">
        <v>4</v>
      </c>
      <c r="B129" s="734" t="s">
        <v>20</v>
      </c>
      <c r="C129" s="735"/>
      <c r="D129" s="736"/>
      <c r="E129" s="520"/>
      <c r="F129" s="520"/>
      <c r="G129" s="462"/>
      <c r="H129" s="491"/>
      <c r="I129" s="539">
        <v>5854422</v>
      </c>
    </row>
    <row r="130" spans="1:8" ht="17.25">
      <c r="A130" s="277"/>
      <c r="C130" s="516"/>
      <c r="D130" s="518"/>
      <c r="E130" s="517"/>
      <c r="F130" s="517"/>
      <c r="G130" s="519"/>
      <c r="H130" s="344"/>
    </row>
    <row r="131" spans="1:8" ht="17.25">
      <c r="A131" s="277"/>
      <c r="C131" s="35"/>
      <c r="D131" s="30"/>
      <c r="E131" s="36"/>
      <c r="F131" s="35"/>
      <c r="G131" s="519"/>
      <c r="H131" s="344"/>
    </row>
    <row r="132" spans="1:8" ht="17.25">
      <c r="A132" s="277"/>
      <c r="C132" s="35"/>
      <c r="D132" s="30"/>
      <c r="E132" s="36"/>
      <c r="F132" s="37"/>
      <c r="G132" s="38"/>
      <c r="H132" s="344"/>
    </row>
    <row r="133" spans="1:8" ht="17.25">
      <c r="A133" s="277"/>
      <c r="C133" s="413"/>
      <c r="D133" s="3" t="s">
        <v>997</v>
      </c>
      <c r="E133" s="36"/>
      <c r="F133" s="37"/>
      <c r="G133" s="38"/>
      <c r="H133" s="344"/>
    </row>
    <row r="134" spans="1:8" ht="17.25">
      <c r="A134" s="277"/>
      <c r="C134" s="35"/>
      <c r="D134" s="3" t="s">
        <v>998</v>
      </c>
      <c r="E134" s="36"/>
      <c r="F134" s="37"/>
      <c r="G134" s="38"/>
      <c r="H134" s="344"/>
    </row>
    <row r="135" spans="1:9" ht="17.25">
      <c r="A135" s="705" t="s">
        <v>284</v>
      </c>
      <c r="B135" s="686" t="s">
        <v>2</v>
      </c>
      <c r="C135" s="686"/>
      <c r="D135" s="8" t="s">
        <v>3</v>
      </c>
      <c r="E135" s="9" t="s">
        <v>4</v>
      </c>
      <c r="F135" s="1">
        <v>511112</v>
      </c>
      <c r="H135" s="333" t="s">
        <v>4</v>
      </c>
      <c r="I135" s="527" t="s">
        <v>5</v>
      </c>
    </row>
    <row r="136" spans="1:9" ht="17.25">
      <c r="A136" s="718"/>
      <c r="B136" s="687" t="s">
        <v>7</v>
      </c>
      <c r="C136" s="687"/>
      <c r="D136" s="324" t="s">
        <v>8</v>
      </c>
      <c r="E136" s="323" t="s">
        <v>9</v>
      </c>
      <c r="H136" s="414" t="s">
        <v>991</v>
      </c>
      <c r="I136" s="528" t="s">
        <v>1112</v>
      </c>
    </row>
    <row r="137" spans="1:9" ht="17.25">
      <c r="A137" s="415">
        <v>1</v>
      </c>
      <c r="B137" s="486"/>
      <c r="C137" s="486"/>
      <c r="D137" s="488" t="s">
        <v>17</v>
      </c>
      <c r="E137" s="323"/>
      <c r="H137" s="414"/>
      <c r="I137" s="501">
        <v>75</v>
      </c>
    </row>
    <row r="138" spans="1:9" ht="17.25">
      <c r="A138" s="415">
        <v>2</v>
      </c>
      <c r="B138" s="486"/>
      <c r="C138" s="486"/>
      <c r="D138" s="488" t="s">
        <v>1098</v>
      </c>
      <c r="E138" s="323"/>
      <c r="H138" s="414"/>
      <c r="I138" s="501">
        <v>10125</v>
      </c>
    </row>
    <row r="139" spans="1:9" ht="17.25">
      <c r="A139" s="415">
        <v>3</v>
      </c>
      <c r="B139" s="11" t="s">
        <v>10</v>
      </c>
      <c r="C139" s="47">
        <v>502</v>
      </c>
      <c r="D139" s="419" t="s">
        <v>999</v>
      </c>
      <c r="E139" s="416"/>
      <c r="F139" s="47"/>
      <c r="G139" s="417"/>
      <c r="H139" s="418"/>
      <c r="I139" s="501"/>
    </row>
    <row r="140" spans="1:9" ht="17.25">
      <c r="A140" s="415">
        <v>4</v>
      </c>
      <c r="B140" s="11" t="s">
        <v>10</v>
      </c>
      <c r="C140" s="314">
        <v>914</v>
      </c>
      <c r="D140" s="508" t="s">
        <v>1123</v>
      </c>
      <c r="E140" s="509"/>
      <c r="F140" s="510"/>
      <c r="G140" s="511"/>
      <c r="H140" s="512">
        <v>4466997</v>
      </c>
      <c r="I140" s="540"/>
    </row>
    <row r="141" spans="1:9" ht="38.25" customHeight="1">
      <c r="A141" s="523">
        <v>5</v>
      </c>
      <c r="B141" s="690" t="s">
        <v>1099</v>
      </c>
      <c r="C141" s="690"/>
      <c r="D141" s="690"/>
      <c r="E141" s="489"/>
      <c r="F141" s="423"/>
      <c r="G141" s="462"/>
      <c r="H141" s="521">
        <f>SUM(H137:H140)</f>
        <v>4466997</v>
      </c>
      <c r="I141" s="522">
        <v>10200</v>
      </c>
    </row>
    <row r="142" spans="1:8" ht="17.25">
      <c r="A142" s="278"/>
      <c r="C142" s="43"/>
      <c r="D142" s="30"/>
      <c r="E142" s="31"/>
      <c r="F142" s="37"/>
      <c r="G142" s="38"/>
      <c r="H142" s="341"/>
    </row>
    <row r="143" spans="1:8" ht="17.25">
      <c r="A143" s="278"/>
      <c r="D143" s="3" t="s">
        <v>30</v>
      </c>
      <c r="E143" s="4"/>
      <c r="H143" s="331"/>
    </row>
    <row r="144" spans="4:8" ht="17.25">
      <c r="D144" s="3" t="s">
        <v>31</v>
      </c>
      <c r="E144" s="4"/>
      <c r="H144" s="331"/>
    </row>
    <row r="145" spans="4:8" ht="17.25">
      <c r="D145" s="3"/>
      <c r="E145" s="6"/>
      <c r="F145" s="1">
        <v>583119</v>
      </c>
      <c r="H145" s="332"/>
    </row>
    <row r="146" spans="1:9" ht="15">
      <c r="A146" s="705" t="s">
        <v>284</v>
      </c>
      <c r="B146" s="686" t="s">
        <v>2</v>
      </c>
      <c r="C146" s="686"/>
      <c r="D146" s="8" t="s">
        <v>3</v>
      </c>
      <c r="E146" s="9" t="s">
        <v>4</v>
      </c>
      <c r="F146" s="1">
        <v>511112</v>
      </c>
      <c r="H146" s="493" t="s">
        <v>4</v>
      </c>
      <c r="I146" s="527" t="s">
        <v>5</v>
      </c>
    </row>
    <row r="147" spans="1:9" ht="17.25">
      <c r="A147" s="706"/>
      <c r="B147" s="686" t="s">
        <v>7</v>
      </c>
      <c r="C147" s="686"/>
      <c r="D147" s="8" t="s">
        <v>8</v>
      </c>
      <c r="E147" s="9" t="s">
        <v>9</v>
      </c>
      <c r="H147" s="333" t="s">
        <v>1138</v>
      </c>
      <c r="I147" s="528" t="s">
        <v>1112</v>
      </c>
    </row>
    <row r="148" spans="1:9" ht="17.25">
      <c r="A148" s="262">
        <v>1</v>
      </c>
      <c r="B148" s="10" t="s">
        <v>10</v>
      </c>
      <c r="C148" s="10">
        <v>913</v>
      </c>
      <c r="D148" s="39" t="s">
        <v>947</v>
      </c>
      <c r="E148" s="9"/>
      <c r="H148" s="333"/>
      <c r="I148" s="501"/>
    </row>
    <row r="149" spans="1:9" ht="17.25">
      <c r="A149" s="276">
        <v>2</v>
      </c>
      <c r="B149" s="11" t="s">
        <v>10</v>
      </c>
      <c r="C149" s="10">
        <v>915</v>
      </c>
      <c r="D149" s="39" t="s">
        <v>32</v>
      </c>
      <c r="E149" s="44">
        <v>27398720</v>
      </c>
      <c r="H149" s="346"/>
      <c r="I149" s="501">
        <v>2362721</v>
      </c>
    </row>
    <row r="150" spans="1:9" ht="17.25">
      <c r="A150" s="276">
        <v>3</v>
      </c>
      <c r="B150" s="11" t="s">
        <v>10</v>
      </c>
      <c r="C150" s="10">
        <v>915</v>
      </c>
      <c r="D150" s="39" t="s">
        <v>908</v>
      </c>
      <c r="E150" s="44">
        <v>19052800</v>
      </c>
      <c r="H150" s="346">
        <v>50731290</v>
      </c>
      <c r="I150" s="501"/>
    </row>
    <row r="151" spans="1:9" ht="17.25">
      <c r="A151" s="276">
        <v>4</v>
      </c>
      <c r="B151" s="11" t="s">
        <v>10</v>
      </c>
      <c r="C151" s="15">
        <v>9</v>
      </c>
      <c r="D151" s="19" t="s">
        <v>543</v>
      </c>
      <c r="E151" s="45">
        <f>SUM(E149:E150)</f>
        <v>46451520</v>
      </c>
      <c r="H151" s="524">
        <f>SUM(H149:H150)</f>
        <v>50731290</v>
      </c>
      <c r="I151" s="529"/>
    </row>
    <row r="152" spans="1:9" ht="12.75">
      <c r="A152" s="715">
        <v>5</v>
      </c>
      <c r="B152" s="707" t="s">
        <v>20</v>
      </c>
      <c r="C152" s="708"/>
      <c r="D152" s="709"/>
      <c r="E152" s="716">
        <f>SUM(E149:G150)</f>
        <v>46451520</v>
      </c>
      <c r="H152" s="699">
        <f>SUM(H151)</f>
        <v>50731290</v>
      </c>
      <c r="I152" s="694">
        <v>2362721</v>
      </c>
    </row>
    <row r="153" spans="1:9" ht="15" customHeight="1">
      <c r="A153" s="715"/>
      <c r="B153" s="710"/>
      <c r="C153" s="711"/>
      <c r="D153" s="712"/>
      <c r="E153" s="717"/>
      <c r="H153" s="700"/>
      <c r="I153" s="695"/>
    </row>
    <row r="154" spans="3:8" ht="17.25">
      <c r="C154" s="35"/>
      <c r="D154" s="30"/>
      <c r="E154" s="36"/>
      <c r="F154" s="37"/>
      <c r="G154" s="38"/>
      <c r="H154" s="344"/>
    </row>
    <row r="155" spans="1:8" ht="17.25">
      <c r="A155" s="278"/>
      <c r="D155" s="3" t="s">
        <v>34</v>
      </c>
      <c r="E155" s="4"/>
      <c r="H155" s="331"/>
    </row>
    <row r="156" spans="1:12" s="38" customFormat="1" ht="17.25">
      <c r="A156" s="275"/>
      <c r="B156" s="2"/>
      <c r="C156" s="1"/>
      <c r="D156" s="3" t="s">
        <v>35</v>
      </c>
      <c r="E156" s="4"/>
      <c r="F156" s="1"/>
      <c r="G156"/>
      <c r="H156" s="331"/>
      <c r="I156" s="541"/>
      <c r="L156" s="449"/>
    </row>
    <row r="157" spans="4:8" ht="17.25">
      <c r="D157" s="3"/>
      <c r="E157" s="6"/>
      <c r="F157" s="1">
        <v>511116</v>
      </c>
      <c r="H157" s="332"/>
    </row>
    <row r="158" spans="1:12" s="46" customFormat="1" ht="19.5" customHeight="1">
      <c r="A158" s="705" t="s">
        <v>284</v>
      </c>
      <c r="B158" s="686" t="s">
        <v>2</v>
      </c>
      <c r="C158" s="686"/>
      <c r="D158" s="8" t="s">
        <v>3</v>
      </c>
      <c r="E158" s="9" t="s">
        <v>4</v>
      </c>
      <c r="F158" s="1">
        <v>511112</v>
      </c>
      <c r="G158"/>
      <c r="H158" s="493" t="s">
        <v>4</v>
      </c>
      <c r="I158" s="527" t="s">
        <v>5</v>
      </c>
      <c r="L158" s="450"/>
    </row>
    <row r="159" spans="1:9" ht="20.25" customHeight="1">
      <c r="A159" s="706"/>
      <c r="B159" s="686" t="s">
        <v>7</v>
      </c>
      <c r="C159" s="686"/>
      <c r="D159" s="8" t="s">
        <v>8</v>
      </c>
      <c r="E159" s="9" t="s">
        <v>9</v>
      </c>
      <c r="H159" s="333" t="s">
        <v>1138</v>
      </c>
      <c r="I159" s="528" t="s">
        <v>1112</v>
      </c>
    </row>
    <row r="160" spans="1:9" ht="17.25">
      <c r="A160" s="276">
        <v>1</v>
      </c>
      <c r="B160" s="11" t="s">
        <v>10</v>
      </c>
      <c r="C160" s="10">
        <v>1101</v>
      </c>
      <c r="D160" s="12" t="s">
        <v>36</v>
      </c>
      <c r="E160" s="13">
        <v>1461000</v>
      </c>
      <c r="F160" s="1">
        <v>53111</v>
      </c>
      <c r="H160" s="343"/>
      <c r="I160" s="501"/>
    </row>
    <row r="161" spans="1:12" s="46" customFormat="1" ht="17.25">
      <c r="A161" s="276">
        <v>2</v>
      </c>
      <c r="B161" s="11" t="s">
        <v>10</v>
      </c>
      <c r="C161" s="15">
        <v>11</v>
      </c>
      <c r="D161" s="19" t="s">
        <v>37</v>
      </c>
      <c r="E161" s="17">
        <f>SUM(E160)</f>
        <v>1461000</v>
      </c>
      <c r="F161" s="1"/>
      <c r="G161"/>
      <c r="H161" s="336">
        <f>SUM(H160)</f>
        <v>0</v>
      </c>
      <c r="I161" s="542"/>
      <c r="L161" s="450"/>
    </row>
    <row r="162" spans="1:12" s="46" customFormat="1" ht="17.25">
      <c r="A162" s="276">
        <v>3</v>
      </c>
      <c r="B162" s="11" t="s">
        <v>10</v>
      </c>
      <c r="C162" s="10">
        <v>2</v>
      </c>
      <c r="D162" s="18" t="s">
        <v>544</v>
      </c>
      <c r="E162" s="13">
        <f>SUM(E161*0.135)</f>
        <v>197235</v>
      </c>
      <c r="F162" s="1"/>
      <c r="G162"/>
      <c r="H162" s="343"/>
      <c r="I162" s="542"/>
      <c r="L162" s="450"/>
    </row>
    <row r="163" spans="1:9" ht="17.25">
      <c r="A163" s="276">
        <v>4</v>
      </c>
      <c r="B163" s="11" t="s">
        <v>10</v>
      </c>
      <c r="C163" s="15">
        <v>2</v>
      </c>
      <c r="D163" s="19" t="s">
        <v>545</v>
      </c>
      <c r="E163" s="20">
        <f>SUM(E162:E162)</f>
        <v>197235</v>
      </c>
      <c r="H163" s="337">
        <f>SUM(H162:H162)</f>
        <v>0</v>
      </c>
      <c r="I163" s="501"/>
    </row>
    <row r="164" spans="1:9" ht="15">
      <c r="A164" s="705">
        <v>5</v>
      </c>
      <c r="B164" s="707" t="s">
        <v>546</v>
      </c>
      <c r="C164" s="708"/>
      <c r="D164" s="709"/>
      <c r="E164" s="713" t="e">
        <f>SUM(#REF!,E163,E161)</f>
        <v>#REF!</v>
      </c>
      <c r="H164" s="732">
        <f>SUM(H163,H161)</f>
        <v>0</v>
      </c>
      <c r="I164" s="501"/>
    </row>
    <row r="165" spans="1:9" ht="15">
      <c r="A165" s="706"/>
      <c r="B165" s="710"/>
      <c r="C165" s="711"/>
      <c r="D165" s="712"/>
      <c r="E165" s="713"/>
      <c r="H165" s="732"/>
      <c r="I165" s="501"/>
    </row>
    <row r="166" spans="1:8" ht="17.25">
      <c r="A166" s="279"/>
      <c r="C166" s="50"/>
      <c r="D166" s="30"/>
      <c r="E166" s="36"/>
      <c r="H166" s="344"/>
    </row>
    <row r="167" spans="1:12" s="46" customFormat="1" ht="17.25">
      <c r="A167" s="275"/>
      <c r="B167" s="2"/>
      <c r="C167" s="1"/>
      <c r="D167" s="3" t="s">
        <v>38</v>
      </c>
      <c r="E167" s="4"/>
      <c r="F167" s="1"/>
      <c r="G167"/>
      <c r="H167" s="331"/>
      <c r="I167" s="543"/>
      <c r="L167" s="450"/>
    </row>
    <row r="168" spans="4:8" ht="17.25">
      <c r="D168" s="3" t="s">
        <v>39</v>
      </c>
      <c r="E168" s="4"/>
      <c r="H168" s="331"/>
    </row>
    <row r="169" spans="4:8" ht="17.25">
      <c r="D169" s="3"/>
      <c r="E169" s="6"/>
      <c r="F169" s="1">
        <v>511116</v>
      </c>
      <c r="H169" s="332"/>
    </row>
    <row r="170" spans="1:9" ht="15">
      <c r="A170" s="705" t="s">
        <v>284</v>
      </c>
      <c r="B170" s="686" t="s">
        <v>2</v>
      </c>
      <c r="C170" s="686"/>
      <c r="D170" s="8" t="s">
        <v>3</v>
      </c>
      <c r="E170" s="9" t="s">
        <v>4</v>
      </c>
      <c r="F170" s="1">
        <v>511112</v>
      </c>
      <c r="H170" s="493" t="s">
        <v>4</v>
      </c>
      <c r="I170" s="527" t="s">
        <v>5</v>
      </c>
    </row>
    <row r="171" spans="1:12" s="46" customFormat="1" ht="17.25">
      <c r="A171" s="706"/>
      <c r="B171" s="686" t="s">
        <v>7</v>
      </c>
      <c r="C171" s="686"/>
      <c r="D171" s="8" t="s">
        <v>8</v>
      </c>
      <c r="E171" s="9" t="s">
        <v>9</v>
      </c>
      <c r="F171" s="1"/>
      <c r="G171"/>
      <c r="H171" s="333" t="s">
        <v>1138</v>
      </c>
      <c r="I171" s="528" t="s">
        <v>1112</v>
      </c>
      <c r="L171" s="450"/>
    </row>
    <row r="172" spans="1:12" s="51" customFormat="1" ht="17.25">
      <c r="A172" s="276">
        <v>1</v>
      </c>
      <c r="B172" s="11" t="s">
        <v>10</v>
      </c>
      <c r="C172" s="10">
        <v>1101</v>
      </c>
      <c r="D172" s="12" t="s">
        <v>36</v>
      </c>
      <c r="E172" s="13">
        <v>1300000</v>
      </c>
      <c r="F172" s="1">
        <v>53111</v>
      </c>
      <c r="G172"/>
      <c r="H172" s="343">
        <v>1542615</v>
      </c>
      <c r="I172" s="544">
        <v>6456027</v>
      </c>
      <c r="L172" s="451"/>
    </row>
    <row r="173" spans="1:12" s="51" customFormat="1" ht="17.25">
      <c r="A173" s="276">
        <v>2</v>
      </c>
      <c r="B173" s="11" t="s">
        <v>10</v>
      </c>
      <c r="C173" s="10">
        <v>1107</v>
      </c>
      <c r="D173" s="12" t="s">
        <v>1239</v>
      </c>
      <c r="E173" s="313"/>
      <c r="F173" s="1"/>
      <c r="G173"/>
      <c r="H173" s="399"/>
      <c r="I173" s="544">
        <v>350000</v>
      </c>
      <c r="L173" s="451"/>
    </row>
    <row r="174" spans="1:12" s="51" customFormat="1" ht="17.25">
      <c r="A174" s="276">
        <v>3</v>
      </c>
      <c r="B174" s="11" t="s">
        <v>10</v>
      </c>
      <c r="C174" s="10">
        <v>1113</v>
      </c>
      <c r="D174" s="12" t="s">
        <v>948</v>
      </c>
      <c r="E174" s="313"/>
      <c r="F174" s="1"/>
      <c r="G174"/>
      <c r="H174" s="399"/>
      <c r="I174" s="544"/>
      <c r="L174" s="451"/>
    </row>
    <row r="175" spans="1:9" ht="17.25">
      <c r="A175" s="276">
        <v>4</v>
      </c>
      <c r="B175" s="11" t="s">
        <v>10</v>
      </c>
      <c r="C175" s="15">
        <v>11</v>
      </c>
      <c r="D175" s="19" t="s">
        <v>37</v>
      </c>
      <c r="E175" s="17">
        <f>SUM(E172)</f>
        <v>1300000</v>
      </c>
      <c r="H175" s="336">
        <f>SUM(H172)</f>
        <v>1542615</v>
      </c>
      <c r="I175" s="506">
        <v>6806027</v>
      </c>
    </row>
    <row r="176" spans="1:12" s="321" customFormat="1" ht="17.25">
      <c r="A176" s="276">
        <v>5</v>
      </c>
      <c r="B176" s="400" t="s">
        <v>10</v>
      </c>
      <c r="C176" s="322">
        <v>231</v>
      </c>
      <c r="D176" s="318" t="s">
        <v>949</v>
      </c>
      <c r="E176" s="401"/>
      <c r="F176" s="320"/>
      <c r="H176" s="402">
        <v>150404</v>
      </c>
      <c r="I176" s="500"/>
      <c r="L176" s="452"/>
    </row>
    <row r="177" spans="1:12" s="321" customFormat="1" ht="17.25">
      <c r="A177" s="276">
        <v>6</v>
      </c>
      <c r="B177" s="400" t="s">
        <v>10</v>
      </c>
      <c r="C177" s="322">
        <v>233</v>
      </c>
      <c r="D177" s="318" t="s">
        <v>950</v>
      </c>
      <c r="E177" s="401"/>
      <c r="F177" s="320"/>
      <c r="H177" s="402"/>
      <c r="I177" s="500">
        <v>57797</v>
      </c>
      <c r="L177" s="452"/>
    </row>
    <row r="178" spans="1:12" s="321" customFormat="1" ht="17.25">
      <c r="A178" s="276">
        <v>7</v>
      </c>
      <c r="B178" s="400" t="s">
        <v>10</v>
      </c>
      <c r="C178" s="322">
        <v>234</v>
      </c>
      <c r="D178" s="318" t="s">
        <v>951</v>
      </c>
      <c r="E178" s="401"/>
      <c r="F178" s="320"/>
      <c r="H178" s="402"/>
      <c r="I178" s="500">
        <v>4337</v>
      </c>
      <c r="L178" s="452"/>
    </row>
    <row r="179" spans="1:12" s="321" customFormat="1" ht="17.25">
      <c r="A179" s="276">
        <v>8</v>
      </c>
      <c r="B179" s="400" t="s">
        <v>10</v>
      </c>
      <c r="C179" s="322">
        <v>237</v>
      </c>
      <c r="D179" s="318" t="s">
        <v>952</v>
      </c>
      <c r="E179" s="401"/>
      <c r="F179" s="320"/>
      <c r="H179" s="402"/>
      <c r="I179" s="500">
        <v>61926</v>
      </c>
      <c r="L179" s="452"/>
    </row>
    <row r="180" spans="1:9" ht="17.25">
      <c r="A180" s="276">
        <v>9</v>
      </c>
      <c r="B180" s="11" t="s">
        <v>10</v>
      </c>
      <c r="C180" s="10">
        <v>2</v>
      </c>
      <c r="D180" s="18" t="s">
        <v>871</v>
      </c>
      <c r="E180" s="13">
        <f>SUM(E175*13.5%)</f>
        <v>175500</v>
      </c>
      <c r="H180" s="343"/>
      <c r="I180" s="501">
        <v>635588</v>
      </c>
    </row>
    <row r="181" spans="1:9" ht="17.25">
      <c r="A181" s="276">
        <v>10</v>
      </c>
      <c r="B181" s="11" t="s">
        <v>10</v>
      </c>
      <c r="C181" s="15">
        <v>2</v>
      </c>
      <c r="D181" s="19" t="s">
        <v>533</v>
      </c>
      <c r="E181" s="20">
        <f>SUM(E180:E180)</f>
        <v>175500</v>
      </c>
      <c r="H181" s="337">
        <f>SUM(H176:H180)</f>
        <v>150404</v>
      </c>
      <c r="I181" s="506">
        <v>759648</v>
      </c>
    </row>
    <row r="182" spans="1:12" s="317" customFormat="1" ht="17.25">
      <c r="A182" s="276">
        <v>11</v>
      </c>
      <c r="B182" s="392" t="s">
        <v>10</v>
      </c>
      <c r="C182" s="314">
        <v>311</v>
      </c>
      <c r="D182" s="318" t="s">
        <v>953</v>
      </c>
      <c r="E182" s="403"/>
      <c r="F182" s="316"/>
      <c r="H182" s="404"/>
      <c r="I182" s="500"/>
      <c r="L182" s="446"/>
    </row>
    <row r="183" spans="1:12" s="317" customFormat="1" ht="17.25">
      <c r="A183" s="276">
        <v>12</v>
      </c>
      <c r="B183" s="392" t="s">
        <v>10</v>
      </c>
      <c r="C183" s="314">
        <v>312</v>
      </c>
      <c r="D183" s="318" t="s">
        <v>954</v>
      </c>
      <c r="E183" s="403"/>
      <c r="F183" s="316"/>
      <c r="H183" s="404"/>
      <c r="I183" s="545">
        <v>74287</v>
      </c>
      <c r="L183" s="446"/>
    </row>
    <row r="184" spans="1:12" s="317" customFormat="1" ht="17.25">
      <c r="A184" s="276">
        <v>13</v>
      </c>
      <c r="B184" s="392" t="s">
        <v>10</v>
      </c>
      <c r="C184" s="314">
        <v>334</v>
      </c>
      <c r="D184" s="318" t="s">
        <v>955</v>
      </c>
      <c r="E184" s="403"/>
      <c r="F184" s="316"/>
      <c r="H184" s="404"/>
      <c r="I184" s="500"/>
      <c r="L184" s="446"/>
    </row>
    <row r="185" spans="1:12" s="317" customFormat="1" ht="17.25">
      <c r="A185" s="276">
        <v>14</v>
      </c>
      <c r="B185" s="392" t="s">
        <v>10</v>
      </c>
      <c r="C185" s="314">
        <v>337</v>
      </c>
      <c r="D185" s="318" t="s">
        <v>76</v>
      </c>
      <c r="E185" s="403"/>
      <c r="F185" s="316"/>
      <c r="H185" s="404"/>
      <c r="I185" s="500"/>
      <c r="L185" s="446"/>
    </row>
    <row r="186" spans="1:12" s="317" customFormat="1" ht="17.25">
      <c r="A186" s="276">
        <v>15</v>
      </c>
      <c r="B186" s="392"/>
      <c r="C186" s="314"/>
      <c r="D186" s="470" t="s">
        <v>1100</v>
      </c>
      <c r="E186" s="403"/>
      <c r="F186" s="316"/>
      <c r="H186" s="404"/>
      <c r="I186" s="545">
        <v>8916</v>
      </c>
      <c r="L186" s="446"/>
    </row>
    <row r="187" spans="1:12" s="317" customFormat="1" ht="17.25">
      <c r="A187" s="276">
        <v>16</v>
      </c>
      <c r="B187" s="392" t="s">
        <v>10</v>
      </c>
      <c r="C187" s="314">
        <v>351</v>
      </c>
      <c r="D187" s="318" t="s">
        <v>944</v>
      </c>
      <c r="E187" s="403"/>
      <c r="F187" s="316"/>
      <c r="H187" s="404"/>
      <c r="I187" s="500">
        <v>20377</v>
      </c>
      <c r="L187" s="446"/>
    </row>
    <row r="188" spans="1:12" s="317" customFormat="1" ht="17.25">
      <c r="A188" s="276">
        <v>17</v>
      </c>
      <c r="B188" s="392"/>
      <c r="C188" s="423">
        <v>3</v>
      </c>
      <c r="D188" s="470" t="s">
        <v>17</v>
      </c>
      <c r="E188" s="471"/>
      <c r="F188" s="426"/>
      <c r="G188" s="427"/>
      <c r="H188" s="472"/>
      <c r="I188" s="506">
        <v>103580</v>
      </c>
      <c r="L188" s="446"/>
    </row>
    <row r="189" spans="1:12" s="317" customFormat="1" ht="17.25">
      <c r="A189" s="276">
        <v>18</v>
      </c>
      <c r="B189" s="392" t="s">
        <v>10</v>
      </c>
      <c r="C189" s="314">
        <v>643</v>
      </c>
      <c r="D189" s="318" t="s">
        <v>1241</v>
      </c>
      <c r="E189" s="403"/>
      <c r="F189" s="316"/>
      <c r="H189" s="404"/>
      <c r="I189" s="500"/>
      <c r="L189" s="446"/>
    </row>
    <row r="190" spans="1:12" s="317" customFormat="1" ht="17.25">
      <c r="A190" s="276">
        <v>19</v>
      </c>
      <c r="B190" s="392" t="s">
        <v>10</v>
      </c>
      <c r="C190" s="314">
        <v>673</v>
      </c>
      <c r="D190" s="318" t="s">
        <v>956</v>
      </c>
      <c r="E190" s="403"/>
      <c r="F190" s="316"/>
      <c r="H190" s="404"/>
      <c r="I190" s="500"/>
      <c r="L190" s="446"/>
    </row>
    <row r="191" spans="1:12" s="317" customFormat="1" ht="17.25">
      <c r="A191" s="276">
        <v>20</v>
      </c>
      <c r="B191" s="392" t="s">
        <v>10</v>
      </c>
      <c r="C191" s="314">
        <v>733</v>
      </c>
      <c r="D191" s="318" t="s">
        <v>1240</v>
      </c>
      <c r="E191" s="403"/>
      <c r="F191" s="316"/>
      <c r="H191" s="404"/>
      <c r="I191" s="500"/>
      <c r="L191" s="446"/>
    </row>
    <row r="192" spans="1:12" s="317" customFormat="1" ht="17.25">
      <c r="A192" s="276">
        <v>21</v>
      </c>
      <c r="B192" s="392" t="s">
        <v>10</v>
      </c>
      <c r="C192" s="314">
        <v>743</v>
      </c>
      <c r="D192" s="318" t="s">
        <v>957</v>
      </c>
      <c r="E192" s="403"/>
      <c r="F192" s="316"/>
      <c r="H192" s="404"/>
      <c r="I192" s="500"/>
      <c r="L192" s="446"/>
    </row>
    <row r="193" spans="1:9" ht="12.75">
      <c r="A193" s="705">
        <v>22</v>
      </c>
      <c r="B193" s="707" t="s">
        <v>546</v>
      </c>
      <c r="C193" s="708"/>
      <c r="D193" s="709"/>
      <c r="E193" s="713" t="e">
        <f>SUM(#REF!,E181,E175)</f>
        <v>#REF!</v>
      </c>
      <c r="H193" s="732">
        <f>SUM(H181,H175)</f>
        <v>1693019</v>
      </c>
      <c r="I193" s="737">
        <v>7669255</v>
      </c>
    </row>
    <row r="194" spans="1:9" ht="15" customHeight="1">
      <c r="A194" s="718"/>
      <c r="B194" s="710"/>
      <c r="C194" s="711"/>
      <c r="D194" s="712"/>
      <c r="E194" s="713"/>
      <c r="H194" s="732"/>
      <c r="I194" s="738"/>
    </row>
    <row r="195" spans="1:8" ht="17.25">
      <c r="A195" s="283"/>
      <c r="C195" s="35"/>
      <c r="D195" s="30"/>
      <c r="E195" s="36"/>
      <c r="F195" s="37"/>
      <c r="G195" s="38"/>
      <c r="H195" s="344"/>
    </row>
    <row r="196" spans="1:8" ht="17.25">
      <c r="A196" s="280"/>
      <c r="D196" s="3" t="s">
        <v>40</v>
      </c>
      <c r="E196" s="7"/>
      <c r="H196" s="332"/>
    </row>
    <row r="197" spans="4:8" ht="17.25">
      <c r="D197" s="3" t="s">
        <v>41</v>
      </c>
      <c r="E197" s="4"/>
      <c r="H197" s="331"/>
    </row>
    <row r="198" spans="4:8" ht="17.25">
      <c r="D198" s="46"/>
      <c r="E198" s="6"/>
      <c r="F198" s="1" t="s">
        <v>42</v>
      </c>
      <c r="H198" s="332"/>
    </row>
    <row r="199" spans="1:9" ht="15">
      <c r="A199" s="705" t="s">
        <v>284</v>
      </c>
      <c r="B199" s="686" t="s">
        <v>2</v>
      </c>
      <c r="C199" s="686"/>
      <c r="D199" s="8" t="s">
        <v>3</v>
      </c>
      <c r="E199" s="9" t="s">
        <v>4</v>
      </c>
      <c r="F199" s="1">
        <v>511112</v>
      </c>
      <c r="H199" s="493" t="s">
        <v>4</v>
      </c>
      <c r="I199" s="527" t="s">
        <v>5</v>
      </c>
    </row>
    <row r="200" spans="1:9" ht="17.25">
      <c r="A200" s="706"/>
      <c r="B200" s="686" t="s">
        <v>7</v>
      </c>
      <c r="C200" s="686"/>
      <c r="D200" s="8" t="s">
        <v>8</v>
      </c>
      <c r="E200" s="9" t="s">
        <v>9</v>
      </c>
      <c r="H200" s="333" t="s">
        <v>1138</v>
      </c>
      <c r="I200" s="528" t="s">
        <v>1112</v>
      </c>
    </row>
    <row r="201" spans="1:9" ht="17.25">
      <c r="A201" s="276">
        <v>1</v>
      </c>
      <c r="B201" s="11" t="s">
        <v>10</v>
      </c>
      <c r="C201" s="10">
        <v>312</v>
      </c>
      <c r="D201" s="53" t="s">
        <v>23</v>
      </c>
      <c r="E201" s="14">
        <v>900000</v>
      </c>
      <c r="H201" s="334"/>
      <c r="I201" s="501"/>
    </row>
    <row r="202" spans="1:9" ht="17.25">
      <c r="A202" s="276">
        <v>2</v>
      </c>
      <c r="B202" s="11" t="s">
        <v>10</v>
      </c>
      <c r="C202" s="10">
        <v>312</v>
      </c>
      <c r="D202" s="53" t="s">
        <v>44</v>
      </c>
      <c r="E202" s="14">
        <v>10000</v>
      </c>
      <c r="H202" s="334"/>
      <c r="I202" s="501"/>
    </row>
    <row r="203" spans="1:12" s="38" customFormat="1" ht="17.25">
      <c r="A203" s="276">
        <v>3</v>
      </c>
      <c r="B203" s="11" t="s">
        <v>10</v>
      </c>
      <c r="C203" s="10">
        <v>312</v>
      </c>
      <c r="D203" s="53" t="s">
        <v>833</v>
      </c>
      <c r="E203" s="14">
        <v>40000</v>
      </c>
      <c r="F203" s="1"/>
      <c r="G203"/>
      <c r="H203" s="334"/>
      <c r="I203" s="546"/>
      <c r="L203" s="449"/>
    </row>
    <row r="204" spans="1:9" ht="17.25">
      <c r="A204" s="276">
        <v>4</v>
      </c>
      <c r="B204" s="11" t="s">
        <v>10</v>
      </c>
      <c r="C204" s="26">
        <v>31</v>
      </c>
      <c r="D204" s="19" t="s">
        <v>547</v>
      </c>
      <c r="E204" s="20">
        <f>SUM(E201:E203)</f>
        <v>950000</v>
      </c>
      <c r="H204" s="337">
        <f>SUM(H201:H203)</f>
        <v>0</v>
      </c>
      <c r="I204" s="529"/>
    </row>
    <row r="205" spans="1:9" ht="17.25">
      <c r="A205" s="276">
        <v>5</v>
      </c>
      <c r="B205" s="11" t="s">
        <v>10</v>
      </c>
      <c r="C205" s="10">
        <v>334</v>
      </c>
      <c r="D205" s="18" t="s">
        <v>834</v>
      </c>
      <c r="E205" s="13">
        <v>200000</v>
      </c>
      <c r="F205" s="1">
        <v>55219</v>
      </c>
      <c r="H205" s="343"/>
      <c r="I205" s="501"/>
    </row>
    <row r="206" spans="1:9" ht="17.25">
      <c r="A206" s="276">
        <v>6</v>
      </c>
      <c r="B206" s="11" t="s">
        <v>10</v>
      </c>
      <c r="C206" s="10">
        <v>336</v>
      </c>
      <c r="D206" s="41" t="s">
        <v>877</v>
      </c>
      <c r="E206" s="13">
        <v>1500000</v>
      </c>
      <c r="H206" s="343">
        <v>1950000</v>
      </c>
      <c r="I206" s="501">
        <v>1930422</v>
      </c>
    </row>
    <row r="207" spans="1:12" s="1" customFormat="1" ht="17.25">
      <c r="A207" s="276">
        <v>7</v>
      </c>
      <c r="B207" s="11" t="s">
        <v>10</v>
      </c>
      <c r="C207" s="10">
        <v>337</v>
      </c>
      <c r="D207" s="18" t="s">
        <v>1092</v>
      </c>
      <c r="E207" s="13">
        <v>450000</v>
      </c>
      <c r="G207"/>
      <c r="H207" s="343"/>
      <c r="I207" s="501"/>
      <c r="L207" s="445"/>
    </row>
    <row r="208" spans="1:9" ht="17.25">
      <c r="A208" s="276">
        <v>8</v>
      </c>
      <c r="B208" s="11" t="s">
        <v>10</v>
      </c>
      <c r="C208" s="10">
        <v>337</v>
      </c>
      <c r="D208" s="18" t="s">
        <v>45</v>
      </c>
      <c r="E208" s="13">
        <v>50000</v>
      </c>
      <c r="H208" s="343"/>
      <c r="I208" s="501"/>
    </row>
    <row r="209" spans="1:9" ht="17.25">
      <c r="A209" s="276">
        <v>9</v>
      </c>
      <c r="B209" s="11" t="s">
        <v>10</v>
      </c>
      <c r="C209" s="15">
        <v>33</v>
      </c>
      <c r="D209" s="19" t="s">
        <v>548</v>
      </c>
      <c r="E209" s="20">
        <f>SUM(E205:E208)</f>
        <v>2200000</v>
      </c>
      <c r="H209" s="337">
        <f>SUM(H205:H208)</f>
        <v>1950000</v>
      </c>
      <c r="I209" s="529">
        <v>1930422</v>
      </c>
    </row>
    <row r="210" spans="1:9" ht="17.25">
      <c r="A210" s="276">
        <v>10</v>
      </c>
      <c r="B210" s="11" t="s">
        <v>10</v>
      </c>
      <c r="C210" s="10">
        <v>351</v>
      </c>
      <c r="D210" s="18" t="s">
        <v>15</v>
      </c>
      <c r="E210" s="13">
        <f>SUM(E205+E208+E204)*0.27</f>
        <v>324000</v>
      </c>
      <c r="F210" s="1">
        <v>561111</v>
      </c>
      <c r="H210" s="343">
        <v>526500</v>
      </c>
      <c r="I210" s="501">
        <v>521215</v>
      </c>
    </row>
    <row r="211" spans="1:9" ht="17.25">
      <c r="A211" s="276">
        <v>11</v>
      </c>
      <c r="B211" s="11" t="s">
        <v>10</v>
      </c>
      <c r="C211" s="15">
        <v>35</v>
      </c>
      <c r="D211" s="19" t="s">
        <v>549</v>
      </c>
      <c r="E211" s="20">
        <f>SUM(E210:E210)</f>
        <v>324000</v>
      </c>
      <c r="H211" s="337">
        <f>SUM(H210:H210)</f>
        <v>526500</v>
      </c>
      <c r="I211" s="529"/>
    </row>
    <row r="212" spans="1:9" ht="17.25">
      <c r="A212" s="276">
        <v>12</v>
      </c>
      <c r="B212" s="11" t="s">
        <v>10</v>
      </c>
      <c r="C212" s="15">
        <v>3</v>
      </c>
      <c r="D212" s="19" t="s">
        <v>550</v>
      </c>
      <c r="E212" s="20">
        <f>SUM(E209+E211+E204)</f>
        <v>3474000</v>
      </c>
      <c r="H212" s="337">
        <f>SUM(H209+H211+H204)</f>
        <v>2476500</v>
      </c>
      <c r="I212" s="506">
        <v>2451637</v>
      </c>
    </row>
    <row r="213" spans="1:9" ht="12.75">
      <c r="A213" s="705">
        <v>13</v>
      </c>
      <c r="B213" s="690" t="s">
        <v>551</v>
      </c>
      <c r="C213" s="690"/>
      <c r="D213" s="690"/>
      <c r="E213" s="701">
        <f>SUM(E212)</f>
        <v>3474000</v>
      </c>
      <c r="H213" s="688">
        <f>SUM(H212)</f>
        <v>2476500</v>
      </c>
      <c r="I213" s="694">
        <v>2451637</v>
      </c>
    </row>
    <row r="214" spans="1:9" ht="12.75">
      <c r="A214" s="706"/>
      <c r="B214" s="690"/>
      <c r="C214" s="690"/>
      <c r="D214" s="690"/>
      <c r="E214" s="702"/>
      <c r="H214" s="689"/>
      <c r="I214" s="695"/>
    </row>
    <row r="215" spans="1:12" s="38" customFormat="1" ht="17.25">
      <c r="A215" s="275"/>
      <c r="B215" s="2"/>
      <c r="C215" s="35"/>
      <c r="D215" s="30"/>
      <c r="E215" s="31"/>
      <c r="F215" s="37"/>
      <c r="H215" s="341"/>
      <c r="I215" s="541"/>
      <c r="L215" s="449"/>
    </row>
    <row r="216" spans="1:8" ht="17.25">
      <c r="A216" s="278"/>
      <c r="D216" s="3" t="s">
        <v>46</v>
      </c>
      <c r="E216" s="7"/>
      <c r="H216" s="332"/>
    </row>
    <row r="217" spans="4:8" ht="17.25">
      <c r="D217" s="3" t="s">
        <v>47</v>
      </c>
      <c r="E217" s="4"/>
      <c r="H217" s="331"/>
    </row>
    <row r="218" spans="4:8" ht="17.25">
      <c r="D218" s="46"/>
      <c r="E218" s="6"/>
      <c r="F218" s="1" t="s">
        <v>42</v>
      </c>
      <c r="H218" s="332"/>
    </row>
    <row r="219" spans="1:9" ht="15">
      <c r="A219" s="705" t="s">
        <v>284</v>
      </c>
      <c r="B219" s="686" t="s">
        <v>2</v>
      </c>
      <c r="C219" s="686"/>
      <c r="D219" s="8" t="s">
        <v>3</v>
      </c>
      <c r="E219" s="9" t="s">
        <v>4</v>
      </c>
      <c r="F219" s="1">
        <v>511112</v>
      </c>
      <c r="H219" s="493" t="s">
        <v>4</v>
      </c>
      <c r="I219" s="527" t="s">
        <v>5</v>
      </c>
    </row>
    <row r="220" spans="1:9" ht="17.25">
      <c r="A220" s="706"/>
      <c r="B220" s="686" t="s">
        <v>7</v>
      </c>
      <c r="C220" s="686"/>
      <c r="D220" s="8" t="s">
        <v>8</v>
      </c>
      <c r="E220" s="9" t="s">
        <v>9</v>
      </c>
      <c r="H220" s="333" t="s">
        <v>1138</v>
      </c>
      <c r="I220" s="528" t="s">
        <v>1112</v>
      </c>
    </row>
    <row r="221" spans="1:9" ht="17.25">
      <c r="A221" s="262">
        <v>1</v>
      </c>
      <c r="B221" s="54" t="s">
        <v>10</v>
      </c>
      <c r="C221" s="10">
        <v>312</v>
      </c>
      <c r="D221" s="53" t="s">
        <v>23</v>
      </c>
      <c r="E221" s="9"/>
      <c r="H221" s="347">
        <v>100000</v>
      </c>
      <c r="I221" s="501">
        <v>84873</v>
      </c>
    </row>
    <row r="222" spans="1:9" ht="17.25">
      <c r="A222" s="262">
        <v>2</v>
      </c>
      <c r="B222" s="54" t="s">
        <v>10</v>
      </c>
      <c r="C222" s="10">
        <v>334</v>
      </c>
      <c r="D222" s="318" t="s">
        <v>960</v>
      </c>
      <c r="E222" s="9"/>
      <c r="H222" s="347"/>
      <c r="I222" s="501"/>
    </row>
    <row r="223" spans="1:9" ht="17.25">
      <c r="A223" s="262">
        <v>3</v>
      </c>
      <c r="B223" s="54" t="s">
        <v>10</v>
      </c>
      <c r="C223" s="10">
        <v>336</v>
      </c>
      <c r="D223" s="53" t="s">
        <v>1093</v>
      </c>
      <c r="E223" s="9"/>
      <c r="H223" s="347"/>
      <c r="I223" s="501">
        <v>350000</v>
      </c>
    </row>
    <row r="224" spans="1:9" ht="17.25">
      <c r="A224" s="262">
        <v>4</v>
      </c>
      <c r="B224" s="54" t="s">
        <v>10</v>
      </c>
      <c r="C224" s="10">
        <v>337</v>
      </c>
      <c r="D224" s="18" t="s">
        <v>917</v>
      </c>
      <c r="E224" s="13">
        <v>1500000</v>
      </c>
      <c r="F224" s="1">
        <v>55219</v>
      </c>
      <c r="H224" s="334">
        <v>2000000</v>
      </c>
      <c r="I224" s="703">
        <v>2169000</v>
      </c>
    </row>
    <row r="225" spans="1:9" ht="17.25">
      <c r="A225" s="262">
        <v>5</v>
      </c>
      <c r="B225" s="54" t="s">
        <v>10</v>
      </c>
      <c r="C225" s="10">
        <v>337</v>
      </c>
      <c r="D225" s="18" t="s">
        <v>285</v>
      </c>
      <c r="E225" s="13">
        <v>1000000</v>
      </c>
      <c r="F225" s="1">
        <v>55218</v>
      </c>
      <c r="H225" s="334">
        <v>1000000</v>
      </c>
      <c r="I225" s="704"/>
    </row>
    <row r="226" spans="1:9" ht="17.25">
      <c r="A226" s="262">
        <v>6</v>
      </c>
      <c r="B226" s="54" t="s">
        <v>10</v>
      </c>
      <c r="C226" s="15">
        <v>33</v>
      </c>
      <c r="D226" s="19" t="s">
        <v>552</v>
      </c>
      <c r="E226" s="20">
        <f>SUM(E224:E225)</f>
        <v>2500000</v>
      </c>
      <c r="H226" s="337">
        <f>SUM(H221:H225)</f>
        <v>3100000</v>
      </c>
      <c r="I226" s="529">
        <f>SUM(I221:I225)</f>
        <v>2603873</v>
      </c>
    </row>
    <row r="227" spans="1:9" ht="17.25">
      <c r="A227" s="262">
        <v>7</v>
      </c>
      <c r="B227" s="54" t="s">
        <v>10</v>
      </c>
      <c r="C227" s="10">
        <v>351</v>
      </c>
      <c r="D227" s="18" t="s">
        <v>553</v>
      </c>
      <c r="E227" s="13">
        <f>SUM(E226*27%)</f>
        <v>675000</v>
      </c>
      <c r="F227" s="1">
        <v>561111</v>
      </c>
      <c r="H227" s="343">
        <v>864000</v>
      </c>
      <c r="I227" s="501">
        <v>635544</v>
      </c>
    </row>
    <row r="228" spans="1:9" ht="17.25">
      <c r="A228" s="262">
        <v>8</v>
      </c>
      <c r="B228" s="54" t="s">
        <v>10</v>
      </c>
      <c r="C228" s="10">
        <v>355</v>
      </c>
      <c r="D228" s="18" t="s">
        <v>958</v>
      </c>
      <c r="E228" s="13"/>
      <c r="H228" s="343"/>
      <c r="I228" s="501">
        <v>147000</v>
      </c>
    </row>
    <row r="229" spans="1:9" ht="17.25">
      <c r="A229" s="262">
        <v>9</v>
      </c>
      <c r="B229" s="54" t="s">
        <v>10</v>
      </c>
      <c r="C229" s="423">
        <v>35</v>
      </c>
      <c r="D229" s="431" t="s">
        <v>1040</v>
      </c>
      <c r="E229" s="432"/>
      <c r="F229" s="426"/>
      <c r="G229" s="427"/>
      <c r="H229" s="345">
        <f>SUM(H227:H228)</f>
        <v>864000</v>
      </c>
      <c r="I229" s="529">
        <f>SUM(I227:I228)</f>
        <v>782544</v>
      </c>
    </row>
    <row r="230" spans="1:9" ht="17.25">
      <c r="A230" s="262">
        <v>10</v>
      </c>
      <c r="B230" s="54" t="s">
        <v>10</v>
      </c>
      <c r="C230" s="423">
        <v>3</v>
      </c>
      <c r="D230" s="431" t="s">
        <v>17</v>
      </c>
      <c r="E230" s="432"/>
      <c r="F230" s="426"/>
      <c r="G230" s="427"/>
      <c r="H230" s="345">
        <f>H226+H229+H221</f>
        <v>4064000</v>
      </c>
      <c r="I230" s="506">
        <v>3386417</v>
      </c>
    </row>
    <row r="231" spans="1:9" ht="17.25">
      <c r="A231" s="262">
        <v>11</v>
      </c>
      <c r="B231" s="54" t="s">
        <v>10</v>
      </c>
      <c r="C231" s="10">
        <v>623</v>
      </c>
      <c r="D231" s="18" t="s">
        <v>1039</v>
      </c>
      <c r="E231" s="13"/>
      <c r="H231" s="343"/>
      <c r="I231" s="500">
        <v>65407814</v>
      </c>
    </row>
    <row r="232" spans="1:9" ht="17.25">
      <c r="A232" s="262">
        <v>12</v>
      </c>
      <c r="B232" s="54" t="s">
        <v>10</v>
      </c>
      <c r="C232" s="10">
        <v>673</v>
      </c>
      <c r="D232" s="18" t="s">
        <v>959</v>
      </c>
      <c r="E232" s="13"/>
      <c r="H232" s="343"/>
      <c r="I232" s="500">
        <v>17514310</v>
      </c>
    </row>
    <row r="233" spans="1:9" ht="17.25">
      <c r="A233" s="262">
        <v>13</v>
      </c>
      <c r="B233" s="54" t="s">
        <v>10</v>
      </c>
      <c r="C233" s="10">
        <v>6</v>
      </c>
      <c r="D233" s="431" t="s">
        <v>1041</v>
      </c>
      <c r="E233" s="432"/>
      <c r="F233" s="426"/>
      <c r="G233" s="427"/>
      <c r="H233" s="345">
        <f>SUM(H231:H232)</f>
        <v>0</v>
      </c>
      <c r="I233" s="506">
        <v>82922124</v>
      </c>
    </row>
    <row r="234" spans="1:9" ht="17.25">
      <c r="A234" s="262">
        <v>15</v>
      </c>
      <c r="B234" s="54" t="s">
        <v>10</v>
      </c>
      <c r="C234" s="15">
        <v>3</v>
      </c>
      <c r="D234" s="19" t="s">
        <v>1000</v>
      </c>
      <c r="E234" s="20" t="e">
        <f>SUM(E226+#REF!)</f>
        <v>#REF!</v>
      </c>
      <c r="H234" s="337">
        <f>H230+H233</f>
        <v>4064000</v>
      </c>
      <c r="I234" s="506"/>
    </row>
    <row r="235" spans="1:12" s="38" customFormat="1" ht="12.75" customHeight="1">
      <c r="A235" s="705">
        <v>16</v>
      </c>
      <c r="B235" s="690" t="s">
        <v>554</v>
      </c>
      <c r="C235" s="690"/>
      <c r="D235" s="690"/>
      <c r="E235" s="701" t="e">
        <f>SUM(E234)</f>
        <v>#REF!</v>
      </c>
      <c r="F235" s="1"/>
      <c r="G235"/>
      <c r="H235" s="688">
        <f>H234</f>
        <v>4064000</v>
      </c>
      <c r="I235" s="737">
        <v>86308541</v>
      </c>
      <c r="L235" s="449"/>
    </row>
    <row r="236" spans="1:9" ht="12.75" customHeight="1">
      <c r="A236" s="706"/>
      <c r="B236" s="690"/>
      <c r="C236" s="690"/>
      <c r="D236" s="690"/>
      <c r="E236" s="702"/>
      <c r="H236" s="689"/>
      <c r="I236" s="738"/>
    </row>
    <row r="237" spans="3:8" ht="17.25">
      <c r="C237" s="35"/>
      <c r="D237" s="30"/>
      <c r="E237" s="31"/>
      <c r="F237" s="37"/>
      <c r="G237" s="38"/>
      <c r="H237" s="341"/>
    </row>
    <row r="238" spans="1:8" ht="17.25">
      <c r="A238" s="278"/>
      <c r="D238" s="3" t="s">
        <v>48</v>
      </c>
      <c r="E238" s="4"/>
      <c r="H238" s="331"/>
    </row>
    <row r="239" spans="4:8" ht="17.25">
      <c r="D239" s="3" t="s">
        <v>49</v>
      </c>
      <c r="E239" s="4"/>
      <c r="H239" s="331"/>
    </row>
    <row r="240" spans="4:8" ht="17.25">
      <c r="D240" s="3"/>
      <c r="E240" s="6"/>
      <c r="H240" s="332"/>
    </row>
    <row r="241" spans="1:9" ht="15">
      <c r="A241" s="705" t="s">
        <v>284</v>
      </c>
      <c r="B241" s="686" t="s">
        <v>2</v>
      </c>
      <c r="C241" s="686"/>
      <c r="D241" s="8" t="s">
        <v>3</v>
      </c>
      <c r="E241" s="9" t="s">
        <v>4</v>
      </c>
      <c r="F241" s="1">
        <v>511112</v>
      </c>
      <c r="H241" s="493" t="s">
        <v>4</v>
      </c>
      <c r="I241" s="527" t="s">
        <v>5</v>
      </c>
    </row>
    <row r="242" spans="1:9" ht="17.25">
      <c r="A242" s="706"/>
      <c r="B242" s="686" t="s">
        <v>7</v>
      </c>
      <c r="C242" s="686"/>
      <c r="D242" s="8" t="s">
        <v>8</v>
      </c>
      <c r="E242" s="9" t="s">
        <v>9</v>
      </c>
      <c r="H242" s="333" t="s">
        <v>1138</v>
      </c>
      <c r="I242" s="528" t="s">
        <v>1112</v>
      </c>
    </row>
    <row r="243" spans="1:9" ht="17.25">
      <c r="A243" s="276">
        <v>1</v>
      </c>
      <c r="B243" s="55" t="s">
        <v>10</v>
      </c>
      <c r="C243" s="10">
        <v>331</v>
      </c>
      <c r="D243" s="33" t="s">
        <v>555</v>
      </c>
      <c r="E243" s="13">
        <v>1150000</v>
      </c>
      <c r="F243" s="1">
        <v>55215</v>
      </c>
      <c r="H243" s="348">
        <v>1550000</v>
      </c>
      <c r="I243" s="691">
        <v>1571902</v>
      </c>
    </row>
    <row r="244" spans="1:9" ht="17.25">
      <c r="A244" s="276">
        <v>2</v>
      </c>
      <c r="B244" s="55" t="s">
        <v>10</v>
      </c>
      <c r="C244" s="10">
        <v>334</v>
      </c>
      <c r="D244" s="33" t="s">
        <v>856</v>
      </c>
      <c r="E244" s="13"/>
      <c r="H244" s="348">
        <v>230000</v>
      </c>
      <c r="I244" s="693"/>
    </row>
    <row r="245" spans="1:9" ht="17.25">
      <c r="A245" s="276">
        <v>3</v>
      </c>
      <c r="B245" s="55" t="s">
        <v>10</v>
      </c>
      <c r="C245" s="15">
        <v>33</v>
      </c>
      <c r="D245" s="19" t="s">
        <v>556</v>
      </c>
      <c r="E245" s="24">
        <f>SUM(E243:E243)</f>
        <v>1150000</v>
      </c>
      <c r="F245" s="1">
        <v>56213</v>
      </c>
      <c r="H245" s="339">
        <f>SUM(H243:H244)</f>
        <v>1780000</v>
      </c>
      <c r="I245" s="538">
        <v>1571902</v>
      </c>
    </row>
    <row r="246" spans="1:9" ht="17.25">
      <c r="A246" s="276">
        <v>4</v>
      </c>
      <c r="B246" s="55" t="s">
        <v>10</v>
      </c>
      <c r="C246" s="10">
        <v>351</v>
      </c>
      <c r="D246" s="18" t="s">
        <v>15</v>
      </c>
      <c r="E246" s="13">
        <f>SUM(E243:E243)*0.27</f>
        <v>310500</v>
      </c>
      <c r="F246" s="1">
        <v>561111</v>
      </c>
      <c r="H246" s="343">
        <v>480600</v>
      </c>
      <c r="I246" s="501">
        <v>396501</v>
      </c>
    </row>
    <row r="247" spans="1:9" ht="17.25">
      <c r="A247" s="276">
        <v>5</v>
      </c>
      <c r="B247" s="55" t="s">
        <v>10</v>
      </c>
      <c r="C247" s="15">
        <v>35</v>
      </c>
      <c r="D247" s="19" t="s">
        <v>557</v>
      </c>
      <c r="E247" s="24">
        <f>SUM(E246)</f>
        <v>310500</v>
      </c>
      <c r="H247" s="339">
        <f>SUM(H246)</f>
        <v>480600</v>
      </c>
      <c r="I247" s="506">
        <v>396501</v>
      </c>
    </row>
    <row r="248" spans="1:9" ht="17.25">
      <c r="A248" s="276">
        <v>6</v>
      </c>
      <c r="B248" s="55" t="s">
        <v>10</v>
      </c>
      <c r="C248" s="15">
        <v>3</v>
      </c>
      <c r="D248" s="19" t="s">
        <v>558</v>
      </c>
      <c r="E248" s="24">
        <f>SUM(E247,E245)</f>
        <v>1460500</v>
      </c>
      <c r="H248" s="339">
        <f>SUM(H247,H245)</f>
        <v>2260600</v>
      </c>
      <c r="I248" s="506">
        <v>1968403</v>
      </c>
    </row>
    <row r="249" spans="1:9" ht="12.75">
      <c r="A249" s="705">
        <v>7</v>
      </c>
      <c r="B249" s="434" t="s">
        <v>559</v>
      </c>
      <c r="C249" s="288"/>
      <c r="D249" s="289"/>
      <c r="E249" s="701">
        <f>SUM(E248)</f>
        <v>1460500</v>
      </c>
      <c r="H249" s="688">
        <f>SUM(H248)</f>
        <v>2260600</v>
      </c>
      <c r="I249" s="694">
        <v>1968403</v>
      </c>
    </row>
    <row r="250" spans="1:9" ht="12.75">
      <c r="A250" s="706"/>
      <c r="B250" s="290"/>
      <c r="C250" s="291"/>
      <c r="D250" s="292"/>
      <c r="E250" s="702"/>
      <c r="H250" s="689"/>
      <c r="I250" s="695"/>
    </row>
    <row r="251" spans="3:8" ht="1.5" customHeight="1">
      <c r="C251" s="35"/>
      <c r="D251" s="30"/>
      <c r="E251" s="31"/>
      <c r="F251" s="37"/>
      <c r="G251" s="38"/>
      <c r="H251" s="341"/>
    </row>
    <row r="252" spans="3:8" ht="17.25" hidden="1">
      <c r="C252" s="35"/>
      <c r="D252" s="30"/>
      <c r="E252" s="31"/>
      <c r="F252" s="37"/>
      <c r="G252" s="38"/>
      <c r="H252" s="341"/>
    </row>
    <row r="253" spans="3:8" ht="17.25" hidden="1">
      <c r="C253" s="35"/>
      <c r="E253" s="31"/>
      <c r="F253" s="37"/>
      <c r="G253" s="38"/>
      <c r="H253" s="341"/>
    </row>
    <row r="254" spans="3:8" ht="17.25">
      <c r="C254" s="35"/>
      <c r="E254" s="31"/>
      <c r="F254" s="37"/>
      <c r="G254" s="38"/>
      <c r="H254" s="341"/>
    </row>
    <row r="255" spans="1:8" ht="17.25">
      <c r="A255" s="278"/>
      <c r="D255" s="3" t="s">
        <v>1045</v>
      </c>
      <c r="E255" s="4"/>
      <c r="H255" s="331"/>
    </row>
    <row r="256" spans="4:8" ht="17.25">
      <c r="D256" s="438" t="s">
        <v>1046</v>
      </c>
      <c r="E256" s="4"/>
      <c r="H256" s="331"/>
    </row>
    <row r="257" spans="3:8" ht="17.25">
      <c r="C257" s="35"/>
      <c r="E257" s="31"/>
      <c r="F257" s="37"/>
      <c r="G257" s="38"/>
      <c r="H257" s="341"/>
    </row>
    <row r="258" spans="1:9" ht="15">
      <c r="A258" s="705" t="s">
        <v>284</v>
      </c>
      <c r="B258" s="686" t="s">
        <v>2</v>
      </c>
      <c r="C258" s="686"/>
      <c r="D258" s="8" t="s">
        <v>3</v>
      </c>
      <c r="E258" s="9" t="s">
        <v>4</v>
      </c>
      <c r="F258" s="1">
        <v>511112</v>
      </c>
      <c r="H258" s="493" t="s">
        <v>4</v>
      </c>
      <c r="I258" s="527" t="s">
        <v>5</v>
      </c>
    </row>
    <row r="259" spans="1:9" ht="17.25">
      <c r="A259" s="706"/>
      <c r="B259" s="686" t="s">
        <v>7</v>
      </c>
      <c r="C259" s="686"/>
      <c r="D259" s="8" t="s">
        <v>8</v>
      </c>
      <c r="E259" s="9" t="s">
        <v>9</v>
      </c>
      <c r="H259" s="333" t="s">
        <v>1138</v>
      </c>
      <c r="I259" s="528" t="s">
        <v>1112</v>
      </c>
    </row>
    <row r="260" spans="1:9" ht="17.25">
      <c r="A260" s="262">
        <v>1</v>
      </c>
      <c r="B260" s="84" t="s">
        <v>10</v>
      </c>
      <c r="C260" s="301">
        <v>12</v>
      </c>
      <c r="D260" s="442" t="s">
        <v>1047</v>
      </c>
      <c r="E260" s="484"/>
      <c r="F260" s="426"/>
      <c r="G260" s="427"/>
      <c r="H260" s="360"/>
      <c r="I260" s="529"/>
    </row>
    <row r="261" spans="1:9" ht="17.25">
      <c r="A261" s="262">
        <v>2</v>
      </c>
      <c r="B261" s="84" t="s">
        <v>10</v>
      </c>
      <c r="C261" s="301">
        <v>21</v>
      </c>
      <c r="D261" s="442" t="s">
        <v>1048</v>
      </c>
      <c r="E261" s="484"/>
      <c r="F261" s="426"/>
      <c r="G261" s="427"/>
      <c r="H261" s="360"/>
      <c r="I261" s="529"/>
    </row>
    <row r="262" spans="1:9" ht="17.25">
      <c r="A262" s="262">
        <v>3</v>
      </c>
      <c r="B262" s="84" t="s">
        <v>10</v>
      </c>
      <c r="C262" s="84">
        <v>336</v>
      </c>
      <c r="D262" s="398" t="s">
        <v>1036</v>
      </c>
      <c r="E262" s="397"/>
      <c r="H262" s="333"/>
      <c r="I262" s="501">
        <v>4153307</v>
      </c>
    </row>
    <row r="263" spans="1:9" ht="17.25">
      <c r="A263" s="262">
        <v>4</v>
      </c>
      <c r="B263" s="84" t="s">
        <v>10</v>
      </c>
      <c r="C263" s="84">
        <v>337</v>
      </c>
      <c r="D263" s="398" t="s">
        <v>420</v>
      </c>
      <c r="E263" s="397"/>
      <c r="H263" s="333"/>
      <c r="I263" s="501">
        <v>1048</v>
      </c>
    </row>
    <row r="264" spans="1:9" ht="17.25">
      <c r="A264" s="262">
        <v>5</v>
      </c>
      <c r="B264" s="84" t="s">
        <v>10</v>
      </c>
      <c r="C264" s="84">
        <v>33</v>
      </c>
      <c r="D264" s="442" t="s">
        <v>1101</v>
      </c>
      <c r="E264" s="397"/>
      <c r="H264" s="360"/>
      <c r="I264" s="506">
        <v>4154355</v>
      </c>
    </row>
    <row r="265" spans="1:9" ht="17.25">
      <c r="A265" s="262">
        <v>6</v>
      </c>
      <c r="B265" s="84" t="s">
        <v>10</v>
      </c>
      <c r="C265" s="84">
        <v>342</v>
      </c>
      <c r="D265" s="398" t="s">
        <v>1054</v>
      </c>
      <c r="E265" s="397"/>
      <c r="H265" s="333"/>
      <c r="I265" s="501"/>
    </row>
    <row r="266" spans="1:9" ht="17.25">
      <c r="A266" s="262">
        <v>7</v>
      </c>
      <c r="B266" s="84" t="s">
        <v>10</v>
      </c>
      <c r="C266" s="84">
        <v>351</v>
      </c>
      <c r="D266" s="398" t="s">
        <v>944</v>
      </c>
      <c r="E266" s="397"/>
      <c r="H266" s="333"/>
      <c r="I266" s="501">
        <v>1061993</v>
      </c>
    </row>
    <row r="267" spans="1:9" ht="17.25">
      <c r="A267" s="262">
        <v>8</v>
      </c>
      <c r="B267" s="84" t="s">
        <v>10</v>
      </c>
      <c r="C267" s="84">
        <v>355</v>
      </c>
      <c r="D267" s="398" t="s">
        <v>1058</v>
      </c>
      <c r="E267" s="397"/>
      <c r="H267" s="333"/>
      <c r="I267" s="501">
        <v>100000</v>
      </c>
    </row>
    <row r="268" spans="1:9" ht="17.25">
      <c r="A268" s="262">
        <v>9</v>
      </c>
      <c r="B268" s="84" t="s">
        <v>10</v>
      </c>
      <c r="C268" s="301">
        <v>35</v>
      </c>
      <c r="D268" s="442" t="s">
        <v>16</v>
      </c>
      <c r="E268" s="484"/>
      <c r="F268" s="426"/>
      <c r="G268" s="427"/>
      <c r="H268" s="360"/>
      <c r="I268" s="506">
        <v>1161993</v>
      </c>
    </row>
    <row r="269" spans="1:9" ht="17.25">
      <c r="A269" s="262">
        <v>10</v>
      </c>
      <c r="B269" s="84" t="s">
        <v>10</v>
      </c>
      <c r="C269" s="301">
        <v>3</v>
      </c>
      <c r="D269" s="442" t="s">
        <v>1102</v>
      </c>
      <c r="E269" s="484"/>
      <c r="F269" s="426"/>
      <c r="G269" s="427"/>
      <c r="H269" s="360"/>
      <c r="I269" s="506">
        <v>5316348</v>
      </c>
    </row>
    <row r="270" spans="1:9" ht="17.25">
      <c r="A270" s="262">
        <v>11</v>
      </c>
      <c r="B270" s="84" t="s">
        <v>10</v>
      </c>
      <c r="C270" s="84">
        <v>61</v>
      </c>
      <c r="D270" s="398" t="s">
        <v>1147</v>
      </c>
      <c r="E270" s="397"/>
      <c r="H270" s="333">
        <v>7925000</v>
      </c>
      <c r="I270" s="501"/>
    </row>
    <row r="271" spans="1:9" ht="17.25">
      <c r="A271" s="262">
        <v>12</v>
      </c>
      <c r="B271" s="84" t="s">
        <v>10</v>
      </c>
      <c r="C271" s="84">
        <v>62</v>
      </c>
      <c r="D271" s="85" t="s">
        <v>1032</v>
      </c>
      <c r="E271" s="56"/>
      <c r="F271" s="56"/>
      <c r="G271" s="56"/>
      <c r="H271" s="343">
        <v>56262500</v>
      </c>
      <c r="I271" s="501">
        <v>4882196</v>
      </c>
    </row>
    <row r="272" spans="1:9" ht="17.25">
      <c r="A272" s="262">
        <v>13</v>
      </c>
      <c r="B272" s="84" t="s">
        <v>10</v>
      </c>
      <c r="C272" s="84">
        <v>62</v>
      </c>
      <c r="D272" s="85" t="s">
        <v>1057</v>
      </c>
      <c r="E272" s="56"/>
      <c r="F272" s="56"/>
      <c r="G272" s="56"/>
      <c r="H272" s="343"/>
      <c r="I272" s="501"/>
    </row>
    <row r="273" spans="1:9" ht="17.25">
      <c r="A273" s="262">
        <v>14</v>
      </c>
      <c r="B273" s="84" t="s">
        <v>10</v>
      </c>
      <c r="C273" s="84">
        <v>64</v>
      </c>
      <c r="D273" s="85" t="s">
        <v>1055</v>
      </c>
      <c r="E273" s="56"/>
      <c r="F273" s="56"/>
      <c r="G273" s="56"/>
      <c r="H273" s="343"/>
      <c r="I273" s="501"/>
    </row>
    <row r="274" spans="1:9" ht="17.25">
      <c r="A274" s="262">
        <v>15</v>
      </c>
      <c r="B274" s="84" t="s">
        <v>10</v>
      </c>
      <c r="C274" s="84">
        <v>67</v>
      </c>
      <c r="D274" s="85" t="s">
        <v>116</v>
      </c>
      <c r="E274" s="56"/>
      <c r="F274" s="56"/>
      <c r="G274" s="56"/>
      <c r="H274" s="343">
        <v>17330625</v>
      </c>
      <c r="I274" s="501"/>
    </row>
    <row r="275" spans="1:9" ht="17.25">
      <c r="A275" s="262">
        <v>16</v>
      </c>
      <c r="B275" s="84" t="s">
        <v>10</v>
      </c>
      <c r="C275" s="301">
        <v>6</v>
      </c>
      <c r="D275" s="302" t="s">
        <v>1056</v>
      </c>
      <c r="E275" s="300"/>
      <c r="F275" s="300"/>
      <c r="G275" s="300"/>
      <c r="H275" s="345"/>
      <c r="I275" s="506">
        <v>4882196</v>
      </c>
    </row>
    <row r="276" spans="1:9" ht="35.25" customHeight="1">
      <c r="A276" s="439">
        <v>13</v>
      </c>
      <c r="B276" s="734" t="s">
        <v>1125</v>
      </c>
      <c r="C276" s="735"/>
      <c r="D276" s="736"/>
      <c r="E276" s="507"/>
      <c r="F276" s="507"/>
      <c r="G276" s="525"/>
      <c r="H276" s="440">
        <f>SUM(H262:H274)</f>
        <v>81518125</v>
      </c>
      <c r="I276" s="522">
        <v>10198544</v>
      </c>
    </row>
    <row r="277" spans="3:8" ht="17.25">
      <c r="C277" s="35"/>
      <c r="E277" s="31"/>
      <c r="F277" s="37"/>
      <c r="G277" s="38"/>
      <c r="H277" s="341"/>
    </row>
    <row r="278" spans="4:8" ht="17.25">
      <c r="D278" s="3" t="s">
        <v>89</v>
      </c>
      <c r="E278" s="7"/>
      <c r="H278" s="332"/>
    </row>
    <row r="279" spans="4:8" ht="17.25">
      <c r="D279" s="3" t="s">
        <v>918</v>
      </c>
      <c r="E279" s="4"/>
      <c r="F279" s="1" t="s">
        <v>42</v>
      </c>
      <c r="H279" s="331"/>
    </row>
    <row r="280" spans="4:8" ht="17.25">
      <c r="D280" s="46"/>
      <c r="E280" s="6"/>
      <c r="G280" s="1"/>
      <c r="H280" s="332"/>
    </row>
    <row r="281" spans="1:9" ht="15">
      <c r="A281" s="705" t="s">
        <v>284</v>
      </c>
      <c r="B281" s="686" t="s">
        <v>2</v>
      </c>
      <c r="C281" s="686"/>
      <c r="D281" s="8" t="s">
        <v>3</v>
      </c>
      <c r="E281" s="9" t="s">
        <v>4</v>
      </c>
      <c r="F281" s="1">
        <v>511112</v>
      </c>
      <c r="H281" s="493" t="s">
        <v>4</v>
      </c>
      <c r="I281" s="527" t="s">
        <v>5</v>
      </c>
    </row>
    <row r="282" spans="1:9" ht="17.25">
      <c r="A282" s="706"/>
      <c r="B282" s="686" t="s">
        <v>7</v>
      </c>
      <c r="C282" s="686"/>
      <c r="D282" s="8" t="s">
        <v>8</v>
      </c>
      <c r="E282" s="9" t="s">
        <v>9</v>
      </c>
      <c r="H282" s="333" t="s">
        <v>1138</v>
      </c>
      <c r="I282" s="528" t="s">
        <v>1112</v>
      </c>
    </row>
    <row r="283" spans="1:9" ht="17.25">
      <c r="A283" s="276">
        <v>1</v>
      </c>
      <c r="B283" s="11" t="s">
        <v>10</v>
      </c>
      <c r="C283" s="10">
        <v>1101</v>
      </c>
      <c r="D283" s="23" t="s">
        <v>825</v>
      </c>
      <c r="E283" s="71">
        <v>618000</v>
      </c>
      <c r="H283" s="349">
        <v>2535400</v>
      </c>
      <c r="I283" s="501">
        <v>2130600</v>
      </c>
    </row>
    <row r="284" spans="1:9" ht="17.25">
      <c r="A284" s="276">
        <v>2</v>
      </c>
      <c r="B284" s="11" t="s">
        <v>10</v>
      </c>
      <c r="C284" s="10">
        <v>1107</v>
      </c>
      <c r="D284" s="23" t="s">
        <v>1115</v>
      </c>
      <c r="E284" s="71">
        <v>30000</v>
      </c>
      <c r="H284" s="349">
        <v>100000</v>
      </c>
      <c r="I284" s="501">
        <v>100000</v>
      </c>
    </row>
    <row r="285" spans="1:9" ht="17.25">
      <c r="A285" s="276">
        <v>3</v>
      </c>
      <c r="B285" s="11" t="s">
        <v>10</v>
      </c>
      <c r="C285" s="10">
        <v>1103</v>
      </c>
      <c r="D285" s="23" t="s">
        <v>857</v>
      </c>
      <c r="E285" s="71">
        <v>6000</v>
      </c>
      <c r="H285" s="349">
        <v>250000</v>
      </c>
      <c r="I285" s="501">
        <v>250000</v>
      </c>
    </row>
    <row r="286" spans="1:9" ht="17.25">
      <c r="A286" s="276">
        <v>4</v>
      </c>
      <c r="B286" s="11" t="s">
        <v>10</v>
      </c>
      <c r="C286" s="10">
        <v>111</v>
      </c>
      <c r="D286" s="23" t="s">
        <v>961</v>
      </c>
      <c r="E286" s="71"/>
      <c r="H286" s="349">
        <v>12000</v>
      </c>
      <c r="I286" s="501"/>
    </row>
    <row r="287" spans="1:9" ht="17.25">
      <c r="A287" s="276">
        <v>5</v>
      </c>
      <c r="B287" s="11" t="s">
        <v>10</v>
      </c>
      <c r="C287" s="15">
        <v>11</v>
      </c>
      <c r="D287" s="74" t="s">
        <v>592</v>
      </c>
      <c r="E287" s="72">
        <f>SUM(E283:E285)</f>
        <v>654000</v>
      </c>
      <c r="H287" s="350">
        <f>SUM(H283:H286)</f>
        <v>2897400</v>
      </c>
      <c r="I287" s="506">
        <v>2480600</v>
      </c>
    </row>
    <row r="288" spans="1:9" ht="17.25">
      <c r="A288" s="276">
        <v>6</v>
      </c>
      <c r="B288" s="11" t="s">
        <v>1126</v>
      </c>
      <c r="C288" s="15">
        <v>12</v>
      </c>
      <c r="D288" s="74" t="s">
        <v>1103</v>
      </c>
      <c r="E288" s="72"/>
      <c r="H288" s="350"/>
      <c r="I288" s="506">
        <v>26000</v>
      </c>
    </row>
    <row r="289" spans="1:9" ht="17.25">
      <c r="A289" s="276">
        <v>7</v>
      </c>
      <c r="B289" s="11" t="s">
        <v>10</v>
      </c>
      <c r="C289" s="10">
        <v>2</v>
      </c>
      <c r="D289" s="23" t="s">
        <v>871</v>
      </c>
      <c r="E289" s="71">
        <f>SUM(E283*0.27)</f>
        <v>166860</v>
      </c>
      <c r="H289" s="349">
        <v>543153</v>
      </c>
      <c r="I289" s="501">
        <v>518841</v>
      </c>
    </row>
    <row r="290" spans="1:9" ht="17.25">
      <c r="A290" s="276">
        <v>8</v>
      </c>
      <c r="B290" s="11" t="s">
        <v>10</v>
      </c>
      <c r="C290" s="10">
        <v>2</v>
      </c>
      <c r="D290" s="23" t="s">
        <v>90</v>
      </c>
      <c r="E290" s="71">
        <f>SUM(E284*1.19*0.14)</f>
        <v>4998.000000000001</v>
      </c>
      <c r="H290" s="349">
        <f>H284*0.15</f>
        <v>15000</v>
      </c>
      <c r="I290" s="501">
        <v>16520</v>
      </c>
    </row>
    <row r="291" spans="1:9" ht="17.25">
      <c r="A291" s="276">
        <v>9</v>
      </c>
      <c r="B291" s="11" t="s">
        <v>10</v>
      </c>
      <c r="C291" s="10">
        <v>2</v>
      </c>
      <c r="D291" s="23" t="s">
        <v>1116</v>
      </c>
      <c r="E291" s="71">
        <f>SUM(E284*1.19*0.16)</f>
        <v>5712</v>
      </c>
      <c r="H291" s="349">
        <v>19500</v>
      </c>
      <c r="I291" s="501">
        <v>17700</v>
      </c>
    </row>
    <row r="292" spans="1:9" ht="17.25">
      <c r="A292" s="276">
        <v>10</v>
      </c>
      <c r="B292" s="11" t="s">
        <v>10</v>
      </c>
      <c r="C292" s="15">
        <v>2</v>
      </c>
      <c r="D292" s="74" t="s">
        <v>600</v>
      </c>
      <c r="E292" s="72">
        <f>SUM(E289:E290)</f>
        <v>171858</v>
      </c>
      <c r="H292" s="350">
        <f>SUM(H289:H291)</f>
        <v>577653</v>
      </c>
      <c r="I292" s="506">
        <v>553061</v>
      </c>
    </row>
    <row r="293" spans="1:9" ht="17.25">
      <c r="A293" s="276">
        <v>11</v>
      </c>
      <c r="B293" s="11" t="s">
        <v>10</v>
      </c>
      <c r="C293" s="10">
        <v>312</v>
      </c>
      <c r="D293" s="75" t="s">
        <v>43</v>
      </c>
      <c r="E293" s="73">
        <v>300000</v>
      </c>
      <c r="H293" s="351">
        <v>250000</v>
      </c>
      <c r="I293" s="691">
        <v>512540</v>
      </c>
    </row>
    <row r="294" spans="1:9" ht="17.25">
      <c r="A294" s="276">
        <v>12</v>
      </c>
      <c r="B294" s="11" t="s">
        <v>10</v>
      </c>
      <c r="C294" s="10">
        <v>312</v>
      </c>
      <c r="D294" s="23" t="s">
        <v>91</v>
      </c>
      <c r="E294" s="71">
        <v>10000</v>
      </c>
      <c r="H294" s="349">
        <v>23622</v>
      </c>
      <c r="I294" s="692"/>
    </row>
    <row r="295" spans="1:9" ht="17.25">
      <c r="A295" s="276">
        <v>13</v>
      </c>
      <c r="B295" s="11" t="s">
        <v>10</v>
      </c>
      <c r="C295" s="10">
        <v>312</v>
      </c>
      <c r="D295" s="23" t="s">
        <v>24</v>
      </c>
      <c r="E295" s="71">
        <v>600000</v>
      </c>
      <c r="H295" s="351">
        <v>420000</v>
      </c>
      <c r="I295" s="693"/>
    </row>
    <row r="296" spans="1:9" ht="17.25">
      <c r="A296" s="276">
        <v>14</v>
      </c>
      <c r="B296" s="11" t="s">
        <v>10</v>
      </c>
      <c r="C296" s="15">
        <v>31</v>
      </c>
      <c r="D296" s="74" t="s">
        <v>601</v>
      </c>
      <c r="E296" s="72">
        <f>SUM(E293:E295)</f>
        <v>910000</v>
      </c>
      <c r="H296" s="350">
        <f>SUM(H293:H295)</f>
        <v>693622</v>
      </c>
      <c r="I296" s="506">
        <v>512540</v>
      </c>
    </row>
    <row r="297" spans="1:9" ht="17.25">
      <c r="A297" s="276">
        <v>15</v>
      </c>
      <c r="B297" s="11" t="s">
        <v>10</v>
      </c>
      <c r="C297" s="10">
        <v>334</v>
      </c>
      <c r="D297" s="23" t="s">
        <v>282</v>
      </c>
      <c r="E297" s="71">
        <v>250000</v>
      </c>
      <c r="H297" s="351">
        <v>100000</v>
      </c>
      <c r="I297" s="502">
        <v>30000</v>
      </c>
    </row>
    <row r="298" spans="1:9" ht="17.25">
      <c r="A298" s="276">
        <v>16</v>
      </c>
      <c r="B298" s="11" t="s">
        <v>10</v>
      </c>
      <c r="C298" s="10">
        <v>337</v>
      </c>
      <c r="D298" s="23" t="s">
        <v>919</v>
      </c>
      <c r="E298" s="71">
        <v>62000</v>
      </c>
      <c r="H298" s="349">
        <v>65000</v>
      </c>
      <c r="I298" s="503">
        <v>34579</v>
      </c>
    </row>
    <row r="299" spans="1:9" ht="17.25">
      <c r="A299" s="276">
        <v>17</v>
      </c>
      <c r="B299" s="11" t="s">
        <v>10</v>
      </c>
      <c r="C299" s="10">
        <v>337</v>
      </c>
      <c r="D299" s="23" t="s">
        <v>420</v>
      </c>
      <c r="E299" s="71"/>
      <c r="H299" s="349">
        <v>182000</v>
      </c>
      <c r="I299" s="504">
        <v>98850</v>
      </c>
    </row>
    <row r="300" spans="1:9" ht="17.25">
      <c r="A300" s="276">
        <v>18</v>
      </c>
      <c r="B300" s="11" t="s">
        <v>10</v>
      </c>
      <c r="C300" s="15">
        <v>33</v>
      </c>
      <c r="D300" s="74" t="s">
        <v>602</v>
      </c>
      <c r="E300" s="72">
        <f>SUM(E297:G298)</f>
        <v>312000</v>
      </c>
      <c r="H300" s="350">
        <f>SUM(H297:H299)</f>
        <v>347000</v>
      </c>
      <c r="I300" s="506">
        <v>163429</v>
      </c>
    </row>
    <row r="301" spans="1:9" ht="17.25">
      <c r="A301" s="276">
        <v>19</v>
      </c>
      <c r="B301" s="11" t="s">
        <v>10</v>
      </c>
      <c r="C301" s="10">
        <v>351</v>
      </c>
      <c r="D301" s="18" t="s">
        <v>15</v>
      </c>
      <c r="E301" s="71" t="e">
        <f>SUM(#REF!+E293+#REF!+E294+E295+E297)*0.27</f>
        <v>#REF!</v>
      </c>
      <c r="H301" s="349">
        <v>261292</v>
      </c>
      <c r="I301" s="501">
        <v>170410</v>
      </c>
    </row>
    <row r="302" spans="1:9" ht="17.25">
      <c r="A302" s="276">
        <v>20</v>
      </c>
      <c r="B302" s="11" t="s">
        <v>10</v>
      </c>
      <c r="C302" s="15">
        <v>35</v>
      </c>
      <c r="D302" s="74" t="s">
        <v>562</v>
      </c>
      <c r="E302" s="72" t="e">
        <f>SUM(E301)</f>
        <v>#REF!</v>
      </c>
      <c r="H302" s="350">
        <f>SUM(H301)</f>
        <v>261292</v>
      </c>
      <c r="I302" s="506">
        <v>170410</v>
      </c>
    </row>
    <row r="303" spans="1:9" ht="17.25">
      <c r="A303" s="276">
        <v>21</v>
      </c>
      <c r="B303" s="11" t="s">
        <v>10</v>
      </c>
      <c r="C303" s="15">
        <v>3</v>
      </c>
      <c r="D303" s="74" t="s">
        <v>603</v>
      </c>
      <c r="E303" s="72" t="e">
        <f>SUM(E296+E300+E302)</f>
        <v>#REF!</v>
      </c>
      <c r="H303" s="350">
        <f>SUM(H296+H300+H302)</f>
        <v>1301914</v>
      </c>
      <c r="I303" s="506">
        <v>846379</v>
      </c>
    </row>
    <row r="304" spans="1:9" ht="12.75" customHeight="1">
      <c r="A304" s="705">
        <v>22</v>
      </c>
      <c r="B304" s="720" t="s">
        <v>604</v>
      </c>
      <c r="C304" s="721"/>
      <c r="D304" s="722"/>
      <c r="E304" s="719" t="e">
        <f>SUM(E303+E287+E292)</f>
        <v>#REF!</v>
      </c>
      <c r="H304" s="731">
        <f>SUM(H303+H287+H292)</f>
        <v>4776967</v>
      </c>
      <c r="I304" s="694">
        <v>3906040</v>
      </c>
    </row>
    <row r="305" spans="1:9" ht="12.75" customHeight="1">
      <c r="A305" s="706"/>
      <c r="B305" s="723"/>
      <c r="C305" s="724"/>
      <c r="D305" s="725"/>
      <c r="E305" s="719"/>
      <c r="H305" s="731"/>
      <c r="I305" s="695"/>
    </row>
    <row r="306" spans="3:8" ht="17.25">
      <c r="C306" s="35"/>
      <c r="D306" s="30"/>
      <c r="E306" s="31"/>
      <c r="F306" s="37"/>
      <c r="G306" s="38"/>
      <c r="H306" s="341"/>
    </row>
    <row r="307" spans="3:8" ht="17.25">
      <c r="C307" s="35"/>
      <c r="D307" s="30"/>
      <c r="E307" s="31"/>
      <c r="F307" s="37"/>
      <c r="G307" s="38"/>
      <c r="H307" s="341"/>
    </row>
    <row r="308" spans="1:8" ht="17.25">
      <c r="A308" s="278"/>
      <c r="D308" s="3" t="s">
        <v>50</v>
      </c>
      <c r="E308" s="4"/>
      <c r="F308" s="1" t="s">
        <v>28</v>
      </c>
      <c r="H308" s="331"/>
    </row>
    <row r="309" spans="4:8" ht="17.25">
      <c r="D309" s="3" t="s">
        <v>51</v>
      </c>
      <c r="E309" s="4"/>
      <c r="H309" s="331"/>
    </row>
    <row r="310" spans="4:8" ht="17.25">
      <c r="D310" s="3"/>
      <c r="E310" s="6"/>
      <c r="H310" s="332"/>
    </row>
    <row r="311" spans="1:9" ht="15">
      <c r="A311" s="705" t="s">
        <v>284</v>
      </c>
      <c r="B311" s="686" t="s">
        <v>2</v>
      </c>
      <c r="C311" s="686"/>
      <c r="D311" s="8" t="s">
        <v>3</v>
      </c>
      <c r="E311" s="9" t="s">
        <v>4</v>
      </c>
      <c r="F311" s="1">
        <v>511112</v>
      </c>
      <c r="H311" s="493" t="s">
        <v>4</v>
      </c>
      <c r="I311" s="527" t="s">
        <v>5</v>
      </c>
    </row>
    <row r="312" spans="1:9" ht="17.25">
      <c r="A312" s="706"/>
      <c r="B312" s="686" t="s">
        <v>7</v>
      </c>
      <c r="C312" s="686"/>
      <c r="D312" s="8" t="s">
        <v>8</v>
      </c>
      <c r="E312" s="9" t="s">
        <v>9</v>
      </c>
      <c r="H312" s="333" t="s">
        <v>1138</v>
      </c>
      <c r="I312" s="528" t="s">
        <v>1112</v>
      </c>
    </row>
    <row r="313" spans="1:9" ht="17.25">
      <c r="A313" s="262">
        <v>1</v>
      </c>
      <c r="B313" s="10" t="s">
        <v>10</v>
      </c>
      <c r="C313" s="10">
        <v>110</v>
      </c>
      <c r="D313" s="408" t="s">
        <v>962</v>
      </c>
      <c r="E313" s="9"/>
      <c r="H313" s="333"/>
      <c r="I313" s="501"/>
    </row>
    <row r="314" spans="1:9" ht="17.25">
      <c r="A314" s="262">
        <v>2</v>
      </c>
      <c r="B314" s="10" t="s">
        <v>10</v>
      </c>
      <c r="C314" s="10">
        <v>231</v>
      </c>
      <c r="D314" s="408" t="s">
        <v>963</v>
      </c>
      <c r="E314" s="9"/>
      <c r="H314" s="333"/>
      <c r="I314" s="501" t="s">
        <v>972</v>
      </c>
    </row>
    <row r="315" spans="1:12" s="38" customFormat="1" ht="17.25">
      <c r="A315" s="262">
        <v>3</v>
      </c>
      <c r="B315" s="11" t="s">
        <v>10</v>
      </c>
      <c r="C315" s="10">
        <v>312</v>
      </c>
      <c r="D315" s="23" t="s">
        <v>24</v>
      </c>
      <c r="E315" s="13">
        <v>100000</v>
      </c>
      <c r="F315" s="1">
        <v>5552193</v>
      </c>
      <c r="G315"/>
      <c r="H315" s="334">
        <v>550000</v>
      </c>
      <c r="I315" s="546">
        <v>402671</v>
      </c>
      <c r="L315" s="449"/>
    </row>
    <row r="316" spans="1:12" s="38" customFormat="1" ht="17.25">
      <c r="A316" s="262">
        <v>4</v>
      </c>
      <c r="B316" s="11" t="s">
        <v>10</v>
      </c>
      <c r="C316" s="15">
        <v>31</v>
      </c>
      <c r="D316" s="19" t="s">
        <v>560</v>
      </c>
      <c r="E316" s="24">
        <f>SUM(E315:E315)</f>
        <v>100000</v>
      </c>
      <c r="F316" s="1"/>
      <c r="G316"/>
      <c r="H316" s="339">
        <f>SUM(H315:H315)</f>
        <v>550000</v>
      </c>
      <c r="I316" s="529">
        <f>SUM(I313:I315)</f>
        <v>402671</v>
      </c>
      <c r="L316" s="449"/>
    </row>
    <row r="317" spans="1:9" ht="17.25">
      <c r="A317" s="262">
        <v>5</v>
      </c>
      <c r="B317" s="11" t="s">
        <v>10</v>
      </c>
      <c r="C317" s="10">
        <v>331</v>
      </c>
      <c r="D317" s="23" t="s">
        <v>52</v>
      </c>
      <c r="E317" s="13">
        <v>5000</v>
      </c>
      <c r="H317" s="343">
        <v>0</v>
      </c>
      <c r="I317" s="691">
        <v>43926</v>
      </c>
    </row>
    <row r="318" spans="1:9" ht="17.25">
      <c r="A318" s="262">
        <v>6</v>
      </c>
      <c r="B318" s="11" t="s">
        <v>10</v>
      </c>
      <c r="C318" s="10">
        <v>331</v>
      </c>
      <c r="D318" s="23" t="s">
        <v>920</v>
      </c>
      <c r="E318" s="13">
        <v>115000</v>
      </c>
      <c r="H318" s="343">
        <v>30000</v>
      </c>
      <c r="I318" s="692"/>
    </row>
    <row r="319" spans="1:9" ht="17.25">
      <c r="A319" s="262">
        <v>7</v>
      </c>
      <c r="B319" s="11" t="s">
        <v>10</v>
      </c>
      <c r="C319" s="10">
        <v>331</v>
      </c>
      <c r="D319" s="23" t="s">
        <v>53</v>
      </c>
      <c r="E319" s="13">
        <v>23000</v>
      </c>
      <c r="H319" s="343">
        <v>15000</v>
      </c>
      <c r="I319" s="693"/>
    </row>
    <row r="320" spans="1:9" ht="17.25">
      <c r="A320" s="262">
        <v>8</v>
      </c>
      <c r="B320" s="11" t="s">
        <v>10</v>
      </c>
      <c r="C320" s="10">
        <v>334</v>
      </c>
      <c r="D320" s="23" t="s">
        <v>54</v>
      </c>
      <c r="E320" s="13">
        <v>100000</v>
      </c>
      <c r="H320" s="334">
        <v>100000</v>
      </c>
      <c r="I320" s="501"/>
    </row>
    <row r="321" spans="1:9" ht="17.25">
      <c r="A321" s="262">
        <v>9</v>
      </c>
      <c r="B321" s="11" t="s">
        <v>10</v>
      </c>
      <c r="C321" s="10">
        <v>334</v>
      </c>
      <c r="D321" s="23" t="s">
        <v>118</v>
      </c>
      <c r="E321" s="13"/>
      <c r="H321" s="343">
        <v>100000</v>
      </c>
      <c r="I321" s="501"/>
    </row>
    <row r="322" spans="1:9" ht="17.25">
      <c r="A322" s="262">
        <v>10</v>
      </c>
      <c r="B322" s="11" t="s">
        <v>10</v>
      </c>
      <c r="C322" s="10">
        <v>336</v>
      </c>
      <c r="D322" s="23" t="s">
        <v>1001</v>
      </c>
      <c r="E322" s="13"/>
      <c r="H322" s="343"/>
      <c r="I322" s="501"/>
    </row>
    <row r="323" spans="1:9" ht="17.25">
      <c r="A323" s="262">
        <v>11</v>
      </c>
      <c r="B323" s="11" t="s">
        <v>10</v>
      </c>
      <c r="C323" s="10">
        <v>337</v>
      </c>
      <c r="D323" s="23" t="s">
        <v>1002</v>
      </c>
      <c r="E323" s="13">
        <v>50000</v>
      </c>
      <c r="H323" s="334">
        <v>340000</v>
      </c>
      <c r="I323" s="501">
        <v>138854</v>
      </c>
    </row>
    <row r="324" spans="1:12" s="38" customFormat="1" ht="17.25">
      <c r="A324" s="262">
        <v>12</v>
      </c>
      <c r="B324" s="11" t="s">
        <v>10</v>
      </c>
      <c r="C324" s="10">
        <v>337</v>
      </c>
      <c r="D324" s="23" t="s">
        <v>27</v>
      </c>
      <c r="E324" s="13">
        <v>10000</v>
      </c>
      <c r="F324" s="1"/>
      <c r="G324"/>
      <c r="H324" s="334">
        <v>210000</v>
      </c>
      <c r="I324" s="740">
        <v>546242</v>
      </c>
      <c r="L324" s="449"/>
    </row>
    <row r="325" spans="1:9" ht="17.25">
      <c r="A325" s="262">
        <v>13</v>
      </c>
      <c r="B325" s="11" t="s">
        <v>10</v>
      </c>
      <c r="C325" s="10">
        <v>337</v>
      </c>
      <c r="D325" s="23" t="s">
        <v>1003</v>
      </c>
      <c r="E325" s="13">
        <v>100000</v>
      </c>
      <c r="H325" s="334">
        <v>23000</v>
      </c>
      <c r="I325" s="741"/>
    </row>
    <row r="326" spans="1:9" ht="17.25">
      <c r="A326" s="262">
        <v>14</v>
      </c>
      <c r="B326" s="11" t="s">
        <v>10</v>
      </c>
      <c r="C326" s="10">
        <v>337</v>
      </c>
      <c r="D326" s="18" t="s">
        <v>1004</v>
      </c>
      <c r="E326" s="13">
        <v>300000</v>
      </c>
      <c r="H326" s="334">
        <v>113400</v>
      </c>
      <c r="I326" s="741"/>
    </row>
    <row r="327" spans="1:9" ht="17.25">
      <c r="A327" s="262">
        <v>15</v>
      </c>
      <c r="B327" s="11" t="s">
        <v>10</v>
      </c>
      <c r="C327" s="10">
        <v>337</v>
      </c>
      <c r="D327" s="18" t="s">
        <v>1005</v>
      </c>
      <c r="E327" s="13">
        <v>30000</v>
      </c>
      <c r="H327" s="334">
        <v>300000</v>
      </c>
      <c r="I327" s="742"/>
    </row>
    <row r="328" spans="1:9" ht="17.25">
      <c r="A328" s="262">
        <v>16</v>
      </c>
      <c r="B328" s="11"/>
      <c r="C328" s="10"/>
      <c r="D328" s="18"/>
      <c r="E328" s="13"/>
      <c r="H328" s="334">
        <f>SUM(H323:H327)</f>
        <v>986400</v>
      </c>
      <c r="I328" s="563"/>
    </row>
    <row r="329" spans="1:9" ht="17.25">
      <c r="A329" s="262">
        <v>17</v>
      </c>
      <c r="B329" s="11" t="s">
        <v>10</v>
      </c>
      <c r="C329" s="15">
        <v>33</v>
      </c>
      <c r="D329" s="19" t="s">
        <v>561</v>
      </c>
      <c r="E329" s="24">
        <f>SUM(E317:G327)</f>
        <v>733000</v>
      </c>
      <c r="H329" s="339">
        <f>H317+H318+H319+H320+H321+H322+H328</f>
        <v>1231400</v>
      </c>
      <c r="I329" s="506">
        <v>729200</v>
      </c>
    </row>
    <row r="330" spans="1:12" s="317" customFormat="1" ht="17.25">
      <c r="A330" s="262">
        <v>18</v>
      </c>
      <c r="B330" s="392" t="s">
        <v>10</v>
      </c>
      <c r="C330" s="314">
        <v>342</v>
      </c>
      <c r="D330" s="318" t="s">
        <v>964</v>
      </c>
      <c r="E330" s="315"/>
      <c r="F330" s="316"/>
      <c r="H330" s="394"/>
      <c r="I330" s="500"/>
      <c r="L330" s="446"/>
    </row>
    <row r="331" spans="1:9" ht="17.25">
      <c r="A331" s="262">
        <v>19</v>
      </c>
      <c r="B331" s="11" t="s">
        <v>10</v>
      </c>
      <c r="C331" s="10">
        <v>351</v>
      </c>
      <c r="D331" s="18" t="s">
        <v>15</v>
      </c>
      <c r="E331" s="13">
        <f>SUM(E317:E325)*0.27</f>
        <v>108810</v>
      </c>
      <c r="F331" s="1">
        <v>561111</v>
      </c>
      <c r="H331" s="343">
        <f>0.27*(H316+H329)</f>
        <v>480978.00000000006</v>
      </c>
      <c r="I331" s="501">
        <v>176564</v>
      </c>
    </row>
    <row r="332" spans="1:9" ht="17.25">
      <c r="A332" s="262">
        <v>20</v>
      </c>
      <c r="B332" s="11" t="s">
        <v>10</v>
      </c>
      <c r="C332" s="10">
        <v>351</v>
      </c>
      <c r="D332" s="18" t="s">
        <v>965</v>
      </c>
      <c r="E332" s="13"/>
      <c r="H332" s="343"/>
      <c r="I332" s="501"/>
    </row>
    <row r="333" spans="1:9" ht="17.25">
      <c r="A333" s="262">
        <v>21</v>
      </c>
      <c r="B333" s="11" t="s">
        <v>10</v>
      </c>
      <c r="C333" s="10">
        <v>355</v>
      </c>
      <c r="D333" s="18" t="s">
        <v>1242</v>
      </c>
      <c r="E333" s="13"/>
      <c r="H333" s="343">
        <v>50000</v>
      </c>
      <c r="I333" s="501">
        <v>48227</v>
      </c>
    </row>
    <row r="334" spans="1:9" ht="17.25">
      <c r="A334" s="262">
        <v>22</v>
      </c>
      <c r="B334" s="11" t="s">
        <v>10</v>
      </c>
      <c r="C334" s="15">
        <v>35</v>
      </c>
      <c r="D334" s="42" t="s">
        <v>562</v>
      </c>
      <c r="E334" s="24">
        <f>SUM(E331:E331)</f>
        <v>108810</v>
      </c>
      <c r="H334" s="339">
        <f>SUM(H331:H333)</f>
        <v>530978</v>
      </c>
      <c r="I334" s="506">
        <v>224791</v>
      </c>
    </row>
    <row r="335" spans="1:9" ht="17.25">
      <c r="A335" s="262">
        <v>23</v>
      </c>
      <c r="B335" s="11" t="s">
        <v>10</v>
      </c>
      <c r="C335" s="15">
        <v>3</v>
      </c>
      <c r="D335" s="19" t="s">
        <v>563</v>
      </c>
      <c r="E335" s="24">
        <f>SUM(E316+E329+E334)</f>
        <v>941810</v>
      </c>
      <c r="H335" s="339">
        <f>SUM(H316+H329+H334)</f>
        <v>2312378</v>
      </c>
      <c r="I335" s="522">
        <v>1356662</v>
      </c>
    </row>
    <row r="336" spans="1:9" ht="17.25">
      <c r="A336" s="262">
        <v>24</v>
      </c>
      <c r="B336" s="56" t="s">
        <v>10</v>
      </c>
      <c r="C336" s="396">
        <v>61</v>
      </c>
      <c r="D336" s="420" t="s">
        <v>1104</v>
      </c>
      <c r="E336" s="373"/>
      <c r="F336" s="316"/>
      <c r="G336" s="317"/>
      <c r="H336" s="374"/>
      <c r="I336" s="528">
        <v>200000</v>
      </c>
    </row>
    <row r="337" spans="1:12" s="317" customFormat="1" ht="17.25">
      <c r="A337" s="262">
        <v>25</v>
      </c>
      <c r="B337" s="371" t="s">
        <v>10</v>
      </c>
      <c r="C337" s="396">
        <v>643</v>
      </c>
      <c r="D337" s="405" t="s">
        <v>966</v>
      </c>
      <c r="E337" s="373"/>
      <c r="F337" s="316"/>
      <c r="H337" s="374"/>
      <c r="I337" s="500"/>
      <c r="L337" s="446"/>
    </row>
    <row r="338" spans="1:12" s="317" customFormat="1" ht="17.25">
      <c r="A338" s="262">
        <v>26</v>
      </c>
      <c r="B338" s="371" t="s">
        <v>10</v>
      </c>
      <c r="C338" s="396">
        <v>673</v>
      </c>
      <c r="D338" s="405" t="s">
        <v>967</v>
      </c>
      <c r="E338" s="373"/>
      <c r="F338" s="316"/>
      <c r="H338" s="374"/>
      <c r="I338" s="500"/>
      <c r="L338" s="446"/>
    </row>
    <row r="339" spans="1:12" s="317" customFormat="1" ht="17.25">
      <c r="A339" s="262">
        <v>27</v>
      </c>
      <c r="B339" s="371" t="s">
        <v>10</v>
      </c>
      <c r="C339" s="396">
        <v>6</v>
      </c>
      <c r="D339" s="405" t="s">
        <v>869</v>
      </c>
      <c r="E339" s="373"/>
      <c r="F339" s="316"/>
      <c r="H339" s="374"/>
      <c r="I339" s="500"/>
      <c r="L339" s="446"/>
    </row>
    <row r="340" spans="1:12" s="317" customFormat="1" ht="17.25">
      <c r="A340" s="262">
        <v>28</v>
      </c>
      <c r="B340" s="371" t="s">
        <v>10</v>
      </c>
      <c r="C340" s="396">
        <v>7</v>
      </c>
      <c r="D340" s="405" t="s">
        <v>885</v>
      </c>
      <c r="E340" s="373"/>
      <c r="F340" s="316"/>
      <c r="H340" s="374"/>
      <c r="I340" s="500"/>
      <c r="L340" s="446"/>
    </row>
    <row r="341" spans="1:9" ht="12.75" customHeight="1">
      <c r="A341" s="705">
        <v>29</v>
      </c>
      <c r="B341" s="707" t="s">
        <v>20</v>
      </c>
      <c r="C341" s="708"/>
      <c r="D341" s="709"/>
      <c r="E341" s="716">
        <f>SUM(E335)</f>
        <v>941810</v>
      </c>
      <c r="H341" s="699">
        <f>H313+H314+H335+H339+H340</f>
        <v>2312378</v>
      </c>
      <c r="I341" s="694">
        <v>1556662</v>
      </c>
    </row>
    <row r="342" spans="1:12" s="38" customFormat="1" ht="15.75" customHeight="1">
      <c r="A342" s="706"/>
      <c r="B342" s="710"/>
      <c r="C342" s="711"/>
      <c r="D342" s="712"/>
      <c r="E342" s="717"/>
      <c r="F342" s="37"/>
      <c r="H342" s="700"/>
      <c r="I342" s="695"/>
      <c r="L342" s="449"/>
    </row>
    <row r="343" spans="1:12" s="46" customFormat="1" ht="17.25">
      <c r="A343" s="278"/>
      <c r="B343" s="2"/>
      <c r="C343" s="35"/>
      <c r="D343" s="30"/>
      <c r="E343" s="36"/>
      <c r="F343" s="37"/>
      <c r="G343" s="38"/>
      <c r="H343" s="344"/>
      <c r="I343" s="543"/>
      <c r="L343" s="450"/>
    </row>
    <row r="344" spans="1:12" s="1" customFormat="1" ht="17.25">
      <c r="A344" s="278"/>
      <c r="B344" s="2"/>
      <c r="D344" s="3" t="s">
        <v>55</v>
      </c>
      <c r="E344" s="4"/>
      <c r="G344"/>
      <c r="H344" s="331"/>
      <c r="I344" s="530"/>
      <c r="L344" s="445"/>
    </row>
    <row r="345" spans="1:12" s="1" customFormat="1" ht="17.25">
      <c r="A345" s="275"/>
      <c r="B345" s="2"/>
      <c r="D345" s="3" t="s">
        <v>56</v>
      </c>
      <c r="E345" s="4"/>
      <c r="G345"/>
      <c r="H345" s="331"/>
      <c r="I345" s="530"/>
      <c r="L345" s="445"/>
    </row>
    <row r="346" spans="1:12" s="1" customFormat="1" ht="17.25">
      <c r="A346" s="275"/>
      <c r="B346" s="2"/>
      <c r="D346" s="3"/>
      <c r="E346" s="6"/>
      <c r="F346" s="1">
        <v>583119</v>
      </c>
      <c r="G346"/>
      <c r="H346" s="332"/>
      <c r="I346" s="530"/>
      <c r="L346" s="445"/>
    </row>
    <row r="347" spans="1:12" s="46" customFormat="1" ht="15">
      <c r="A347" s="705" t="s">
        <v>284</v>
      </c>
      <c r="B347" s="686" t="s">
        <v>2</v>
      </c>
      <c r="C347" s="686"/>
      <c r="D347" s="8" t="s">
        <v>3</v>
      </c>
      <c r="E347" s="9" t="s">
        <v>4</v>
      </c>
      <c r="F347" s="1">
        <v>511112</v>
      </c>
      <c r="G347"/>
      <c r="H347" s="493" t="s">
        <v>4</v>
      </c>
      <c r="I347" s="527" t="s">
        <v>5</v>
      </c>
      <c r="L347" s="450"/>
    </row>
    <row r="348" spans="1:12" s="46" customFormat="1" ht="17.25">
      <c r="A348" s="706"/>
      <c r="B348" s="686" t="s">
        <v>7</v>
      </c>
      <c r="C348" s="686"/>
      <c r="D348" s="8" t="s">
        <v>8</v>
      </c>
      <c r="E348" s="9" t="s">
        <v>9</v>
      </c>
      <c r="F348" s="1"/>
      <c r="G348"/>
      <c r="H348" s="333" t="s">
        <v>1138</v>
      </c>
      <c r="I348" s="528" t="s">
        <v>1112</v>
      </c>
      <c r="L348" s="450"/>
    </row>
    <row r="349" spans="1:12" s="46" customFormat="1" ht="17.25">
      <c r="A349" s="262">
        <v>1</v>
      </c>
      <c r="B349" s="54" t="s">
        <v>10</v>
      </c>
      <c r="C349" s="10">
        <v>336</v>
      </c>
      <c r="D349" s="39" t="s">
        <v>968</v>
      </c>
      <c r="E349" s="9"/>
      <c r="F349" s="1"/>
      <c r="G349"/>
      <c r="H349" s="333"/>
      <c r="I349" s="542"/>
      <c r="L349" s="450"/>
    </row>
    <row r="350" spans="1:12" s="46" customFormat="1" ht="17.25">
      <c r="A350" s="276">
        <v>2</v>
      </c>
      <c r="B350" s="55" t="s">
        <v>10</v>
      </c>
      <c r="C350" s="10">
        <v>337</v>
      </c>
      <c r="D350" s="33" t="s">
        <v>57</v>
      </c>
      <c r="E350" s="13">
        <v>317000</v>
      </c>
      <c r="F350" s="1"/>
      <c r="G350"/>
      <c r="H350" s="343">
        <v>386700</v>
      </c>
      <c r="I350" s="542">
        <v>386700</v>
      </c>
      <c r="L350" s="450"/>
    </row>
    <row r="351" spans="1:12" s="46" customFormat="1" ht="17.25">
      <c r="A351" s="276">
        <v>3</v>
      </c>
      <c r="B351" s="55" t="s">
        <v>10</v>
      </c>
      <c r="C351" s="15">
        <v>3</v>
      </c>
      <c r="D351" s="28" t="s">
        <v>1105</v>
      </c>
      <c r="E351" s="57">
        <f>SUM(E350)</f>
        <v>317000</v>
      </c>
      <c r="F351" s="1"/>
      <c r="G351"/>
      <c r="H351" s="352">
        <f>SUM(H350)</f>
        <v>386700</v>
      </c>
      <c r="I351" s="529">
        <v>386700</v>
      </c>
      <c r="L351" s="450"/>
    </row>
    <row r="352" spans="1:12" s="46" customFormat="1" ht="12.75" customHeight="1">
      <c r="A352" s="705">
        <v>4</v>
      </c>
      <c r="B352" s="690" t="s">
        <v>565</v>
      </c>
      <c r="C352" s="690"/>
      <c r="D352" s="690"/>
      <c r="E352" s="716">
        <f>SUM(E350:E350)</f>
        <v>317000</v>
      </c>
      <c r="F352" s="1"/>
      <c r="G352"/>
      <c r="H352" s="699">
        <f>SUM(H351)</f>
        <v>386700</v>
      </c>
      <c r="I352" s="739">
        <v>386700</v>
      </c>
      <c r="L352" s="450"/>
    </row>
    <row r="353" spans="1:12" s="46" customFormat="1" ht="12.75" customHeight="1">
      <c r="A353" s="706"/>
      <c r="B353" s="690"/>
      <c r="C353" s="690"/>
      <c r="D353" s="690"/>
      <c r="E353" s="717"/>
      <c r="F353" s="1"/>
      <c r="G353"/>
      <c r="H353" s="700"/>
      <c r="I353" s="739"/>
      <c r="L353" s="450"/>
    </row>
    <row r="354" spans="1:12" s="46" customFormat="1" ht="17.25">
      <c r="A354" s="275"/>
      <c r="B354" s="2"/>
      <c r="C354" s="35"/>
      <c r="D354" s="30"/>
      <c r="E354" s="36"/>
      <c r="F354" s="37"/>
      <c r="G354" s="38"/>
      <c r="H354" s="344"/>
      <c r="I354" s="547"/>
      <c r="L354" s="450"/>
    </row>
    <row r="355" spans="1:12" s="46" customFormat="1" ht="17.25">
      <c r="A355" s="278"/>
      <c r="B355" s="2"/>
      <c r="C355" s="1"/>
      <c r="D355" s="3" t="s">
        <v>58</v>
      </c>
      <c r="E355" s="4"/>
      <c r="F355" s="1"/>
      <c r="G355"/>
      <c r="H355" s="331"/>
      <c r="I355" s="547"/>
      <c r="L355" s="450"/>
    </row>
    <row r="356" spans="1:12" s="46" customFormat="1" ht="17.25">
      <c r="A356" s="275"/>
      <c r="B356" s="2"/>
      <c r="C356" s="1"/>
      <c r="D356" s="3" t="s">
        <v>59</v>
      </c>
      <c r="E356" s="4"/>
      <c r="F356" s="1"/>
      <c r="G356"/>
      <c r="H356" s="331"/>
      <c r="I356" s="547"/>
      <c r="L356" s="450"/>
    </row>
    <row r="357" spans="1:12" s="46" customFormat="1" ht="17.25">
      <c r="A357" s="275"/>
      <c r="B357" s="2"/>
      <c r="C357" s="1"/>
      <c r="D357" s="3"/>
      <c r="E357" s="6"/>
      <c r="F357" s="1">
        <v>583119</v>
      </c>
      <c r="G357"/>
      <c r="H357" s="332"/>
      <c r="I357" s="547"/>
      <c r="L357" s="450"/>
    </row>
    <row r="358" spans="1:9" ht="17.25">
      <c r="A358" s="705" t="s">
        <v>284</v>
      </c>
      <c r="B358" s="686" t="s">
        <v>2</v>
      </c>
      <c r="C358" s="686"/>
      <c r="D358" s="8" t="s">
        <v>3</v>
      </c>
      <c r="E358" s="9" t="s">
        <v>4</v>
      </c>
      <c r="F358" s="1">
        <v>511112</v>
      </c>
      <c r="H358" s="333" t="s">
        <v>4</v>
      </c>
      <c r="I358" s="527" t="s">
        <v>5</v>
      </c>
    </row>
    <row r="359" spans="1:12" s="46" customFormat="1" ht="17.25">
      <c r="A359" s="706"/>
      <c r="B359" s="686" t="s">
        <v>7</v>
      </c>
      <c r="C359" s="686"/>
      <c r="D359" s="8" t="s">
        <v>8</v>
      </c>
      <c r="E359" s="9" t="s">
        <v>9</v>
      </c>
      <c r="F359" s="1"/>
      <c r="G359"/>
      <c r="H359" s="333" t="s">
        <v>991</v>
      </c>
      <c r="I359" s="528" t="s">
        <v>1112</v>
      </c>
      <c r="L359" s="450"/>
    </row>
    <row r="360" spans="1:12" s="46" customFormat="1" ht="17.25">
      <c r="A360" s="276">
        <v>1</v>
      </c>
      <c r="B360" s="11" t="s">
        <v>10</v>
      </c>
      <c r="C360" s="10">
        <v>506</v>
      </c>
      <c r="D360" s="33" t="s">
        <v>60</v>
      </c>
      <c r="E360" s="13">
        <v>200000</v>
      </c>
      <c r="F360" s="1"/>
      <c r="G360"/>
      <c r="H360" s="343"/>
      <c r="I360" s="542"/>
      <c r="L360" s="450"/>
    </row>
    <row r="361" spans="1:12" s="46" customFormat="1" ht="17.25">
      <c r="A361" s="276">
        <v>2</v>
      </c>
      <c r="B361" s="11" t="s">
        <v>10</v>
      </c>
      <c r="C361" s="15">
        <v>5</v>
      </c>
      <c r="D361" s="42" t="s">
        <v>564</v>
      </c>
      <c r="E361" s="57">
        <f>SUM(E360)</f>
        <v>200000</v>
      </c>
      <c r="F361" s="1"/>
      <c r="G361"/>
      <c r="H361" s="352">
        <f>SUM(H360)</f>
        <v>0</v>
      </c>
      <c r="I361" s="548"/>
      <c r="L361" s="450"/>
    </row>
    <row r="362" spans="1:12" s="46" customFormat="1" ht="15" customHeight="1">
      <c r="A362" s="705">
        <v>3</v>
      </c>
      <c r="B362" s="707" t="s">
        <v>565</v>
      </c>
      <c r="C362" s="708"/>
      <c r="D362" s="709"/>
      <c r="E362" s="716">
        <f>SUM(E360:E360)</f>
        <v>200000</v>
      </c>
      <c r="F362" s="1"/>
      <c r="G362"/>
      <c r="H362" s="699">
        <f>SUM(H360:H360)</f>
        <v>0</v>
      </c>
      <c r="I362" s="743"/>
      <c r="L362" s="450"/>
    </row>
    <row r="363" spans="1:12" s="46" customFormat="1" ht="15" customHeight="1">
      <c r="A363" s="706"/>
      <c r="B363" s="710"/>
      <c r="C363" s="711"/>
      <c r="D363" s="712"/>
      <c r="E363" s="717"/>
      <c r="F363" s="1"/>
      <c r="G363"/>
      <c r="H363" s="700"/>
      <c r="I363" s="744"/>
      <c r="L363" s="450"/>
    </row>
    <row r="364" spans="1:12" s="46" customFormat="1" ht="17.25">
      <c r="A364" s="275"/>
      <c r="B364" s="2"/>
      <c r="C364" s="35"/>
      <c r="D364" s="30"/>
      <c r="E364" s="36"/>
      <c r="F364" s="37"/>
      <c r="G364" s="38"/>
      <c r="H364" s="344"/>
      <c r="I364" s="543"/>
      <c r="L364" s="450"/>
    </row>
    <row r="365" spans="1:12" s="51" customFormat="1" ht="17.25">
      <c r="A365" s="278"/>
      <c r="B365" s="2"/>
      <c r="C365" s="50"/>
      <c r="D365" s="58" t="s">
        <v>61</v>
      </c>
      <c r="E365" s="59"/>
      <c r="F365" s="1"/>
      <c r="G365"/>
      <c r="H365" s="353"/>
      <c r="I365" s="549"/>
      <c r="L365" s="451"/>
    </row>
    <row r="366" spans="1:8" ht="17.25">
      <c r="A366" s="279"/>
      <c r="C366" s="50"/>
      <c r="D366" s="58" t="s">
        <v>62</v>
      </c>
      <c r="E366" s="60"/>
      <c r="G366" s="1"/>
      <c r="H366" s="331"/>
    </row>
    <row r="367" spans="3:8" ht="17.25">
      <c r="C367" s="50"/>
      <c r="D367" s="58"/>
      <c r="E367" s="6"/>
      <c r="G367" s="1"/>
      <c r="H367" s="332"/>
    </row>
    <row r="368" spans="1:12" s="51" customFormat="1" ht="15">
      <c r="A368" s="705" t="s">
        <v>284</v>
      </c>
      <c r="B368" s="686" t="s">
        <v>2</v>
      </c>
      <c r="C368" s="686"/>
      <c r="D368" s="8" t="s">
        <v>3</v>
      </c>
      <c r="E368" s="9" t="s">
        <v>4</v>
      </c>
      <c r="F368" s="1">
        <v>511112</v>
      </c>
      <c r="G368"/>
      <c r="H368" s="493" t="s">
        <v>4</v>
      </c>
      <c r="I368" s="527" t="s">
        <v>5</v>
      </c>
      <c r="L368" s="451"/>
    </row>
    <row r="369" spans="1:12" s="51" customFormat="1" ht="17.25">
      <c r="A369" s="706"/>
      <c r="B369" s="686" t="s">
        <v>7</v>
      </c>
      <c r="C369" s="686"/>
      <c r="D369" s="8" t="s">
        <v>8</v>
      </c>
      <c r="E369" s="9" t="s">
        <v>9</v>
      </c>
      <c r="F369" s="1"/>
      <c r="G369"/>
      <c r="H369" s="333" t="s">
        <v>1138</v>
      </c>
      <c r="I369" s="528" t="s">
        <v>1112</v>
      </c>
      <c r="L369" s="451"/>
    </row>
    <row r="370" spans="1:12" s="51" customFormat="1" ht="17.25">
      <c r="A370" s="262"/>
      <c r="B370" s="10"/>
      <c r="C370" s="10"/>
      <c r="D370" s="419" t="s">
        <v>347</v>
      </c>
      <c r="E370" s="9"/>
      <c r="F370" s="1"/>
      <c r="G370"/>
      <c r="H370" s="333"/>
      <c r="I370" s="696">
        <v>3403420</v>
      </c>
      <c r="L370" s="451"/>
    </row>
    <row r="371" spans="1:12" s="38" customFormat="1" ht="17.25">
      <c r="A371" s="281">
        <v>1</v>
      </c>
      <c r="B371" s="11" t="s">
        <v>10</v>
      </c>
      <c r="C371" s="10">
        <v>1101</v>
      </c>
      <c r="D371" s="63" t="s">
        <v>1117</v>
      </c>
      <c r="E371" s="61">
        <v>1789200</v>
      </c>
      <c r="F371" s="1"/>
      <c r="G371"/>
      <c r="H371" s="334">
        <v>180500</v>
      </c>
      <c r="I371" s="697"/>
      <c r="L371" s="449"/>
    </row>
    <row r="372" spans="1:12" s="38" customFormat="1" ht="17.25">
      <c r="A372" s="281">
        <v>2</v>
      </c>
      <c r="B372" s="11" t="s">
        <v>10</v>
      </c>
      <c r="C372" s="10">
        <v>1101</v>
      </c>
      <c r="D372" s="63" t="s">
        <v>1118</v>
      </c>
      <c r="E372" s="61"/>
      <c r="F372" s="1"/>
      <c r="G372"/>
      <c r="H372" s="334">
        <v>2145000</v>
      </c>
      <c r="I372" s="697"/>
      <c r="L372" s="449"/>
    </row>
    <row r="373" spans="1:9" ht="17.25">
      <c r="A373" s="281">
        <v>3</v>
      </c>
      <c r="B373" s="11" t="s">
        <v>10</v>
      </c>
      <c r="C373" s="10">
        <v>1101</v>
      </c>
      <c r="D373" s="63" t="s">
        <v>113</v>
      </c>
      <c r="E373" s="61">
        <v>185000</v>
      </c>
      <c r="H373" s="334">
        <v>180000</v>
      </c>
      <c r="I373" s="697"/>
    </row>
    <row r="374" spans="1:12" s="38" customFormat="1" ht="17.25">
      <c r="A374" s="281">
        <v>4</v>
      </c>
      <c r="B374" s="11" t="s">
        <v>10</v>
      </c>
      <c r="C374" s="10">
        <v>1101</v>
      </c>
      <c r="D374" s="63" t="s">
        <v>1007</v>
      </c>
      <c r="E374" s="61">
        <v>181200</v>
      </c>
      <c r="F374" s="1"/>
      <c r="G374"/>
      <c r="H374" s="334">
        <v>692232</v>
      </c>
      <c r="I374" s="697"/>
      <c r="L374" s="449"/>
    </row>
    <row r="375" spans="1:12" s="38" customFormat="1" ht="17.25">
      <c r="A375" s="281">
        <v>5</v>
      </c>
      <c r="B375" s="11" t="s">
        <v>10</v>
      </c>
      <c r="C375" s="10">
        <v>1101</v>
      </c>
      <c r="D375" s="63" t="s">
        <v>1006</v>
      </c>
      <c r="E375" s="61"/>
      <c r="F375" s="1"/>
      <c r="G375"/>
      <c r="H375" s="334">
        <v>324588</v>
      </c>
      <c r="I375" s="697"/>
      <c r="L375" s="449"/>
    </row>
    <row r="376" spans="1:12" s="38" customFormat="1" ht="17.25">
      <c r="A376" s="281">
        <v>6</v>
      </c>
      <c r="B376" s="11" t="s">
        <v>10</v>
      </c>
      <c r="C376" s="10">
        <v>1101</v>
      </c>
      <c r="D376" s="63" t="s">
        <v>1008</v>
      </c>
      <c r="E376" s="61"/>
      <c r="F376" s="1"/>
      <c r="G376"/>
      <c r="H376" s="334">
        <v>62400</v>
      </c>
      <c r="I376" s="697"/>
      <c r="L376" s="449"/>
    </row>
    <row r="377" spans="1:12" s="38" customFormat="1" ht="18">
      <c r="A377" s="281">
        <v>7</v>
      </c>
      <c r="B377" s="11" t="s">
        <v>10</v>
      </c>
      <c r="C377" s="10">
        <v>1101</v>
      </c>
      <c r="D377" s="63" t="s">
        <v>921</v>
      </c>
      <c r="E377" s="61"/>
      <c r="F377" s="1"/>
      <c r="G377"/>
      <c r="H377" s="366">
        <f>SUM(H371:H376)</f>
        <v>3584720</v>
      </c>
      <c r="I377" s="698"/>
      <c r="L377" s="449"/>
    </row>
    <row r="378" spans="1:12" s="38" customFormat="1" ht="18">
      <c r="A378" s="281">
        <v>8</v>
      </c>
      <c r="B378" s="11" t="s">
        <v>10</v>
      </c>
      <c r="C378" s="10">
        <v>1103</v>
      </c>
      <c r="D378" s="63" t="s">
        <v>922</v>
      </c>
      <c r="E378" s="61"/>
      <c r="F378" s="1"/>
      <c r="G378"/>
      <c r="H378" s="366">
        <v>250000</v>
      </c>
      <c r="I378" s="546">
        <v>200000</v>
      </c>
      <c r="L378" s="449"/>
    </row>
    <row r="379" spans="1:9" ht="17.25">
      <c r="A379" s="281">
        <v>9</v>
      </c>
      <c r="B379" s="11" t="s">
        <v>10</v>
      </c>
      <c r="C379" s="10">
        <v>1107</v>
      </c>
      <c r="D379" s="63" t="s">
        <v>1119</v>
      </c>
      <c r="E379" s="61">
        <v>60000</v>
      </c>
      <c r="F379" s="1">
        <v>53111</v>
      </c>
      <c r="H379" s="334">
        <v>100000</v>
      </c>
      <c r="I379" s="501">
        <v>100000</v>
      </c>
    </row>
    <row r="380" spans="1:12" s="1" customFormat="1" ht="17.25">
      <c r="A380" s="281">
        <v>10</v>
      </c>
      <c r="B380" s="11" t="s">
        <v>10</v>
      </c>
      <c r="C380" s="10">
        <v>1109</v>
      </c>
      <c r="D380" s="63" t="s">
        <v>1243</v>
      </c>
      <c r="E380" s="61">
        <v>30000</v>
      </c>
      <c r="G380"/>
      <c r="H380" s="334">
        <v>54720</v>
      </c>
      <c r="I380" s="501">
        <v>43500</v>
      </c>
      <c r="L380" s="445"/>
    </row>
    <row r="381" spans="1:9" ht="17.25">
      <c r="A381" s="281">
        <v>11</v>
      </c>
      <c r="B381" s="11" t="s">
        <v>10</v>
      </c>
      <c r="C381" s="10">
        <v>1110</v>
      </c>
      <c r="D381" s="63" t="s">
        <v>1244</v>
      </c>
      <c r="E381" s="61">
        <v>12000</v>
      </c>
      <c r="H381" s="334">
        <v>12000</v>
      </c>
      <c r="I381" s="501">
        <v>12000</v>
      </c>
    </row>
    <row r="382" spans="1:9" ht="17.25">
      <c r="A382" s="281">
        <v>12</v>
      </c>
      <c r="B382" s="11" t="s">
        <v>10</v>
      </c>
      <c r="C382" s="10">
        <v>1113</v>
      </c>
      <c r="D382" s="63" t="s">
        <v>969</v>
      </c>
      <c r="E382" s="61"/>
      <c r="H382" s="334"/>
      <c r="I382" s="501"/>
    </row>
    <row r="383" spans="1:9" ht="17.25">
      <c r="A383" s="281">
        <v>13</v>
      </c>
      <c r="B383" s="11" t="s">
        <v>10</v>
      </c>
      <c r="C383" s="15">
        <v>11</v>
      </c>
      <c r="D383" s="64" t="s">
        <v>567</v>
      </c>
      <c r="E383" s="62">
        <f>SUM(E371:E381)</f>
        <v>2257400</v>
      </c>
      <c r="H383" s="337">
        <f>SUM(H377:H381)</f>
        <v>4001440</v>
      </c>
      <c r="I383" s="506">
        <v>3758920</v>
      </c>
    </row>
    <row r="384" spans="1:9" ht="17.25">
      <c r="A384" s="281">
        <v>14</v>
      </c>
      <c r="B384" s="11" t="s">
        <v>10</v>
      </c>
      <c r="C384" s="10">
        <v>21</v>
      </c>
      <c r="D384" s="18" t="s">
        <v>859</v>
      </c>
      <c r="E384" s="61">
        <f>SUM(E371+E373+E374)*0.27</f>
        <v>581958</v>
      </c>
      <c r="H384" s="334">
        <v>747770</v>
      </c>
      <c r="I384" s="501">
        <v>709260</v>
      </c>
    </row>
    <row r="385" spans="1:9" ht="17.25">
      <c r="A385" s="281">
        <v>15</v>
      </c>
      <c r="B385" s="11" t="s">
        <v>10</v>
      </c>
      <c r="C385" s="10">
        <v>27</v>
      </c>
      <c r="D385" s="18" t="s">
        <v>1106</v>
      </c>
      <c r="E385" s="61"/>
      <c r="H385" s="334"/>
      <c r="I385" s="501">
        <v>4130</v>
      </c>
    </row>
    <row r="386" spans="1:9" ht="17.25">
      <c r="A386" s="281">
        <v>16</v>
      </c>
      <c r="B386" s="11" t="s">
        <v>10</v>
      </c>
      <c r="C386" s="10">
        <v>23</v>
      </c>
      <c r="D386" s="63" t="s">
        <v>1120</v>
      </c>
      <c r="E386" s="61">
        <f>SUM(E379*1.19*0.14)</f>
        <v>9996.000000000002</v>
      </c>
      <c r="F386" s="1">
        <v>54211</v>
      </c>
      <c r="H386" s="343">
        <v>19500</v>
      </c>
      <c r="I386" s="501">
        <v>12390</v>
      </c>
    </row>
    <row r="387" spans="1:9" ht="17.25">
      <c r="A387" s="281">
        <v>17</v>
      </c>
      <c r="B387" s="11" t="s">
        <v>10</v>
      </c>
      <c r="C387" s="10">
        <v>27</v>
      </c>
      <c r="D387" s="18" t="s">
        <v>860</v>
      </c>
      <c r="E387" s="61">
        <f>SUM(E379*1.19*0.16)</f>
        <v>11424</v>
      </c>
      <c r="F387" s="1">
        <v>561111</v>
      </c>
      <c r="H387" s="343">
        <v>15000</v>
      </c>
      <c r="I387" s="501">
        <v>17700</v>
      </c>
    </row>
    <row r="388" spans="1:9" ht="17.25">
      <c r="A388" s="281">
        <v>18</v>
      </c>
      <c r="B388" s="11" t="s">
        <v>10</v>
      </c>
      <c r="C388" s="15">
        <v>2</v>
      </c>
      <c r="D388" s="64" t="s">
        <v>568</v>
      </c>
      <c r="E388" s="62">
        <f>SUM(E384:E387)</f>
        <v>603378</v>
      </c>
      <c r="F388" s="1">
        <v>5431</v>
      </c>
      <c r="H388" s="337">
        <f>SUM(H384:H387)</f>
        <v>782270</v>
      </c>
      <c r="I388" s="506">
        <v>743480</v>
      </c>
    </row>
    <row r="389" spans="1:9" ht="17.25">
      <c r="A389" s="281">
        <v>19</v>
      </c>
      <c r="B389" s="11" t="s">
        <v>10</v>
      </c>
      <c r="C389" s="10">
        <v>311</v>
      </c>
      <c r="D389" s="18" t="s">
        <v>63</v>
      </c>
      <c r="E389" s="13">
        <v>10000</v>
      </c>
      <c r="H389" s="343"/>
      <c r="I389" s="501"/>
    </row>
    <row r="390" spans="1:9" ht="17.25">
      <c r="A390" s="281">
        <v>20</v>
      </c>
      <c r="B390" s="11" t="s">
        <v>10</v>
      </c>
      <c r="C390" s="10">
        <v>311</v>
      </c>
      <c r="D390" s="18" t="s">
        <v>970</v>
      </c>
      <c r="E390" s="13"/>
      <c r="H390" s="343">
        <v>17000</v>
      </c>
      <c r="I390" s="501">
        <v>3743</v>
      </c>
    </row>
    <row r="391" spans="1:9" ht="17.25">
      <c r="A391" s="281">
        <v>21</v>
      </c>
      <c r="B391" s="11" t="s">
        <v>10</v>
      </c>
      <c r="C391" s="276">
        <v>312</v>
      </c>
      <c r="D391" s="18" t="s">
        <v>932</v>
      </c>
      <c r="E391" s="13"/>
      <c r="H391" s="343">
        <v>23622</v>
      </c>
      <c r="I391" s="505"/>
    </row>
    <row r="392" spans="1:9" ht="17.25">
      <c r="A392" s="281">
        <v>22</v>
      </c>
      <c r="B392" s="11" t="s">
        <v>10</v>
      </c>
      <c r="C392" s="276">
        <v>312</v>
      </c>
      <c r="D392" s="18" t="s">
        <v>64</v>
      </c>
      <c r="E392" s="13">
        <v>10000</v>
      </c>
      <c r="F392" s="1">
        <v>54913</v>
      </c>
      <c r="H392" s="343">
        <v>15000</v>
      </c>
      <c r="I392" s="691">
        <v>49659</v>
      </c>
    </row>
    <row r="393" spans="1:9" ht="17.25">
      <c r="A393" s="281">
        <v>23</v>
      </c>
      <c r="B393" s="11" t="s">
        <v>10</v>
      </c>
      <c r="C393" s="10">
        <v>312</v>
      </c>
      <c r="D393" s="18" t="s">
        <v>114</v>
      </c>
      <c r="E393" s="13">
        <v>10000</v>
      </c>
      <c r="F393" s="1">
        <v>55111</v>
      </c>
      <c r="H393" s="343">
        <v>110000</v>
      </c>
      <c r="I393" s="693"/>
    </row>
    <row r="394" spans="1:9" ht="17.25">
      <c r="A394" s="281">
        <v>24</v>
      </c>
      <c r="B394" s="11" t="s">
        <v>10</v>
      </c>
      <c r="C394" s="15">
        <v>31</v>
      </c>
      <c r="D394" s="19" t="s">
        <v>569</v>
      </c>
      <c r="E394" s="20">
        <f>SUM(E389:E393)</f>
        <v>30000</v>
      </c>
      <c r="H394" s="337">
        <f>SUM(H389:H393)</f>
        <v>165622</v>
      </c>
      <c r="I394" s="506">
        <v>53402</v>
      </c>
    </row>
    <row r="395" spans="1:9" ht="17.25">
      <c r="A395" s="281">
        <v>25</v>
      </c>
      <c r="B395" s="11" t="s">
        <v>10</v>
      </c>
      <c r="C395" s="47">
        <v>321</v>
      </c>
      <c r="D395" s="33" t="s">
        <v>65</v>
      </c>
      <c r="E395" s="49"/>
      <c r="F395" s="37"/>
      <c r="G395" s="38"/>
      <c r="H395" s="334">
        <v>145000</v>
      </c>
      <c r="I395" s="501">
        <v>142017</v>
      </c>
    </row>
    <row r="396" spans="1:9" ht="17.25">
      <c r="A396" s="281">
        <v>26</v>
      </c>
      <c r="B396" s="11" t="s">
        <v>10</v>
      </c>
      <c r="C396" s="10">
        <v>322</v>
      </c>
      <c r="D396" s="33" t="s">
        <v>66</v>
      </c>
      <c r="E396" s="14">
        <v>40000</v>
      </c>
      <c r="F396" s="1">
        <v>55119</v>
      </c>
      <c r="H396" s="334">
        <v>40000</v>
      </c>
      <c r="I396" s="500">
        <v>39653</v>
      </c>
    </row>
    <row r="397" spans="1:9" ht="17.25">
      <c r="A397" s="281">
        <v>27</v>
      </c>
      <c r="B397" s="11" t="s">
        <v>10</v>
      </c>
      <c r="C397" s="15">
        <v>32</v>
      </c>
      <c r="D397" s="19" t="s">
        <v>1094</v>
      </c>
      <c r="E397" s="20">
        <f>SUM(E396:E396)</f>
        <v>40000</v>
      </c>
      <c r="H397" s="337">
        <f>SUM(H395:H396)</f>
        <v>185000</v>
      </c>
      <c r="I397" s="529">
        <f>SUM(I395:I396)</f>
        <v>181670</v>
      </c>
    </row>
    <row r="398" spans="1:9" ht="17.25">
      <c r="A398" s="281">
        <v>28</v>
      </c>
      <c r="B398" s="11" t="s">
        <v>10</v>
      </c>
      <c r="C398" s="10">
        <v>334</v>
      </c>
      <c r="D398" s="18" t="s">
        <v>923</v>
      </c>
      <c r="E398" s="13"/>
      <c r="H398" s="343"/>
      <c r="I398" s="501"/>
    </row>
    <row r="399" spans="1:9" ht="17.25">
      <c r="A399" s="281">
        <v>29</v>
      </c>
      <c r="B399" s="11" t="s">
        <v>10</v>
      </c>
      <c r="C399" s="10">
        <v>336</v>
      </c>
      <c r="D399" s="18" t="s">
        <v>1122</v>
      </c>
      <c r="E399" s="13"/>
      <c r="H399" s="343">
        <v>50000</v>
      </c>
      <c r="I399" s="501">
        <v>25000</v>
      </c>
    </row>
    <row r="400" spans="1:9" ht="17.25">
      <c r="A400" s="281">
        <v>30</v>
      </c>
      <c r="B400" s="11" t="s">
        <v>10</v>
      </c>
      <c r="C400" s="10">
        <v>337</v>
      </c>
      <c r="D400" s="18" t="s">
        <v>67</v>
      </c>
      <c r="E400" s="13">
        <v>11000</v>
      </c>
      <c r="H400" s="343">
        <v>50000</v>
      </c>
      <c r="I400" s="501">
        <v>50020</v>
      </c>
    </row>
    <row r="401" spans="1:9" ht="17.25">
      <c r="A401" s="281">
        <v>31</v>
      </c>
      <c r="B401" s="11" t="s">
        <v>10</v>
      </c>
      <c r="C401" s="15">
        <v>33</v>
      </c>
      <c r="D401" s="19" t="s">
        <v>570</v>
      </c>
      <c r="E401" s="24">
        <f>SUM(E400)</f>
        <v>11000</v>
      </c>
      <c r="H401" s="339">
        <f>SUM(H398:H400)</f>
        <v>100000</v>
      </c>
      <c r="I401" s="506">
        <v>97025</v>
      </c>
    </row>
    <row r="402" spans="1:9" ht="17.25">
      <c r="A402" s="281">
        <v>32</v>
      </c>
      <c r="B402" s="11" t="s">
        <v>10</v>
      </c>
      <c r="C402" s="47">
        <v>341</v>
      </c>
      <c r="D402" s="48" t="s">
        <v>68</v>
      </c>
      <c r="E402" s="21">
        <v>10000</v>
      </c>
      <c r="F402" s="37"/>
      <c r="G402" s="38"/>
      <c r="H402" s="338">
        <v>10000</v>
      </c>
      <c r="I402" s="501">
        <v>5608</v>
      </c>
    </row>
    <row r="403" spans="1:12" s="38" customFormat="1" ht="17.25">
      <c r="A403" s="281">
        <v>33</v>
      </c>
      <c r="B403" s="11" t="s">
        <v>10</v>
      </c>
      <c r="C403" s="26">
        <v>34</v>
      </c>
      <c r="D403" s="27" t="s">
        <v>571</v>
      </c>
      <c r="E403" s="24">
        <f>SUM(E402)</f>
        <v>10000</v>
      </c>
      <c r="F403" s="37"/>
      <c r="H403" s="339">
        <f>SUM(H402)</f>
        <v>10000</v>
      </c>
      <c r="I403" s="506">
        <v>5608</v>
      </c>
      <c r="L403" s="449"/>
    </row>
    <row r="404" spans="1:9" ht="17.25">
      <c r="A404" s="281">
        <v>34</v>
      </c>
      <c r="B404" s="11" t="s">
        <v>10</v>
      </c>
      <c r="C404" s="10">
        <v>351</v>
      </c>
      <c r="D404" s="18" t="s">
        <v>15</v>
      </c>
      <c r="E404" s="13">
        <f>SUM(E394+E397)*0.27</f>
        <v>18900</v>
      </c>
      <c r="H404" s="343">
        <v>94665</v>
      </c>
      <c r="I404" s="501">
        <v>62469</v>
      </c>
    </row>
    <row r="405" spans="1:9" ht="17.25">
      <c r="A405" s="281">
        <v>35</v>
      </c>
      <c r="B405" s="11" t="s">
        <v>10</v>
      </c>
      <c r="C405" s="10">
        <v>355</v>
      </c>
      <c r="D405" s="18" t="s">
        <v>1009</v>
      </c>
      <c r="E405" s="13"/>
      <c r="H405" s="343">
        <v>4000</v>
      </c>
      <c r="I405" s="501">
        <v>4000</v>
      </c>
    </row>
    <row r="406" spans="1:12" s="1" customFormat="1" ht="17.25">
      <c r="A406" s="281">
        <v>36</v>
      </c>
      <c r="B406" s="11" t="s">
        <v>10</v>
      </c>
      <c r="C406" s="15">
        <v>35</v>
      </c>
      <c r="D406" s="19" t="s">
        <v>572</v>
      </c>
      <c r="E406" s="24">
        <f>SUM(E404)</f>
        <v>18900</v>
      </c>
      <c r="G406"/>
      <c r="H406" s="339">
        <f>SUM(H404:H405)</f>
        <v>98665</v>
      </c>
      <c r="I406" s="506">
        <v>72237</v>
      </c>
      <c r="L406" s="445"/>
    </row>
    <row r="407" spans="1:9" ht="17.25">
      <c r="A407" s="281">
        <v>37</v>
      </c>
      <c r="B407" s="11" t="s">
        <v>10</v>
      </c>
      <c r="C407" s="15">
        <v>3</v>
      </c>
      <c r="D407" s="19" t="s">
        <v>573</v>
      </c>
      <c r="E407" s="20">
        <f>SUM(E394+E397+E406+E403+E401)</f>
        <v>109900</v>
      </c>
      <c r="H407" s="337">
        <f>SUM(H394+H397+H406+H403+H401)</f>
        <v>559287</v>
      </c>
      <c r="I407" s="506">
        <v>409942</v>
      </c>
    </row>
    <row r="408" spans="1:9" ht="17.25">
      <c r="A408" s="281">
        <v>38</v>
      </c>
      <c r="B408" s="11" t="s">
        <v>10</v>
      </c>
      <c r="C408" s="10">
        <v>511</v>
      </c>
      <c r="D408" s="39" t="s">
        <v>1010</v>
      </c>
      <c r="E408" s="61">
        <v>800000</v>
      </c>
      <c r="H408" s="343">
        <v>892392</v>
      </c>
      <c r="I408" s="501">
        <v>892692</v>
      </c>
    </row>
    <row r="409" spans="1:9" ht="17.25">
      <c r="A409" s="281">
        <v>39</v>
      </c>
      <c r="B409" s="11" t="s">
        <v>10</v>
      </c>
      <c r="C409" s="10">
        <v>512</v>
      </c>
      <c r="D409" s="39"/>
      <c r="E409" s="61"/>
      <c r="H409" s="343"/>
      <c r="I409" s="501"/>
    </row>
    <row r="410" spans="1:9" ht="17.25">
      <c r="A410" s="281">
        <v>40</v>
      </c>
      <c r="B410" s="11" t="s">
        <v>10</v>
      </c>
      <c r="C410" s="15">
        <v>51</v>
      </c>
      <c r="D410" s="27" t="s">
        <v>566</v>
      </c>
      <c r="E410" s="62">
        <f>SUM(E408)</f>
        <v>800000</v>
      </c>
      <c r="H410" s="337">
        <f>SUM(H408)</f>
        <v>892392</v>
      </c>
      <c r="I410" s="506">
        <v>892392</v>
      </c>
    </row>
    <row r="411" spans="1:12" s="38" customFormat="1" ht="17.25">
      <c r="A411" s="281">
        <v>41</v>
      </c>
      <c r="B411" s="66" t="s">
        <v>10</v>
      </c>
      <c r="C411" s="47">
        <v>6</v>
      </c>
      <c r="D411" s="48" t="s">
        <v>1121</v>
      </c>
      <c r="E411" s="49"/>
      <c r="F411" s="37"/>
      <c r="H411" s="354">
        <v>110000</v>
      </c>
      <c r="I411" s="546"/>
      <c r="L411" s="449"/>
    </row>
    <row r="412" spans="1:12" s="38" customFormat="1" ht="17.25">
      <c r="A412" s="281">
        <v>42</v>
      </c>
      <c r="B412" s="66" t="s">
        <v>10</v>
      </c>
      <c r="C412" s="47">
        <v>6</v>
      </c>
      <c r="D412" s="93" t="s">
        <v>1245</v>
      </c>
      <c r="E412" s="49"/>
      <c r="F412" s="37"/>
      <c r="H412" s="354">
        <v>29700</v>
      </c>
      <c r="I412" s="546"/>
      <c r="L412" s="449"/>
    </row>
    <row r="413" spans="1:12" s="38" customFormat="1" ht="17.25">
      <c r="A413" s="281">
        <v>43</v>
      </c>
      <c r="B413" s="66" t="s">
        <v>10</v>
      </c>
      <c r="C413" s="15">
        <v>6</v>
      </c>
      <c r="D413" s="19" t="s">
        <v>574</v>
      </c>
      <c r="E413" s="20"/>
      <c r="F413" s="82"/>
      <c r="G413" s="83"/>
      <c r="H413" s="337">
        <f>SUM(H411:H412)</f>
        <v>139700</v>
      </c>
      <c r="I413" s="529"/>
      <c r="L413" s="449"/>
    </row>
    <row r="414" spans="1:9" ht="12.75" customHeight="1">
      <c r="A414" s="726">
        <v>44</v>
      </c>
      <c r="B414" s="707" t="s">
        <v>575</v>
      </c>
      <c r="C414" s="708"/>
      <c r="D414" s="709"/>
      <c r="E414" s="713">
        <f>SUM(E383+E388+E407+E410)</f>
        <v>3770678</v>
      </c>
      <c r="F414" s="37"/>
      <c r="G414" s="38"/>
      <c r="H414" s="699">
        <f>SUM(H410+H383+H388+H407+H411+H412)</f>
        <v>6375089</v>
      </c>
      <c r="I414" s="694">
        <v>5804734</v>
      </c>
    </row>
    <row r="415" spans="1:9" ht="15.75" customHeight="1">
      <c r="A415" s="727"/>
      <c r="B415" s="710"/>
      <c r="C415" s="711"/>
      <c r="D415" s="712"/>
      <c r="E415" s="713"/>
      <c r="H415" s="700"/>
      <c r="I415" s="695"/>
    </row>
    <row r="416" spans="3:8" ht="17.25">
      <c r="C416" s="65"/>
      <c r="D416" s="30"/>
      <c r="E416" s="36"/>
      <c r="F416" s="37"/>
      <c r="G416" s="38"/>
      <c r="H416" s="344"/>
    </row>
    <row r="417" spans="1:8" ht="17.25">
      <c r="A417" s="278"/>
      <c r="D417" s="3" t="s">
        <v>69</v>
      </c>
      <c r="E417" s="4"/>
      <c r="H417" s="331"/>
    </row>
    <row r="418" spans="4:8" ht="17.25">
      <c r="D418" s="3" t="s">
        <v>70</v>
      </c>
      <c r="E418" s="4"/>
      <c r="G418" s="1"/>
      <c r="H418" s="331"/>
    </row>
    <row r="419" spans="4:8" ht="17.25">
      <c r="D419" s="3"/>
      <c r="E419" s="6"/>
      <c r="F419" s="1">
        <v>52211</v>
      </c>
      <c r="H419" s="342"/>
    </row>
    <row r="420" spans="1:9" ht="15">
      <c r="A420" s="705" t="s">
        <v>284</v>
      </c>
      <c r="B420" s="686" t="s">
        <v>2</v>
      </c>
      <c r="C420" s="686"/>
      <c r="D420" s="8" t="s">
        <v>3</v>
      </c>
      <c r="E420" s="9" t="s">
        <v>4</v>
      </c>
      <c r="F420" s="1">
        <v>511112</v>
      </c>
      <c r="H420" s="493" t="s">
        <v>4</v>
      </c>
      <c r="I420" s="527" t="s">
        <v>5</v>
      </c>
    </row>
    <row r="421" spans="1:9" ht="17.25">
      <c r="A421" s="706"/>
      <c r="B421" s="686" t="s">
        <v>7</v>
      </c>
      <c r="C421" s="686"/>
      <c r="D421" s="8" t="s">
        <v>8</v>
      </c>
      <c r="E421" s="9" t="s">
        <v>9</v>
      </c>
      <c r="H421" s="333" t="s">
        <v>1138</v>
      </c>
      <c r="I421" s="528" t="s">
        <v>1112</v>
      </c>
    </row>
    <row r="422" spans="1:9" ht="17.25">
      <c r="A422" s="276">
        <v>1</v>
      </c>
      <c r="B422" s="11" t="s">
        <v>10</v>
      </c>
      <c r="C422" s="10">
        <v>122</v>
      </c>
      <c r="D422" s="18" t="s">
        <v>1246</v>
      </c>
      <c r="E422" s="13">
        <v>354000</v>
      </c>
      <c r="F422" s="1">
        <v>53111</v>
      </c>
      <c r="H422" s="343"/>
      <c r="I422" s="501">
        <v>467775</v>
      </c>
    </row>
    <row r="423" spans="1:9" ht="17.25">
      <c r="A423" s="276">
        <v>2</v>
      </c>
      <c r="B423" s="11" t="s">
        <v>10</v>
      </c>
      <c r="C423" s="15">
        <v>12</v>
      </c>
      <c r="D423" s="19" t="s">
        <v>576</v>
      </c>
      <c r="E423" s="17">
        <f>SUM(E422)</f>
        <v>354000</v>
      </c>
      <c r="F423" s="1">
        <v>53111</v>
      </c>
      <c r="H423" s="336">
        <f>SUM(H422)</f>
        <v>0</v>
      </c>
      <c r="I423" s="506">
        <v>467775</v>
      </c>
    </row>
    <row r="424" spans="1:9" ht="17.25">
      <c r="A424" s="276">
        <v>3</v>
      </c>
      <c r="B424" s="11" t="s">
        <v>10</v>
      </c>
      <c r="C424" s="10">
        <v>2</v>
      </c>
      <c r="D424" s="18" t="s">
        <v>859</v>
      </c>
      <c r="E424" s="13">
        <f>SUM(E423)*27%</f>
        <v>95580</v>
      </c>
      <c r="H424" s="343"/>
      <c r="I424" s="538">
        <v>74862</v>
      </c>
    </row>
    <row r="425" spans="1:9" ht="17.25">
      <c r="A425" s="276">
        <v>4</v>
      </c>
      <c r="B425" s="11" t="s">
        <v>10</v>
      </c>
      <c r="C425" s="15">
        <v>2</v>
      </c>
      <c r="D425" s="64" t="s">
        <v>545</v>
      </c>
      <c r="E425" s="20">
        <f>SUM(E424:E424)</f>
        <v>95580</v>
      </c>
      <c r="F425" s="1">
        <v>54411</v>
      </c>
      <c r="H425" s="337">
        <f>SUM(H424:H424)</f>
        <v>0</v>
      </c>
      <c r="I425" s="506">
        <v>74862</v>
      </c>
    </row>
    <row r="426" spans="1:12" s="38" customFormat="1" ht="17.25">
      <c r="A426" s="276">
        <v>5</v>
      </c>
      <c r="B426" s="66" t="s">
        <v>10</v>
      </c>
      <c r="C426" s="47">
        <v>321</v>
      </c>
      <c r="D426" s="33" t="s">
        <v>1011</v>
      </c>
      <c r="E426" s="49"/>
      <c r="F426" s="37"/>
      <c r="H426" s="354">
        <v>108000</v>
      </c>
      <c r="I426" s="500">
        <v>107745</v>
      </c>
      <c r="L426" s="449"/>
    </row>
    <row r="427" spans="1:12" s="38" customFormat="1" ht="17.25">
      <c r="A427" s="276">
        <v>6</v>
      </c>
      <c r="B427" s="66" t="s">
        <v>10</v>
      </c>
      <c r="C427" s="47">
        <v>322</v>
      </c>
      <c r="D427" s="33" t="s">
        <v>1012</v>
      </c>
      <c r="E427" s="49"/>
      <c r="F427" s="37"/>
      <c r="H427" s="354">
        <v>50000</v>
      </c>
      <c r="I427" s="500">
        <v>49251</v>
      </c>
      <c r="L427" s="449"/>
    </row>
    <row r="428" spans="1:9" ht="17.25">
      <c r="A428" s="276">
        <v>7</v>
      </c>
      <c r="B428" s="11" t="s">
        <v>10</v>
      </c>
      <c r="C428" s="15">
        <v>32</v>
      </c>
      <c r="D428" s="19" t="s">
        <v>577</v>
      </c>
      <c r="E428" s="20"/>
      <c r="H428" s="337">
        <f>SUM(H426:H427)</f>
        <v>158000</v>
      </c>
      <c r="I428" s="529">
        <f>SUM(I426:I427)</f>
        <v>156996</v>
      </c>
    </row>
    <row r="429" spans="1:9" ht="17.25">
      <c r="A429" s="276">
        <v>8</v>
      </c>
      <c r="B429" s="11" t="s">
        <v>10</v>
      </c>
      <c r="C429" s="10">
        <v>334</v>
      </c>
      <c r="D429" s="18" t="s">
        <v>29</v>
      </c>
      <c r="E429" s="13"/>
      <c r="F429" s="1">
        <v>561111</v>
      </c>
      <c r="H429" s="343"/>
      <c r="I429" s="501"/>
    </row>
    <row r="430" spans="1:9" ht="17.25">
      <c r="A430" s="276">
        <v>9</v>
      </c>
      <c r="B430" s="11" t="s">
        <v>10</v>
      </c>
      <c r="C430" s="15">
        <v>33</v>
      </c>
      <c r="D430" s="19" t="s">
        <v>578</v>
      </c>
      <c r="E430" s="20">
        <f>SUM(E429:E429)</f>
        <v>0</v>
      </c>
      <c r="H430" s="337">
        <f>SUM(H429:H429)</f>
        <v>0</v>
      </c>
      <c r="I430" s="529"/>
    </row>
    <row r="431" spans="1:9" ht="17.25">
      <c r="A431" s="276">
        <v>10</v>
      </c>
      <c r="B431" s="11" t="s">
        <v>10</v>
      </c>
      <c r="C431" s="10">
        <v>351</v>
      </c>
      <c r="D431" s="18" t="s">
        <v>15</v>
      </c>
      <c r="E431" s="13" t="e">
        <f>SUM(#REF!+E429)*0.27</f>
        <v>#REF!</v>
      </c>
      <c r="H431" s="343">
        <f>H428*0.27</f>
        <v>42660</v>
      </c>
      <c r="I431" s="501">
        <v>20931</v>
      </c>
    </row>
    <row r="432" spans="1:9" ht="17.25">
      <c r="A432" s="276">
        <v>11</v>
      </c>
      <c r="B432" s="11" t="s">
        <v>10</v>
      </c>
      <c r="C432" s="10">
        <v>355</v>
      </c>
      <c r="D432" s="18" t="s">
        <v>971</v>
      </c>
      <c r="E432" s="13"/>
      <c r="H432" s="343"/>
      <c r="I432" s="501">
        <v>1652</v>
      </c>
    </row>
    <row r="433" spans="1:9" ht="17.25">
      <c r="A433" s="276">
        <v>11</v>
      </c>
      <c r="B433" s="11" t="s">
        <v>10</v>
      </c>
      <c r="C433" s="15">
        <v>35</v>
      </c>
      <c r="D433" s="19" t="s">
        <v>579</v>
      </c>
      <c r="E433" s="25" t="e">
        <f>SUM(E431:E431)</f>
        <v>#REF!</v>
      </c>
      <c r="H433" s="345">
        <f>SUM(H431:H431)</f>
        <v>42660</v>
      </c>
      <c r="I433" s="506">
        <v>22613</v>
      </c>
    </row>
    <row r="434" spans="1:9" ht="17.25">
      <c r="A434" s="276">
        <v>12</v>
      </c>
      <c r="B434" s="11" t="s">
        <v>10</v>
      </c>
      <c r="C434" s="15">
        <v>3</v>
      </c>
      <c r="D434" s="19" t="s">
        <v>580</v>
      </c>
      <c r="E434" s="20" t="e">
        <f>SUM(#REF!+E430+E433)</f>
        <v>#REF!</v>
      </c>
      <c r="H434" s="337">
        <f>SUM(H430+H433+H428)</f>
        <v>200660</v>
      </c>
      <c r="I434" s="506">
        <v>179609</v>
      </c>
    </row>
    <row r="435" spans="1:9" ht="12.75" customHeight="1">
      <c r="A435" s="705">
        <v>13</v>
      </c>
      <c r="B435" s="707" t="s">
        <v>582</v>
      </c>
      <c r="C435" s="708"/>
      <c r="D435" s="709"/>
      <c r="E435" s="713" t="e">
        <f>SUM(E423+E425+E434)</f>
        <v>#REF!</v>
      </c>
      <c r="H435" s="732">
        <f>SUM(H423+H425+H434)</f>
        <v>200660</v>
      </c>
      <c r="I435" s="694">
        <v>722246</v>
      </c>
    </row>
    <row r="436" spans="1:9" ht="15.75" customHeight="1">
      <c r="A436" s="706"/>
      <c r="B436" s="710"/>
      <c r="C436" s="711"/>
      <c r="D436" s="712"/>
      <c r="E436" s="713"/>
      <c r="H436" s="732"/>
      <c r="I436" s="695"/>
    </row>
    <row r="437" spans="3:8" ht="17.25">
      <c r="C437" s="35"/>
      <c r="D437" s="30"/>
      <c r="E437" s="36"/>
      <c r="F437" s="37"/>
      <c r="G437" s="38"/>
      <c r="H437" s="344"/>
    </row>
    <row r="438" spans="1:8" ht="17.25">
      <c r="A438" s="278"/>
      <c r="D438" s="3" t="s">
        <v>72</v>
      </c>
      <c r="E438" s="4"/>
      <c r="H438" s="331"/>
    </row>
    <row r="439" spans="4:8" ht="17.25">
      <c r="D439" s="3" t="s">
        <v>1247</v>
      </c>
      <c r="E439" s="4"/>
      <c r="G439" s="1"/>
      <c r="H439" s="331"/>
    </row>
    <row r="440" spans="4:8" ht="17.25">
      <c r="D440" s="67" t="s">
        <v>73</v>
      </c>
      <c r="E440" s="6"/>
      <c r="F440" s="1">
        <v>55214</v>
      </c>
      <c r="H440" s="332"/>
    </row>
    <row r="441" spans="1:9" ht="15">
      <c r="A441" s="705" t="s">
        <v>284</v>
      </c>
      <c r="B441" s="686" t="s">
        <v>2</v>
      </c>
      <c r="C441" s="686"/>
      <c r="D441" s="8" t="s">
        <v>3</v>
      </c>
      <c r="E441" s="9" t="s">
        <v>4</v>
      </c>
      <c r="F441" s="1">
        <v>511112</v>
      </c>
      <c r="H441" s="493" t="s">
        <v>4</v>
      </c>
      <c r="I441" s="527" t="s">
        <v>5</v>
      </c>
    </row>
    <row r="442" spans="1:9" ht="17.25">
      <c r="A442" s="706"/>
      <c r="B442" s="686" t="s">
        <v>7</v>
      </c>
      <c r="C442" s="686"/>
      <c r="D442" s="8" t="s">
        <v>8</v>
      </c>
      <c r="E442" s="9" t="s">
        <v>9</v>
      </c>
      <c r="H442" s="333" t="s">
        <v>1138</v>
      </c>
      <c r="I442" s="528" t="s">
        <v>1112</v>
      </c>
    </row>
    <row r="443" spans="1:9" ht="17.25">
      <c r="A443" s="262">
        <v>1</v>
      </c>
      <c r="B443" s="11" t="s">
        <v>10</v>
      </c>
      <c r="C443" s="10">
        <v>1101</v>
      </c>
      <c r="D443" s="12" t="s">
        <v>1140</v>
      </c>
      <c r="E443" s="13">
        <v>1461000</v>
      </c>
      <c r="F443" s="1">
        <v>53111</v>
      </c>
      <c r="H443" s="343">
        <v>985600</v>
      </c>
      <c r="I443" s="501"/>
    </row>
    <row r="444" spans="1:9" ht="17.25">
      <c r="A444" s="262">
        <v>2</v>
      </c>
      <c r="B444" s="11" t="s">
        <v>10</v>
      </c>
      <c r="C444" s="10">
        <v>1103</v>
      </c>
      <c r="D444" s="12" t="s">
        <v>1141</v>
      </c>
      <c r="E444" s="313"/>
      <c r="H444" s="399">
        <v>50000</v>
      </c>
      <c r="I444" s="501"/>
    </row>
    <row r="445" spans="1:9" ht="17.25">
      <c r="A445" s="262">
        <v>3</v>
      </c>
      <c r="B445" s="11" t="s">
        <v>10</v>
      </c>
      <c r="C445" s="10">
        <v>1107</v>
      </c>
      <c r="D445" s="12" t="s">
        <v>1142</v>
      </c>
      <c r="E445" s="313"/>
      <c r="H445" s="399">
        <v>50000</v>
      </c>
      <c r="I445" s="501"/>
    </row>
    <row r="446" spans="1:9" ht="17.25">
      <c r="A446" s="262">
        <v>4</v>
      </c>
      <c r="B446" s="11" t="s">
        <v>10</v>
      </c>
      <c r="C446" s="10">
        <v>1110</v>
      </c>
      <c r="D446" s="12" t="s">
        <v>1143</v>
      </c>
      <c r="E446" s="313"/>
      <c r="H446" s="399">
        <v>12000</v>
      </c>
      <c r="I446" s="501"/>
    </row>
    <row r="447" spans="1:9" ht="17.25">
      <c r="A447" s="262">
        <v>5</v>
      </c>
      <c r="B447" s="11" t="s">
        <v>10</v>
      </c>
      <c r="C447" s="10">
        <v>1113</v>
      </c>
      <c r="D447" s="12" t="s">
        <v>1144</v>
      </c>
      <c r="E447" s="313"/>
      <c r="H447" s="399"/>
      <c r="I447" s="501"/>
    </row>
    <row r="448" spans="1:9" ht="17.25">
      <c r="A448" s="262">
        <v>6</v>
      </c>
      <c r="B448" s="11" t="s">
        <v>10</v>
      </c>
      <c r="C448" s="15">
        <v>11</v>
      </c>
      <c r="D448" s="19" t="s">
        <v>583</v>
      </c>
      <c r="E448" s="17">
        <f>SUM(E443)</f>
        <v>1461000</v>
      </c>
      <c r="H448" s="336">
        <f>SUM(H443:H447)</f>
        <v>1097600</v>
      </c>
      <c r="I448" s="529"/>
    </row>
    <row r="449" spans="1:9" ht="17.25">
      <c r="A449" s="262">
        <v>7</v>
      </c>
      <c r="B449" s="11" t="s">
        <v>10</v>
      </c>
      <c r="C449" s="10">
        <v>122</v>
      </c>
      <c r="D449" s="18" t="s">
        <v>71</v>
      </c>
      <c r="E449" s="13">
        <v>354000</v>
      </c>
      <c r="F449" s="1">
        <v>53111</v>
      </c>
      <c r="H449" s="343"/>
      <c r="I449" s="501">
        <v>155000</v>
      </c>
    </row>
    <row r="450" spans="1:9" ht="17.25">
      <c r="A450" s="262">
        <v>8</v>
      </c>
      <c r="B450" s="11" t="s">
        <v>10</v>
      </c>
      <c r="C450" s="15">
        <v>12</v>
      </c>
      <c r="D450" s="19" t="s">
        <v>584</v>
      </c>
      <c r="E450" s="17">
        <f>SUM(E449)</f>
        <v>354000</v>
      </c>
      <c r="F450" s="1">
        <v>53111</v>
      </c>
      <c r="H450" s="336">
        <f>SUM(H449)</f>
        <v>0</v>
      </c>
      <c r="I450" s="506">
        <v>155000</v>
      </c>
    </row>
    <row r="451" spans="1:9" ht="17.25">
      <c r="A451" s="262">
        <v>9</v>
      </c>
      <c r="B451" s="11" t="s">
        <v>10</v>
      </c>
      <c r="C451" s="10">
        <v>2</v>
      </c>
      <c r="D451" s="18" t="s">
        <v>861</v>
      </c>
      <c r="E451" s="13">
        <f>SUM(E450)*27%</f>
        <v>95580</v>
      </c>
      <c r="H451" s="343">
        <f>(H443+H444)*0.195</f>
        <v>201942</v>
      </c>
      <c r="I451" s="501">
        <v>28890</v>
      </c>
    </row>
    <row r="452" spans="1:9" ht="17.25">
      <c r="A452" s="262">
        <v>10</v>
      </c>
      <c r="B452" s="11"/>
      <c r="C452" s="10"/>
      <c r="D452" s="18" t="s">
        <v>1145</v>
      </c>
      <c r="E452" s="13"/>
      <c r="H452" s="343">
        <f>H444*0.195</f>
        <v>9750</v>
      </c>
      <c r="I452" s="501"/>
    </row>
    <row r="453" spans="1:9" ht="17.25">
      <c r="A453" s="262">
        <v>11</v>
      </c>
      <c r="B453" s="11"/>
      <c r="C453" s="10"/>
      <c r="D453" s="18" t="s">
        <v>1146</v>
      </c>
      <c r="E453" s="13"/>
      <c r="H453" s="343">
        <f>H445*0.15</f>
        <v>7500</v>
      </c>
      <c r="I453" s="501"/>
    </row>
    <row r="454" spans="1:9" ht="17.25">
      <c r="A454" s="262">
        <v>12</v>
      </c>
      <c r="B454" s="11" t="s">
        <v>10</v>
      </c>
      <c r="C454" s="15">
        <v>2</v>
      </c>
      <c r="D454" s="64" t="s">
        <v>534</v>
      </c>
      <c r="E454" s="20">
        <f>SUM(E451:E451)</f>
        <v>95580</v>
      </c>
      <c r="F454" s="1">
        <v>54411</v>
      </c>
      <c r="H454" s="337">
        <f>SUM(H451:H453)</f>
        <v>219192</v>
      </c>
      <c r="I454" s="506">
        <v>28890</v>
      </c>
    </row>
    <row r="455" spans="1:9" ht="17.25">
      <c r="A455" s="262">
        <v>13</v>
      </c>
      <c r="B455" s="11" t="s">
        <v>10</v>
      </c>
      <c r="C455" s="10">
        <v>312</v>
      </c>
      <c r="D455" s="41" t="s">
        <v>924</v>
      </c>
      <c r="E455" s="40">
        <v>800000</v>
      </c>
      <c r="H455" s="346">
        <v>650000</v>
      </c>
      <c r="I455" s="501">
        <v>634224</v>
      </c>
    </row>
    <row r="456" spans="1:11" ht="17.25">
      <c r="A456" s="262">
        <v>14</v>
      </c>
      <c r="B456" s="11" t="s">
        <v>10</v>
      </c>
      <c r="C456" s="10">
        <v>311</v>
      </c>
      <c r="D456" s="41" t="s">
        <v>74</v>
      </c>
      <c r="E456" s="40"/>
      <c r="H456" s="346">
        <v>10000</v>
      </c>
      <c r="I456" s="501">
        <v>3990</v>
      </c>
      <c r="K456" t="s">
        <v>972</v>
      </c>
    </row>
    <row r="457" spans="1:9" ht="17.25">
      <c r="A457" s="262">
        <v>15</v>
      </c>
      <c r="B457" s="11" t="s">
        <v>10</v>
      </c>
      <c r="C457" s="15">
        <v>31</v>
      </c>
      <c r="D457" s="19" t="s">
        <v>585</v>
      </c>
      <c r="E457" s="20">
        <f>SUM(E455)</f>
        <v>800000</v>
      </c>
      <c r="F457" s="1">
        <v>55214</v>
      </c>
      <c r="H457" s="337">
        <f>SUM(H455+H456)</f>
        <v>660000</v>
      </c>
      <c r="I457" s="506">
        <v>638214</v>
      </c>
    </row>
    <row r="458" spans="1:12" s="317" customFormat="1" ht="17.25">
      <c r="A458" s="262">
        <v>16</v>
      </c>
      <c r="B458" s="392" t="s">
        <v>10</v>
      </c>
      <c r="C458" s="423">
        <v>321</v>
      </c>
      <c r="D458" s="470" t="s">
        <v>1014</v>
      </c>
      <c r="E458" s="471"/>
      <c r="F458" s="426"/>
      <c r="G458" s="427"/>
      <c r="H458" s="485">
        <v>54000</v>
      </c>
      <c r="I458" s="506">
        <v>167690</v>
      </c>
      <c r="L458" s="446"/>
    </row>
    <row r="459" spans="1:9" ht="17.25">
      <c r="A459" s="262">
        <v>17</v>
      </c>
      <c r="B459" s="11" t="s">
        <v>10</v>
      </c>
      <c r="C459" s="10">
        <v>331</v>
      </c>
      <c r="D459" s="33" t="s">
        <v>75</v>
      </c>
      <c r="E459" s="13">
        <v>1350000</v>
      </c>
      <c r="F459" s="1">
        <v>55217</v>
      </c>
      <c r="H459" s="334">
        <v>450000</v>
      </c>
      <c r="I459" s="501">
        <v>1060500</v>
      </c>
    </row>
    <row r="460" spans="1:9" ht="17.25">
      <c r="A460" s="262">
        <v>18</v>
      </c>
      <c r="B460" s="11" t="s">
        <v>10</v>
      </c>
      <c r="C460" s="10">
        <v>331</v>
      </c>
      <c r="D460" s="33" t="s">
        <v>916</v>
      </c>
      <c r="E460" s="13">
        <v>220000</v>
      </c>
      <c r="F460" s="1">
        <v>552192</v>
      </c>
      <c r="H460" s="334">
        <v>150000</v>
      </c>
      <c r="I460" s="501">
        <v>162801</v>
      </c>
    </row>
    <row r="461" spans="1:9" ht="17.25">
      <c r="A461" s="262">
        <v>19</v>
      </c>
      <c r="B461" s="11" t="s">
        <v>10</v>
      </c>
      <c r="C461" s="10">
        <v>331</v>
      </c>
      <c r="D461" s="33" t="s">
        <v>25</v>
      </c>
      <c r="E461" s="13">
        <v>100000</v>
      </c>
      <c r="F461" s="1">
        <v>55218</v>
      </c>
      <c r="H461" s="334">
        <v>35000</v>
      </c>
      <c r="I461" s="501">
        <v>18018</v>
      </c>
    </row>
    <row r="462" spans="1:9" ht="18">
      <c r="A462" s="262">
        <v>20</v>
      </c>
      <c r="B462" s="11" t="s">
        <v>10</v>
      </c>
      <c r="C462" s="10">
        <v>331</v>
      </c>
      <c r="D462" s="33" t="s">
        <v>938</v>
      </c>
      <c r="E462" s="13"/>
      <c r="H462" s="366">
        <f>SUM(H459:H461)</f>
        <v>635000</v>
      </c>
      <c r="I462" s="501">
        <f>SUM(I459:I461)</f>
        <v>1241319</v>
      </c>
    </row>
    <row r="463" spans="1:9" ht="18">
      <c r="A463" s="262">
        <v>21</v>
      </c>
      <c r="B463" s="11" t="s">
        <v>10</v>
      </c>
      <c r="C463" s="10">
        <v>332</v>
      </c>
      <c r="D463" s="33" t="s">
        <v>1013</v>
      </c>
      <c r="E463" s="13"/>
      <c r="H463" s="366">
        <v>230000</v>
      </c>
      <c r="I463" s="501"/>
    </row>
    <row r="464" spans="1:9" ht="17.25">
      <c r="A464" s="262">
        <v>22</v>
      </c>
      <c r="B464" s="11" t="s">
        <v>10</v>
      </c>
      <c r="C464" s="314">
        <v>333</v>
      </c>
      <c r="D464" s="389" t="s">
        <v>925</v>
      </c>
      <c r="E464" s="13"/>
      <c r="H464" s="334">
        <v>38500</v>
      </c>
      <c r="I464" s="501">
        <v>10000</v>
      </c>
    </row>
    <row r="465" spans="1:11" ht="17.25">
      <c r="A465" s="262">
        <v>23</v>
      </c>
      <c r="B465" s="11" t="s">
        <v>10</v>
      </c>
      <c r="C465" s="47">
        <v>334</v>
      </c>
      <c r="D465" s="33" t="s">
        <v>117</v>
      </c>
      <c r="E465" s="14">
        <v>30000</v>
      </c>
      <c r="F465" s="37"/>
      <c r="G465" s="38"/>
      <c r="H465" s="334">
        <v>50000</v>
      </c>
      <c r="I465" s="501">
        <v>750000</v>
      </c>
      <c r="J465" s="317"/>
      <c r="K465" s="317"/>
    </row>
    <row r="466" spans="1:11" ht="17.25">
      <c r="A466" s="262">
        <v>24</v>
      </c>
      <c r="B466" s="11" t="s">
        <v>10</v>
      </c>
      <c r="C466" s="47">
        <v>335</v>
      </c>
      <c r="D466" s="33" t="s">
        <v>1015</v>
      </c>
      <c r="E466" s="14"/>
      <c r="F466" s="37"/>
      <c r="G466" s="38"/>
      <c r="H466" s="334">
        <v>200000</v>
      </c>
      <c r="I466" s="501">
        <v>11765</v>
      </c>
      <c r="J466" s="317"/>
      <c r="K466" s="317"/>
    </row>
    <row r="467" spans="1:11" ht="17.25">
      <c r="A467" s="262">
        <v>25</v>
      </c>
      <c r="B467" s="11" t="s">
        <v>10</v>
      </c>
      <c r="C467" s="10">
        <v>336</v>
      </c>
      <c r="D467" s="33" t="s">
        <v>1016</v>
      </c>
      <c r="E467" s="13"/>
      <c r="H467" s="334">
        <v>500000</v>
      </c>
      <c r="I467" s="501">
        <v>799450</v>
      </c>
      <c r="J467" s="317"/>
      <c r="K467" s="317"/>
    </row>
    <row r="468" spans="1:11" ht="17.25">
      <c r="A468" s="262">
        <v>26</v>
      </c>
      <c r="B468" s="11" t="s">
        <v>10</v>
      </c>
      <c r="C468" s="10">
        <v>337</v>
      </c>
      <c r="D468" s="33" t="s">
        <v>1060</v>
      </c>
      <c r="E468" s="13"/>
      <c r="H468" s="334"/>
      <c r="I468" s="501"/>
      <c r="J468" s="317"/>
      <c r="K468" s="317"/>
    </row>
    <row r="469" spans="1:11" ht="17.25">
      <c r="A469" s="262">
        <v>27</v>
      </c>
      <c r="B469" s="11" t="s">
        <v>10</v>
      </c>
      <c r="C469" s="10">
        <v>337</v>
      </c>
      <c r="D469" s="33" t="s">
        <v>935</v>
      </c>
      <c r="E469" s="13"/>
      <c r="H469" s="334">
        <v>180000</v>
      </c>
      <c r="I469" s="501"/>
      <c r="J469" s="317"/>
      <c r="K469" s="317"/>
    </row>
    <row r="470" spans="1:11" ht="18">
      <c r="A470" s="262">
        <v>28</v>
      </c>
      <c r="B470" s="11" t="s">
        <v>10</v>
      </c>
      <c r="C470" s="1">
        <v>337</v>
      </c>
      <c r="D470" s="33" t="s">
        <v>936</v>
      </c>
      <c r="H470" s="391">
        <f>SUM(H468:H469)</f>
        <v>180000</v>
      </c>
      <c r="I470" s="501">
        <v>299254</v>
      </c>
      <c r="J470" s="317"/>
      <c r="K470" s="317"/>
    </row>
    <row r="471" spans="1:11" ht="18">
      <c r="A471" s="262">
        <v>29</v>
      </c>
      <c r="B471" s="11" t="s">
        <v>10</v>
      </c>
      <c r="C471" s="15">
        <v>33</v>
      </c>
      <c r="D471" s="19" t="s">
        <v>586</v>
      </c>
      <c r="E471" s="20">
        <f>SUM(E459:E469)</f>
        <v>1700000</v>
      </c>
      <c r="H471" s="473">
        <f>H462+H463+H464+H465+H466+H467+H468+H470</f>
        <v>1833500</v>
      </c>
      <c r="I471" s="506">
        <v>3111788</v>
      </c>
      <c r="J471" s="317"/>
      <c r="K471" s="317"/>
    </row>
    <row r="472" spans="1:11" ht="17.25">
      <c r="A472" s="262">
        <v>30</v>
      </c>
      <c r="B472" s="11" t="s">
        <v>10</v>
      </c>
      <c r="C472" s="314">
        <v>341</v>
      </c>
      <c r="D472" s="318" t="s">
        <v>973</v>
      </c>
      <c r="E472" s="20"/>
      <c r="H472" s="404">
        <v>8000</v>
      </c>
      <c r="I472" s="501"/>
      <c r="J472" s="317"/>
      <c r="K472" s="317"/>
    </row>
    <row r="473" spans="1:11" ht="17.25">
      <c r="A473" s="262">
        <v>31</v>
      </c>
      <c r="B473" s="11" t="s">
        <v>10</v>
      </c>
      <c r="C473" s="10">
        <v>342</v>
      </c>
      <c r="D473" s="18" t="s">
        <v>1017</v>
      </c>
      <c r="E473" s="13">
        <v>150000</v>
      </c>
      <c r="H473" s="334">
        <v>350000</v>
      </c>
      <c r="I473" s="501">
        <v>593321</v>
      </c>
      <c r="J473" s="317"/>
      <c r="K473" s="317"/>
    </row>
    <row r="474" spans="1:11" ht="17.25">
      <c r="A474" s="262">
        <v>32</v>
      </c>
      <c r="B474" s="11" t="s">
        <v>10</v>
      </c>
      <c r="C474" s="26">
        <v>34</v>
      </c>
      <c r="D474" s="27" t="s">
        <v>587</v>
      </c>
      <c r="E474" s="24">
        <f>SUM(E473)</f>
        <v>150000</v>
      </c>
      <c r="H474" s="339">
        <f>SUM(H472:H473)</f>
        <v>358000</v>
      </c>
      <c r="I474" s="506">
        <v>593321</v>
      </c>
      <c r="J474" s="317"/>
      <c r="K474" s="317"/>
    </row>
    <row r="475" spans="1:11" ht="17.25">
      <c r="A475" s="262">
        <v>33</v>
      </c>
      <c r="B475" s="11" t="s">
        <v>10</v>
      </c>
      <c r="C475" s="10">
        <v>351</v>
      </c>
      <c r="D475" s="18" t="s">
        <v>15</v>
      </c>
      <c r="E475" s="13">
        <f>SUM(E457+E459+E460+E461+E465)*0.27</f>
        <v>675000</v>
      </c>
      <c r="H475" s="334">
        <f>(H457+H471+H473)*0.27</f>
        <v>767745</v>
      </c>
      <c r="I475" s="501">
        <v>929631</v>
      </c>
      <c r="J475" s="317"/>
      <c r="K475" s="317"/>
    </row>
    <row r="476" spans="1:11" ht="17.25">
      <c r="A476" s="262">
        <v>34</v>
      </c>
      <c r="B476" s="11" t="s">
        <v>10</v>
      </c>
      <c r="C476" s="10">
        <v>355</v>
      </c>
      <c r="D476" s="18" t="s">
        <v>1248</v>
      </c>
      <c r="E476" s="13"/>
      <c r="H476" s="334">
        <v>50000</v>
      </c>
      <c r="I476" s="501">
        <v>65070</v>
      </c>
      <c r="J476" s="317"/>
      <c r="K476" s="317"/>
    </row>
    <row r="477" spans="1:12" s="1" customFormat="1" ht="17.25">
      <c r="A477" s="262">
        <v>35</v>
      </c>
      <c r="B477" s="11" t="s">
        <v>10</v>
      </c>
      <c r="C477" s="15">
        <v>35</v>
      </c>
      <c r="D477" s="19" t="s">
        <v>588</v>
      </c>
      <c r="E477" s="25">
        <f>SUM(E475:E475)</f>
        <v>675000</v>
      </c>
      <c r="G477"/>
      <c r="H477" s="339">
        <f>SUM(H475:H476)</f>
        <v>817745</v>
      </c>
      <c r="I477" s="506">
        <v>994701</v>
      </c>
      <c r="J477" s="316"/>
      <c r="K477" s="316"/>
      <c r="L477" s="445"/>
    </row>
    <row r="478" spans="1:12" s="1" customFormat="1" ht="17.25">
      <c r="A478" s="262">
        <v>36</v>
      </c>
      <c r="B478" s="11"/>
      <c r="C478" s="15">
        <v>3</v>
      </c>
      <c r="D478" s="19" t="s">
        <v>17</v>
      </c>
      <c r="E478" s="25"/>
      <c r="G478"/>
      <c r="H478" s="339">
        <f>H471+H474+H477+H457+H458</f>
        <v>3723245</v>
      </c>
      <c r="I478" s="506">
        <v>5505714</v>
      </c>
      <c r="J478" s="316"/>
      <c r="K478" s="316"/>
      <c r="L478" s="445"/>
    </row>
    <row r="479" spans="1:12" s="1" customFormat="1" ht="17.25">
      <c r="A479" s="262">
        <v>37</v>
      </c>
      <c r="B479" s="11" t="s">
        <v>10</v>
      </c>
      <c r="C479" s="314">
        <v>623</v>
      </c>
      <c r="D479" s="318" t="s">
        <v>977</v>
      </c>
      <c r="E479" s="25"/>
      <c r="G479"/>
      <c r="H479" s="394"/>
      <c r="I479" s="501"/>
      <c r="J479" s="316"/>
      <c r="K479" s="316"/>
      <c r="L479" s="445"/>
    </row>
    <row r="480" spans="1:12" s="1" customFormat="1" ht="17.25">
      <c r="A480" s="262">
        <v>38</v>
      </c>
      <c r="B480" s="11" t="s">
        <v>10</v>
      </c>
      <c r="C480" s="314">
        <v>632</v>
      </c>
      <c r="D480" s="318" t="s">
        <v>974</v>
      </c>
      <c r="E480" s="25"/>
      <c r="G480"/>
      <c r="H480" s="394"/>
      <c r="I480" s="501">
        <v>104195</v>
      </c>
      <c r="J480" s="316"/>
      <c r="K480" s="316"/>
      <c r="L480" s="445"/>
    </row>
    <row r="481" spans="1:12" s="1" customFormat="1" ht="17.25">
      <c r="A481" s="262">
        <v>39</v>
      </c>
      <c r="B481" s="11" t="s">
        <v>10</v>
      </c>
      <c r="C481" s="314">
        <v>643</v>
      </c>
      <c r="D481" s="318" t="s">
        <v>976</v>
      </c>
      <c r="E481" s="25"/>
      <c r="G481"/>
      <c r="H481" s="394"/>
      <c r="I481" s="501"/>
      <c r="J481" s="316"/>
      <c r="K481" s="316"/>
      <c r="L481" s="445"/>
    </row>
    <row r="482" spans="1:12" s="1" customFormat="1" ht="17.25">
      <c r="A482" s="262">
        <v>40</v>
      </c>
      <c r="B482" s="11" t="s">
        <v>10</v>
      </c>
      <c r="C482" s="314">
        <v>673</v>
      </c>
      <c r="D482" s="318" t="s">
        <v>975</v>
      </c>
      <c r="E482" s="25"/>
      <c r="G482"/>
      <c r="H482" s="394"/>
      <c r="I482" s="501">
        <v>28133</v>
      </c>
      <c r="J482" s="316"/>
      <c r="K482" s="316"/>
      <c r="L482" s="445"/>
    </row>
    <row r="483" spans="1:12" s="1" customFormat="1" ht="17.25">
      <c r="A483" s="262">
        <v>41</v>
      </c>
      <c r="B483" s="11" t="s">
        <v>10</v>
      </c>
      <c r="C483" s="423">
        <v>6</v>
      </c>
      <c r="D483" s="470" t="s">
        <v>1018</v>
      </c>
      <c r="E483" s="432"/>
      <c r="F483" s="426"/>
      <c r="G483" s="427"/>
      <c r="H483" s="474"/>
      <c r="I483" s="506">
        <v>132329</v>
      </c>
      <c r="J483" s="316"/>
      <c r="K483" s="316"/>
      <c r="L483" s="445"/>
    </row>
    <row r="484" spans="1:11" ht="17.25">
      <c r="A484" s="262">
        <v>42</v>
      </c>
      <c r="B484" s="11" t="s">
        <v>10</v>
      </c>
      <c r="C484" s="15"/>
      <c r="D484" s="19" t="s">
        <v>1061</v>
      </c>
      <c r="E484" s="20" t="e">
        <f>SUM(E455+#REF!+E475)</f>
        <v>#REF!</v>
      </c>
      <c r="H484" s="337">
        <f>H448+H449+H454+H478+H483</f>
        <v>5040037</v>
      </c>
      <c r="I484" s="506">
        <v>5821933</v>
      </c>
      <c r="J484" s="317"/>
      <c r="K484" s="317"/>
    </row>
    <row r="485" spans="1:11" ht="12.75" customHeight="1">
      <c r="A485" s="705">
        <v>43</v>
      </c>
      <c r="B485" s="707" t="s">
        <v>589</v>
      </c>
      <c r="C485" s="708"/>
      <c r="D485" s="709"/>
      <c r="E485" s="713" t="e">
        <f>SUM(#REF!)</f>
        <v>#REF!</v>
      </c>
      <c r="H485" s="732">
        <f>H484</f>
        <v>5040037</v>
      </c>
      <c r="I485" s="694">
        <v>5821933</v>
      </c>
      <c r="J485" s="317"/>
      <c r="K485" s="317"/>
    </row>
    <row r="486" spans="1:11" ht="12.75" customHeight="1">
      <c r="A486" s="706"/>
      <c r="B486" s="710"/>
      <c r="C486" s="711"/>
      <c r="D486" s="712"/>
      <c r="E486" s="713"/>
      <c r="H486" s="732"/>
      <c r="I486" s="695"/>
      <c r="J486" s="317"/>
      <c r="K486" s="317"/>
    </row>
    <row r="487" spans="10:11" ht="17.25">
      <c r="J487" s="317"/>
      <c r="K487" s="317"/>
    </row>
    <row r="488" spans="4:11" ht="17.25">
      <c r="D488" s="3" t="s">
        <v>77</v>
      </c>
      <c r="E488" s="4"/>
      <c r="H488" s="331"/>
      <c r="J488" s="317"/>
      <c r="K488" s="317"/>
    </row>
    <row r="489" spans="4:11" ht="17.25">
      <c r="D489" s="3" t="s">
        <v>803</v>
      </c>
      <c r="E489" s="4"/>
      <c r="H489" s="331"/>
      <c r="J489" s="317"/>
      <c r="K489" s="317"/>
    </row>
    <row r="490" spans="4:8" ht="17.25">
      <c r="D490" s="3"/>
      <c r="E490" s="6"/>
      <c r="F490" s="1">
        <v>38115</v>
      </c>
      <c r="H490" s="332"/>
    </row>
    <row r="491" spans="1:9" ht="15">
      <c r="A491" s="705" t="s">
        <v>284</v>
      </c>
      <c r="B491" s="686" t="s">
        <v>2</v>
      </c>
      <c r="C491" s="686"/>
      <c r="D491" s="8" t="s">
        <v>3</v>
      </c>
      <c r="E491" s="9" t="s">
        <v>4</v>
      </c>
      <c r="F491" s="1">
        <v>511112</v>
      </c>
      <c r="H491" s="493" t="s">
        <v>4</v>
      </c>
      <c r="I491" s="527" t="s">
        <v>5</v>
      </c>
    </row>
    <row r="492" spans="1:9" ht="17.25">
      <c r="A492" s="706"/>
      <c r="B492" s="686" t="s">
        <v>7</v>
      </c>
      <c r="C492" s="686"/>
      <c r="D492" s="8" t="s">
        <v>8</v>
      </c>
      <c r="E492" s="9" t="s">
        <v>9</v>
      </c>
      <c r="H492" s="333" t="s">
        <v>1138</v>
      </c>
      <c r="I492" s="528" t="s">
        <v>1112</v>
      </c>
    </row>
    <row r="493" spans="1:9" ht="17.25">
      <c r="A493" s="262">
        <v>1</v>
      </c>
      <c r="B493" s="11" t="s">
        <v>10</v>
      </c>
      <c r="C493" s="10">
        <v>512</v>
      </c>
      <c r="D493" s="39" t="s">
        <v>1064</v>
      </c>
      <c r="E493" s="9"/>
      <c r="H493" s="355"/>
      <c r="I493" s="501"/>
    </row>
    <row r="494" spans="1:9" ht="17.25">
      <c r="A494" s="276">
        <v>2</v>
      </c>
      <c r="B494" s="11" t="s">
        <v>10</v>
      </c>
      <c r="C494" s="10">
        <v>512</v>
      </c>
      <c r="D494" s="33" t="s">
        <v>863</v>
      </c>
      <c r="E494" s="13">
        <v>400000</v>
      </c>
      <c r="F494" s="1">
        <v>38115</v>
      </c>
      <c r="H494" s="334"/>
      <c r="I494" s="501"/>
    </row>
    <row r="495" spans="1:9" ht="17.25">
      <c r="A495" s="262">
        <v>3</v>
      </c>
      <c r="B495" s="11" t="s">
        <v>10</v>
      </c>
      <c r="C495" s="10">
        <v>512</v>
      </c>
      <c r="D495" s="33" t="s">
        <v>926</v>
      </c>
      <c r="E495" s="13"/>
      <c r="H495" s="334"/>
      <c r="I495" s="501"/>
    </row>
    <row r="496" spans="1:9" ht="17.25">
      <c r="A496" s="276">
        <v>4</v>
      </c>
      <c r="B496" s="11" t="s">
        <v>10</v>
      </c>
      <c r="C496" s="10">
        <v>512</v>
      </c>
      <c r="D496" s="33" t="s">
        <v>928</v>
      </c>
      <c r="E496" s="13"/>
      <c r="H496" s="334"/>
      <c r="I496" s="501"/>
    </row>
    <row r="497" spans="1:9" ht="17.25">
      <c r="A497" s="262">
        <v>5</v>
      </c>
      <c r="B497" s="11" t="s">
        <v>10</v>
      </c>
      <c r="C497" s="10">
        <v>512</v>
      </c>
      <c r="D497" s="33" t="s">
        <v>864</v>
      </c>
      <c r="E497" s="13"/>
      <c r="H497" s="334"/>
      <c r="I497" s="501"/>
    </row>
    <row r="498" spans="1:9" ht="17.25">
      <c r="A498" s="276">
        <v>6</v>
      </c>
      <c r="B498" s="11" t="s">
        <v>10</v>
      </c>
      <c r="C498" s="10">
        <v>512</v>
      </c>
      <c r="D498" s="33" t="s">
        <v>865</v>
      </c>
      <c r="E498" s="13"/>
      <c r="H498" s="334"/>
      <c r="I498" s="501"/>
    </row>
    <row r="499" spans="1:9" ht="17.25">
      <c r="A499" s="262">
        <v>7</v>
      </c>
      <c r="B499" s="11" t="s">
        <v>10</v>
      </c>
      <c r="C499" s="10">
        <v>512</v>
      </c>
      <c r="D499" s="33" t="s">
        <v>929</v>
      </c>
      <c r="E499" s="13"/>
      <c r="H499" s="334"/>
      <c r="I499" s="501"/>
    </row>
    <row r="500" spans="1:9" ht="17.25">
      <c r="A500" s="276">
        <v>8</v>
      </c>
      <c r="B500" s="11" t="s">
        <v>10</v>
      </c>
      <c r="C500" s="10">
        <v>512</v>
      </c>
      <c r="D500" s="33" t="s">
        <v>930</v>
      </c>
      <c r="E500" s="13"/>
      <c r="H500" s="334"/>
      <c r="I500" s="501"/>
    </row>
    <row r="501" spans="1:9" ht="17.25">
      <c r="A501" s="262">
        <v>9</v>
      </c>
      <c r="B501" s="11" t="s">
        <v>10</v>
      </c>
      <c r="C501" s="10">
        <v>512</v>
      </c>
      <c r="D501" s="33" t="s">
        <v>927</v>
      </c>
      <c r="E501" s="13">
        <v>350000</v>
      </c>
      <c r="F501" s="1">
        <v>38115</v>
      </c>
      <c r="H501" s="334"/>
      <c r="I501" s="501"/>
    </row>
    <row r="502" spans="1:9" ht="17.25">
      <c r="A502" s="276">
        <v>10</v>
      </c>
      <c r="B502" s="11" t="s">
        <v>10</v>
      </c>
      <c r="C502" s="10">
        <v>512</v>
      </c>
      <c r="D502" s="33" t="s">
        <v>933</v>
      </c>
      <c r="E502" s="69"/>
      <c r="H502" s="356"/>
      <c r="I502" s="501"/>
    </row>
    <row r="503" spans="1:9" ht="17.25">
      <c r="A503" s="262">
        <v>11</v>
      </c>
      <c r="B503" s="11" t="s">
        <v>10</v>
      </c>
      <c r="C503" s="10">
        <v>512</v>
      </c>
      <c r="D503" s="33" t="s">
        <v>862</v>
      </c>
      <c r="E503" s="69"/>
      <c r="H503" s="356"/>
      <c r="I503" s="501"/>
    </row>
    <row r="504" spans="1:9" ht="17.25">
      <c r="A504" s="276">
        <v>12</v>
      </c>
      <c r="B504" s="11" t="s">
        <v>10</v>
      </c>
      <c r="C504" s="10">
        <v>512</v>
      </c>
      <c r="D504" s="33" t="s">
        <v>1062</v>
      </c>
      <c r="E504" s="69"/>
      <c r="H504" s="356"/>
      <c r="I504" s="501"/>
    </row>
    <row r="505" spans="1:9" ht="17.25">
      <c r="A505" s="262">
        <v>13</v>
      </c>
      <c r="B505" s="11" t="s">
        <v>10</v>
      </c>
      <c r="C505" s="10">
        <v>512</v>
      </c>
      <c r="D505" s="33" t="s">
        <v>941</v>
      </c>
      <c r="E505" s="69"/>
      <c r="H505" s="356"/>
      <c r="I505" s="501"/>
    </row>
    <row r="506" spans="1:9" ht="17.25">
      <c r="A506" s="276">
        <v>14</v>
      </c>
      <c r="B506" s="11" t="s">
        <v>10</v>
      </c>
      <c r="C506" s="10">
        <v>512</v>
      </c>
      <c r="D506" s="33" t="s">
        <v>1063</v>
      </c>
      <c r="E506" s="69"/>
      <c r="H506" s="356"/>
      <c r="I506" s="501"/>
    </row>
    <row r="507" spans="1:9" ht="15" customHeight="1">
      <c r="A507" s="262">
        <v>15</v>
      </c>
      <c r="B507" s="11" t="s">
        <v>10</v>
      </c>
      <c r="C507" s="15">
        <v>5</v>
      </c>
      <c r="D507" s="42" t="s">
        <v>590</v>
      </c>
      <c r="E507" s="57">
        <f>SUM(E494:E501)</f>
        <v>750000</v>
      </c>
      <c r="H507" s="352"/>
      <c r="I507" s="550">
        <v>9316524</v>
      </c>
    </row>
    <row r="508" spans="1:9" ht="15" customHeight="1">
      <c r="A508" s="705">
        <v>16</v>
      </c>
      <c r="B508" s="293" t="s">
        <v>581</v>
      </c>
      <c r="C508" s="288"/>
      <c r="D508" s="289"/>
      <c r="E508" s="713">
        <f>SUM(E494:E501)</f>
        <v>750000</v>
      </c>
      <c r="H508" s="732">
        <f>SUM(H494:H507)</f>
        <v>0</v>
      </c>
      <c r="I508" s="694">
        <v>9316524</v>
      </c>
    </row>
    <row r="509" spans="1:9" ht="15" customHeight="1">
      <c r="A509" s="706"/>
      <c r="B509" s="290"/>
      <c r="C509" s="291"/>
      <c r="D509" s="292"/>
      <c r="E509" s="713"/>
      <c r="H509" s="732"/>
      <c r="I509" s="695"/>
    </row>
    <row r="510" ht="15" customHeight="1"/>
    <row r="511" ht="15" customHeight="1"/>
    <row r="512" ht="15" customHeight="1">
      <c r="D512" s="3" t="s">
        <v>866</v>
      </c>
    </row>
    <row r="513" ht="15" customHeight="1">
      <c r="D513" s="3" t="s">
        <v>867</v>
      </c>
    </row>
    <row r="514" spans="1:9" ht="15" customHeight="1">
      <c r="A514" s="705" t="s">
        <v>284</v>
      </c>
      <c r="B514" s="686" t="s">
        <v>2</v>
      </c>
      <c r="C514" s="686"/>
      <c r="D514" s="8" t="s">
        <v>3</v>
      </c>
      <c r="E514" s="9" t="s">
        <v>4</v>
      </c>
      <c r="F514" s="1">
        <v>511112</v>
      </c>
      <c r="H514" s="493" t="s">
        <v>4</v>
      </c>
      <c r="I514" s="527" t="s">
        <v>5</v>
      </c>
    </row>
    <row r="515" spans="1:9" ht="17.25">
      <c r="A515" s="706"/>
      <c r="B515" s="686" t="s">
        <v>7</v>
      </c>
      <c r="C515" s="687"/>
      <c r="D515" s="324" t="s">
        <v>8</v>
      </c>
      <c r="E515" s="323" t="s">
        <v>9</v>
      </c>
      <c r="H515" s="333" t="s">
        <v>1138</v>
      </c>
      <c r="I515" s="528" t="s">
        <v>1112</v>
      </c>
    </row>
    <row r="516" spans="1:9" ht="15" customHeight="1">
      <c r="A516" s="275">
        <v>1</v>
      </c>
      <c r="B516" s="11" t="s">
        <v>10</v>
      </c>
      <c r="C516" s="10">
        <v>562</v>
      </c>
      <c r="D516" s="294" t="s">
        <v>868</v>
      </c>
      <c r="E516" s="328"/>
      <c r="F516" s="10"/>
      <c r="G516" s="294"/>
      <c r="H516" s="358"/>
      <c r="I516" s="501"/>
    </row>
    <row r="517" spans="1:9" ht="15" customHeight="1">
      <c r="A517" s="275">
        <v>2</v>
      </c>
      <c r="B517" s="11" t="s">
        <v>10</v>
      </c>
      <c r="C517" s="10">
        <v>567</v>
      </c>
      <c r="D517" s="294" t="s">
        <v>827</v>
      </c>
      <c r="E517" s="328"/>
      <c r="F517" s="10"/>
      <c r="G517" s="294"/>
      <c r="H517" s="358"/>
      <c r="I517" s="501"/>
    </row>
    <row r="518" spans="1:9" ht="15" customHeight="1">
      <c r="A518" s="276">
        <v>3</v>
      </c>
      <c r="B518" s="11" t="s">
        <v>10</v>
      </c>
      <c r="C518" s="325">
        <v>56</v>
      </c>
      <c r="D518" s="326" t="s">
        <v>869</v>
      </c>
      <c r="E518" s="327">
        <f>SUM(E509:E516)</f>
        <v>0</v>
      </c>
      <c r="H518" s="359"/>
      <c r="I518" s="529"/>
    </row>
    <row r="519" spans="1:9" ht="15" customHeight="1">
      <c r="A519" s="705">
        <v>4</v>
      </c>
      <c r="B519" s="293" t="s">
        <v>581</v>
      </c>
      <c r="C519" s="288"/>
      <c r="D519" s="289"/>
      <c r="E519" s="713">
        <f>SUM(E509:E516)</f>
        <v>0</v>
      </c>
      <c r="H519" s="732">
        <f>SUM(H518)</f>
        <v>0</v>
      </c>
      <c r="I519" s="745"/>
    </row>
    <row r="520" spans="1:9" ht="15" customHeight="1">
      <c r="A520" s="706"/>
      <c r="B520" s="290"/>
      <c r="C520" s="291"/>
      <c r="D520" s="292"/>
      <c r="E520" s="713"/>
      <c r="H520" s="732"/>
      <c r="I520" s="746"/>
    </row>
    <row r="521" ht="15" customHeight="1"/>
    <row r="522" ht="15" customHeight="1"/>
    <row r="523" ht="15" customHeight="1"/>
    <row r="524" spans="4:8" ht="15" customHeight="1">
      <c r="D524" s="3" t="s">
        <v>78</v>
      </c>
      <c r="E524" s="4"/>
      <c r="H524" s="331"/>
    </row>
    <row r="525" spans="4:8" ht="15" customHeight="1">
      <c r="D525" s="3" t="s">
        <v>79</v>
      </c>
      <c r="E525" s="4"/>
      <c r="H525" s="331"/>
    </row>
    <row r="526" spans="4:8" ht="15" customHeight="1">
      <c r="D526" s="3"/>
      <c r="E526" s="6"/>
      <c r="F526" s="1">
        <v>583119</v>
      </c>
      <c r="H526" s="332"/>
    </row>
    <row r="527" spans="1:9" ht="15" customHeight="1">
      <c r="A527" s="705" t="s">
        <v>284</v>
      </c>
      <c r="B527" s="686" t="s">
        <v>2</v>
      </c>
      <c r="C527" s="686"/>
      <c r="D527" s="8" t="s">
        <v>3</v>
      </c>
      <c r="E527" s="9" t="s">
        <v>4</v>
      </c>
      <c r="F527" s="1">
        <v>511112</v>
      </c>
      <c r="H527" s="493" t="s">
        <v>4</v>
      </c>
      <c r="I527" s="527" t="s">
        <v>5</v>
      </c>
    </row>
    <row r="528" spans="1:9" ht="15" customHeight="1">
      <c r="A528" s="706"/>
      <c r="B528" s="686" t="s">
        <v>7</v>
      </c>
      <c r="C528" s="686"/>
      <c r="D528" s="8" t="s">
        <v>8</v>
      </c>
      <c r="E528" s="9" t="s">
        <v>9</v>
      </c>
      <c r="H528" s="333" t="s">
        <v>1138</v>
      </c>
      <c r="I528" s="528" t="s">
        <v>1112</v>
      </c>
    </row>
    <row r="529" spans="1:8" ht="17.25">
      <c r="A529" s="276">
        <v>1</v>
      </c>
      <c r="B529" s="11" t="s">
        <v>10</v>
      </c>
      <c r="C529" s="10">
        <v>47</v>
      </c>
      <c r="D529" s="33" t="s">
        <v>80</v>
      </c>
      <c r="E529" s="13">
        <v>250000</v>
      </c>
      <c r="H529" s="343"/>
    </row>
    <row r="530" spans="1:9" ht="17.25">
      <c r="A530" s="276">
        <v>2</v>
      </c>
      <c r="B530" s="11" t="s">
        <v>10</v>
      </c>
      <c r="C530" s="15">
        <v>4</v>
      </c>
      <c r="D530" s="42" t="s">
        <v>591</v>
      </c>
      <c r="E530" s="57">
        <f>SUM(E529:E529)</f>
        <v>250000</v>
      </c>
      <c r="H530" s="352">
        <f>SUM(H529:H529)</f>
        <v>0</v>
      </c>
      <c r="I530" s="551"/>
    </row>
    <row r="531" spans="1:9" ht="15" customHeight="1">
      <c r="A531" s="705">
        <v>3</v>
      </c>
      <c r="B531" s="293" t="s">
        <v>565</v>
      </c>
      <c r="C531" s="288"/>
      <c r="D531" s="289"/>
      <c r="E531" s="716">
        <f>SUM(E529:E529)</f>
        <v>250000</v>
      </c>
      <c r="H531" s="699">
        <f>SUM(H529:H529)</f>
        <v>0</v>
      </c>
      <c r="I531" s="747"/>
    </row>
    <row r="532" spans="1:9" ht="15" customHeight="1">
      <c r="A532" s="706"/>
      <c r="B532" s="290"/>
      <c r="C532" s="291"/>
      <c r="D532" s="292"/>
      <c r="E532" s="717"/>
      <c r="H532" s="700"/>
      <c r="I532" s="747"/>
    </row>
    <row r="533" spans="3:8" ht="15" customHeight="1">
      <c r="C533" s="35"/>
      <c r="D533" s="30"/>
      <c r="E533" s="36"/>
      <c r="F533" s="37"/>
      <c r="G533" s="38"/>
      <c r="H533" s="344"/>
    </row>
    <row r="534" ht="15" customHeight="1"/>
    <row r="535" spans="4:8" ht="15" customHeight="1">
      <c r="D535" s="3" t="s">
        <v>824</v>
      </c>
      <c r="E535" s="7"/>
      <c r="H535" s="332"/>
    </row>
    <row r="536" spans="4:8" ht="15" customHeight="1">
      <c r="D536" s="3" t="s">
        <v>1249</v>
      </c>
      <c r="E536" s="4"/>
      <c r="F536" s="1" t="s">
        <v>42</v>
      </c>
      <c r="H536" s="331"/>
    </row>
    <row r="537" spans="4:8" ht="15" customHeight="1">
      <c r="D537" s="46"/>
      <c r="E537" s="6"/>
      <c r="G537" s="1"/>
      <c r="H537" s="332"/>
    </row>
    <row r="538" spans="1:9" ht="15" customHeight="1">
      <c r="A538" s="705" t="s">
        <v>284</v>
      </c>
      <c r="B538" s="686" t="s">
        <v>2</v>
      </c>
      <c r="C538" s="686"/>
      <c r="D538" s="8" t="s">
        <v>3</v>
      </c>
      <c r="E538" s="9" t="s">
        <v>4</v>
      </c>
      <c r="F538" s="1">
        <v>511112</v>
      </c>
      <c r="H538" s="493" t="s">
        <v>4</v>
      </c>
      <c r="I538" s="499" t="s">
        <v>5</v>
      </c>
    </row>
    <row r="539" spans="1:9" ht="15" customHeight="1">
      <c r="A539" s="706"/>
      <c r="B539" s="686" t="s">
        <v>7</v>
      </c>
      <c r="C539" s="686"/>
      <c r="D539" s="8" t="s">
        <v>8</v>
      </c>
      <c r="E539" s="9" t="s">
        <v>9</v>
      </c>
      <c r="H539" s="333" t="s">
        <v>1138</v>
      </c>
      <c r="I539" s="528" t="s">
        <v>1112</v>
      </c>
    </row>
    <row r="540" spans="1:9" ht="15" customHeight="1">
      <c r="A540" s="262">
        <v>1</v>
      </c>
      <c r="B540" s="11" t="s">
        <v>10</v>
      </c>
      <c r="C540" s="10">
        <v>1101</v>
      </c>
      <c r="D540" s="39" t="s">
        <v>1139</v>
      </c>
      <c r="E540" s="9"/>
      <c r="H540" s="355">
        <v>5556200</v>
      </c>
      <c r="I540" s="501">
        <v>4184215</v>
      </c>
    </row>
    <row r="541" spans="1:9" ht="15" customHeight="1">
      <c r="A541" s="262">
        <v>2</v>
      </c>
      <c r="B541" s="11" t="s">
        <v>10</v>
      </c>
      <c r="C541" s="10">
        <v>1103</v>
      </c>
      <c r="D541" s="39" t="s">
        <v>870</v>
      </c>
      <c r="E541" s="71"/>
      <c r="H541" s="351">
        <v>300000</v>
      </c>
      <c r="I541" s="501">
        <v>200000</v>
      </c>
    </row>
    <row r="542" spans="1:12" s="1" customFormat="1" ht="15" customHeight="1">
      <c r="A542" s="262">
        <v>3</v>
      </c>
      <c r="B542" s="11" t="s">
        <v>10</v>
      </c>
      <c r="C542" s="10">
        <v>1107</v>
      </c>
      <c r="D542" s="23" t="s">
        <v>1127</v>
      </c>
      <c r="E542" s="71">
        <v>60000</v>
      </c>
      <c r="G542"/>
      <c r="H542" s="351">
        <v>300000</v>
      </c>
      <c r="I542" s="501">
        <v>248516</v>
      </c>
      <c r="L542" s="445"/>
    </row>
    <row r="543" spans="1:12" s="1" customFormat="1" ht="15" customHeight="1">
      <c r="A543" s="262">
        <v>4</v>
      </c>
      <c r="B543" s="11" t="s">
        <v>10</v>
      </c>
      <c r="C543" s="10">
        <v>1110</v>
      </c>
      <c r="D543" s="23" t="s">
        <v>82</v>
      </c>
      <c r="E543" s="71">
        <v>12000</v>
      </c>
      <c r="G543"/>
      <c r="H543" s="351">
        <v>36000</v>
      </c>
      <c r="I543" s="501">
        <v>35000</v>
      </c>
      <c r="L543" s="445"/>
    </row>
    <row r="544" spans="1:12" s="1" customFormat="1" ht="15" customHeight="1">
      <c r="A544" s="262">
        <v>5</v>
      </c>
      <c r="B544" s="11" t="s">
        <v>10</v>
      </c>
      <c r="C544" s="10">
        <v>1113</v>
      </c>
      <c r="D544" s="23" t="s">
        <v>978</v>
      </c>
      <c r="E544" s="71"/>
      <c r="G544"/>
      <c r="H544" s="351"/>
      <c r="I544" s="501"/>
      <c r="L544" s="445"/>
    </row>
    <row r="545" spans="1:12" s="1" customFormat="1" ht="15" customHeight="1">
      <c r="A545" s="262">
        <v>6</v>
      </c>
      <c r="B545" s="11" t="s">
        <v>10</v>
      </c>
      <c r="C545" s="15">
        <v>11</v>
      </c>
      <c r="D545" s="74" t="s">
        <v>592</v>
      </c>
      <c r="E545" s="72">
        <f>SUM(E541:E543)</f>
        <v>72000</v>
      </c>
      <c r="G545"/>
      <c r="H545" s="350">
        <f>SUM(H540:H543)</f>
        <v>6192200</v>
      </c>
      <c r="I545" s="506">
        <v>4667731</v>
      </c>
      <c r="L545" s="445"/>
    </row>
    <row r="546" spans="1:12" s="1" customFormat="1" ht="15" customHeight="1">
      <c r="A546" s="262">
        <v>7</v>
      </c>
      <c r="B546" s="11" t="s">
        <v>10</v>
      </c>
      <c r="C546" s="10">
        <v>122</v>
      </c>
      <c r="D546" s="70" t="s">
        <v>83</v>
      </c>
      <c r="E546" s="71">
        <v>213750</v>
      </c>
      <c r="G546"/>
      <c r="H546" s="351">
        <v>480000</v>
      </c>
      <c r="I546" s="501">
        <v>470000</v>
      </c>
      <c r="L546" s="445"/>
    </row>
    <row r="547" spans="1:12" s="1" customFormat="1" ht="15" customHeight="1">
      <c r="A547" s="262">
        <v>8</v>
      </c>
      <c r="B547" s="11" t="s">
        <v>10</v>
      </c>
      <c r="C547" s="15">
        <v>12</v>
      </c>
      <c r="D547" s="74" t="s">
        <v>593</v>
      </c>
      <c r="E547" s="72">
        <f>SUM(E546)</f>
        <v>213750</v>
      </c>
      <c r="G547"/>
      <c r="H547" s="350">
        <f>SUM(H546)</f>
        <v>480000</v>
      </c>
      <c r="I547" s="506">
        <v>470000</v>
      </c>
      <c r="L547" s="445"/>
    </row>
    <row r="548" spans="1:15" s="1" customFormat="1" ht="15" customHeight="1">
      <c r="A548" s="262">
        <v>9</v>
      </c>
      <c r="B548" s="11" t="s">
        <v>1019</v>
      </c>
      <c r="C548" s="423">
        <v>1</v>
      </c>
      <c r="D548" s="424" t="s">
        <v>1020</v>
      </c>
      <c r="E548" s="425"/>
      <c r="F548" s="426"/>
      <c r="G548" s="427"/>
      <c r="H548" s="428">
        <f>H545+H547</f>
        <v>6672200</v>
      </c>
      <c r="I548" s="506">
        <v>5137731</v>
      </c>
      <c r="J548"/>
      <c r="K548"/>
      <c r="L548"/>
      <c r="M548" s="1" t="s">
        <v>1021</v>
      </c>
      <c r="O548" s="445"/>
    </row>
    <row r="549" spans="1:12" s="1" customFormat="1" ht="15" customHeight="1">
      <c r="A549" s="262">
        <v>10</v>
      </c>
      <c r="B549" s="11" t="s">
        <v>10</v>
      </c>
      <c r="C549" s="10">
        <v>2</v>
      </c>
      <c r="D549" s="23" t="s">
        <v>594</v>
      </c>
      <c r="E549" s="71" t="e">
        <f>SUM(#REF!+E546)*0.27</f>
        <v>#REF!</v>
      </c>
      <c r="G549"/>
      <c r="H549" s="351">
        <f>(H548-H542+H543+H546*0.9)*0.195</f>
        <v>1333839</v>
      </c>
      <c r="I549" s="501">
        <v>1050099</v>
      </c>
      <c r="L549" s="445"/>
    </row>
    <row r="550" spans="1:12" s="1" customFormat="1" ht="15" customHeight="1">
      <c r="A550" s="262">
        <v>11</v>
      </c>
      <c r="B550" s="11" t="s">
        <v>10</v>
      </c>
      <c r="C550" s="10">
        <v>2</v>
      </c>
      <c r="D550" s="23" t="s">
        <v>1128</v>
      </c>
      <c r="E550" s="71">
        <f>SUM(E542*1.19*0.14)</f>
        <v>9996.000000000002</v>
      </c>
      <c r="G550"/>
      <c r="H550" s="351">
        <f>H542*0.195</f>
        <v>58500</v>
      </c>
      <c r="I550" s="501">
        <v>30729</v>
      </c>
      <c r="L550" s="445"/>
    </row>
    <row r="551" spans="1:12" s="1" customFormat="1" ht="15" customHeight="1">
      <c r="A551" s="262">
        <v>12</v>
      </c>
      <c r="B551" s="11" t="s">
        <v>10</v>
      </c>
      <c r="C551" s="10">
        <v>2</v>
      </c>
      <c r="D551" s="23" t="s">
        <v>1129</v>
      </c>
      <c r="E551" s="71">
        <f>SUM(E542*1.19*0.16)</f>
        <v>11424</v>
      </c>
      <c r="G551"/>
      <c r="H551" s="351">
        <f>H542*0.15</f>
        <v>45000</v>
      </c>
      <c r="I551" s="501">
        <v>43990</v>
      </c>
      <c r="L551" s="445"/>
    </row>
    <row r="552" spans="1:12" s="1" customFormat="1" ht="15" customHeight="1">
      <c r="A552" s="262">
        <v>13</v>
      </c>
      <c r="B552" s="11" t="s">
        <v>10</v>
      </c>
      <c r="C552" s="10">
        <v>2</v>
      </c>
      <c r="D552" s="23" t="s">
        <v>1065</v>
      </c>
      <c r="E552" s="71"/>
      <c r="G552"/>
      <c r="H552" s="351"/>
      <c r="I552" s="501">
        <v>21961</v>
      </c>
      <c r="L552" s="445"/>
    </row>
    <row r="553" spans="1:12" s="1" customFormat="1" ht="15" customHeight="1">
      <c r="A553" s="262">
        <v>14</v>
      </c>
      <c r="B553" s="11" t="s">
        <v>10</v>
      </c>
      <c r="C553" s="15">
        <v>2</v>
      </c>
      <c r="D553" s="74" t="s">
        <v>595</v>
      </c>
      <c r="E553" s="72" t="e">
        <f>SUM(E549:E551)</f>
        <v>#REF!</v>
      </c>
      <c r="F553" s="37"/>
      <c r="G553"/>
      <c r="H553" s="350">
        <f>SUM(H549:H551)</f>
        <v>1437339</v>
      </c>
      <c r="I553" s="529">
        <f>SUM(I549:I552)</f>
        <v>1146779</v>
      </c>
      <c r="L553" s="445"/>
    </row>
    <row r="554" spans="1:12" s="1" customFormat="1" ht="15" customHeight="1">
      <c r="A554" s="262">
        <v>15</v>
      </c>
      <c r="B554" s="11" t="s">
        <v>10</v>
      </c>
      <c r="C554" s="10">
        <v>311</v>
      </c>
      <c r="D554" s="23" t="s">
        <v>84</v>
      </c>
      <c r="E554" s="71">
        <v>30000</v>
      </c>
      <c r="G554"/>
      <c r="H554" s="351">
        <v>260000</v>
      </c>
      <c r="I554" s="501">
        <v>3150</v>
      </c>
      <c r="L554" s="445"/>
    </row>
    <row r="555" spans="1:12" s="1" customFormat="1" ht="15" customHeight="1">
      <c r="A555" s="262">
        <v>16</v>
      </c>
      <c r="B555" s="11" t="s">
        <v>10</v>
      </c>
      <c r="C555" s="10">
        <v>312</v>
      </c>
      <c r="D555" s="75" t="s">
        <v>11</v>
      </c>
      <c r="E555" s="73">
        <v>3000</v>
      </c>
      <c r="G555"/>
      <c r="H555" s="351">
        <v>5000</v>
      </c>
      <c r="I555" s="691">
        <v>507625</v>
      </c>
      <c r="L555" s="445"/>
    </row>
    <row r="556" spans="1:12" s="1" customFormat="1" ht="15" customHeight="1">
      <c r="A556" s="262">
        <v>17</v>
      </c>
      <c r="B556" s="11" t="s">
        <v>10</v>
      </c>
      <c r="C556" s="10">
        <v>312</v>
      </c>
      <c r="D556" s="75" t="s">
        <v>85</v>
      </c>
      <c r="E556" s="73">
        <v>20000</v>
      </c>
      <c r="G556"/>
      <c r="H556" s="351">
        <v>94488</v>
      </c>
      <c r="I556" s="692"/>
      <c r="L556" s="445"/>
    </row>
    <row r="557" spans="1:12" s="1" customFormat="1" ht="15" customHeight="1">
      <c r="A557" s="262">
        <v>18</v>
      </c>
      <c r="B557" s="11" t="s">
        <v>10</v>
      </c>
      <c r="C557" s="10">
        <v>312</v>
      </c>
      <c r="D557" s="23" t="s">
        <v>86</v>
      </c>
      <c r="E557" s="71">
        <v>150000</v>
      </c>
      <c r="G557"/>
      <c r="H557" s="351">
        <v>350000</v>
      </c>
      <c r="I557" s="692"/>
      <c r="L557" s="445"/>
    </row>
    <row r="558" spans="1:12" s="1" customFormat="1" ht="15" customHeight="1">
      <c r="A558" s="262">
        <v>19</v>
      </c>
      <c r="B558" s="11" t="s">
        <v>10</v>
      </c>
      <c r="C558" s="1">
        <v>312</v>
      </c>
      <c r="D558" s="41" t="s">
        <v>931</v>
      </c>
      <c r="H558" s="351">
        <v>130000</v>
      </c>
      <c r="I558" s="693"/>
      <c r="L558" s="445"/>
    </row>
    <row r="559" spans="1:9" ht="15" customHeight="1">
      <c r="A559" s="262">
        <v>20</v>
      </c>
      <c r="B559" s="11" t="s">
        <v>10</v>
      </c>
      <c r="C559" s="15">
        <v>31</v>
      </c>
      <c r="D559" s="74" t="s">
        <v>596</v>
      </c>
      <c r="E559" s="72">
        <f>SUM(E554:E556)</f>
        <v>53000</v>
      </c>
      <c r="H559" s="350">
        <f>SUM(H554:H558)</f>
        <v>839488</v>
      </c>
      <c r="I559" s="506">
        <v>510775</v>
      </c>
    </row>
    <row r="560" spans="1:9" ht="15" customHeight="1">
      <c r="A560" s="262">
        <v>21</v>
      </c>
      <c r="B560" s="11" t="s">
        <v>10</v>
      </c>
      <c r="C560" s="314">
        <v>331</v>
      </c>
      <c r="D560" s="330" t="s">
        <v>407</v>
      </c>
      <c r="E560" s="421"/>
      <c r="F560" s="316"/>
      <c r="G560" s="317"/>
      <c r="H560" s="422">
        <v>120000</v>
      </c>
      <c r="I560" s="501">
        <v>115121</v>
      </c>
    </row>
    <row r="561" spans="1:9" ht="15" customHeight="1">
      <c r="A561" s="262">
        <v>22</v>
      </c>
      <c r="B561" s="11" t="s">
        <v>10</v>
      </c>
      <c r="C561" s="10">
        <v>332</v>
      </c>
      <c r="D561" s="23" t="s">
        <v>88</v>
      </c>
      <c r="E561" s="73">
        <v>8197139</v>
      </c>
      <c r="H561" s="351">
        <v>18289251</v>
      </c>
      <c r="I561" s="501">
        <v>17752835</v>
      </c>
    </row>
    <row r="562" spans="1:9" ht="15" customHeight="1">
      <c r="A562" s="262">
        <v>23</v>
      </c>
      <c r="B562" s="11" t="s">
        <v>10</v>
      </c>
      <c r="C562" s="10">
        <v>334</v>
      </c>
      <c r="D562" s="23" t="s">
        <v>87</v>
      </c>
      <c r="E562" s="71">
        <v>50000</v>
      </c>
      <c r="H562" s="351">
        <v>90000</v>
      </c>
      <c r="I562" s="501"/>
    </row>
    <row r="563" spans="1:9" ht="15" customHeight="1">
      <c r="A563" s="262">
        <v>24</v>
      </c>
      <c r="B563" s="11" t="s">
        <v>10</v>
      </c>
      <c r="C563" s="10">
        <v>335</v>
      </c>
      <c r="D563" s="23" t="s">
        <v>1066</v>
      </c>
      <c r="E563" s="71"/>
      <c r="H563" s="351"/>
      <c r="I563" s="501">
        <v>1891</v>
      </c>
    </row>
    <row r="564" spans="1:9" ht="15" customHeight="1">
      <c r="A564" s="262">
        <v>25</v>
      </c>
      <c r="B564" s="11" t="s">
        <v>10</v>
      </c>
      <c r="C564" s="10">
        <v>336</v>
      </c>
      <c r="D564" s="23" t="s">
        <v>979</v>
      </c>
      <c r="E564" s="71"/>
      <c r="H564" s="351">
        <v>5100</v>
      </c>
      <c r="I564" s="501"/>
    </row>
    <row r="565" spans="1:9" ht="15" customHeight="1">
      <c r="A565" s="262">
        <v>26</v>
      </c>
      <c r="B565" s="11" t="s">
        <v>10</v>
      </c>
      <c r="C565" s="10">
        <v>337</v>
      </c>
      <c r="D565" s="23" t="s">
        <v>1022</v>
      </c>
      <c r="E565" s="71">
        <v>30000</v>
      </c>
      <c r="H565" s="351">
        <v>110000</v>
      </c>
      <c r="I565" s="501">
        <v>23806</v>
      </c>
    </row>
    <row r="566" spans="1:9" ht="15" customHeight="1">
      <c r="A566" s="262">
        <v>27</v>
      </c>
      <c r="B566" s="11" t="s">
        <v>10</v>
      </c>
      <c r="C566" s="15">
        <v>33</v>
      </c>
      <c r="D566" s="74" t="s">
        <v>597</v>
      </c>
      <c r="E566" s="72">
        <f>SUM(E561:E565)</f>
        <v>8277139</v>
      </c>
      <c r="H566" s="350">
        <f>SUM(H560:H565)</f>
        <v>18614351</v>
      </c>
      <c r="I566" s="506">
        <v>17893653</v>
      </c>
    </row>
    <row r="567" spans="1:9" ht="15" customHeight="1">
      <c r="A567" s="262">
        <v>28</v>
      </c>
      <c r="B567" s="11" t="s">
        <v>10</v>
      </c>
      <c r="C567" s="10">
        <v>351</v>
      </c>
      <c r="D567" s="18" t="s">
        <v>15</v>
      </c>
      <c r="E567" s="71">
        <v>2573811</v>
      </c>
      <c r="H567" s="351">
        <f>0.27*(H559+H566)</f>
        <v>5252536.53</v>
      </c>
      <c r="I567" s="501">
        <v>4963793</v>
      </c>
    </row>
    <row r="568" spans="1:9" ht="15" customHeight="1">
      <c r="A568" s="262">
        <v>29</v>
      </c>
      <c r="B568" s="11" t="s">
        <v>10</v>
      </c>
      <c r="C568" s="15">
        <v>3</v>
      </c>
      <c r="D568" s="74" t="s">
        <v>598</v>
      </c>
      <c r="E568" s="72">
        <f>SUM(E559+E566+E567)</f>
        <v>10903950</v>
      </c>
      <c r="H568" s="350">
        <f>SUM(H559+H566+H567)</f>
        <v>24706375.53</v>
      </c>
      <c r="I568" s="529">
        <v>23368221</v>
      </c>
    </row>
    <row r="569" spans="1:9" ht="15" customHeight="1">
      <c r="A569" s="262">
        <v>30</v>
      </c>
      <c r="B569" s="11" t="s">
        <v>10</v>
      </c>
      <c r="C569" s="314">
        <v>643</v>
      </c>
      <c r="D569" s="330" t="s">
        <v>980</v>
      </c>
      <c r="E569" s="72"/>
      <c r="H569" s="409"/>
      <c r="I569" s="501"/>
    </row>
    <row r="570" spans="1:9" ht="15" customHeight="1">
      <c r="A570" s="262">
        <v>31</v>
      </c>
      <c r="B570" s="11" t="s">
        <v>10</v>
      </c>
      <c r="C570" s="314">
        <v>673</v>
      </c>
      <c r="D570" s="330" t="s">
        <v>975</v>
      </c>
      <c r="E570" s="72"/>
      <c r="F570" s="1">
        <v>27</v>
      </c>
      <c r="H570" s="409"/>
      <c r="I570" s="501"/>
    </row>
    <row r="571" spans="1:9" ht="15" customHeight="1">
      <c r="A571" s="262">
        <v>32</v>
      </c>
      <c r="B571" s="11" t="s">
        <v>10</v>
      </c>
      <c r="C571" s="314">
        <v>6</v>
      </c>
      <c r="D571" s="330" t="s">
        <v>869</v>
      </c>
      <c r="E571" s="72"/>
      <c r="H571" s="409"/>
      <c r="I571" s="501"/>
    </row>
    <row r="572" spans="1:9" ht="15" customHeight="1">
      <c r="A572" s="705">
        <v>33</v>
      </c>
      <c r="B572" s="720" t="s">
        <v>599</v>
      </c>
      <c r="C572" s="721"/>
      <c r="D572" s="722"/>
      <c r="E572" s="719" t="e">
        <f>SUM(E545+E547+E553+E568)</f>
        <v>#REF!</v>
      </c>
      <c r="H572" s="731">
        <f>SUM(H545+H547+H553+H568)</f>
        <v>32815914.53</v>
      </c>
      <c r="I572" s="694">
        <v>29556051</v>
      </c>
    </row>
    <row r="573" spans="1:9" ht="15" customHeight="1">
      <c r="A573" s="706"/>
      <c r="B573" s="723"/>
      <c r="C573" s="724"/>
      <c r="D573" s="725"/>
      <c r="E573" s="719"/>
      <c r="H573" s="731"/>
      <c r="I573" s="695"/>
    </row>
    <row r="574" spans="1:12" s="38" customFormat="1" ht="15" customHeight="1">
      <c r="A574" s="275"/>
      <c r="B574" s="2"/>
      <c r="C574" s="1"/>
      <c r="D574"/>
      <c r="E574" s="68"/>
      <c r="F574" s="1"/>
      <c r="G574"/>
      <c r="H574" s="357"/>
      <c r="I574" s="541"/>
      <c r="L574" s="449"/>
    </row>
    <row r="575" ht="15" customHeight="1"/>
    <row r="576" spans="4:8" ht="15" customHeight="1">
      <c r="D576" s="3" t="s">
        <v>92</v>
      </c>
      <c r="E576" s="4"/>
      <c r="F576" s="37"/>
      <c r="G576" s="38"/>
      <c r="H576" s="331"/>
    </row>
    <row r="577" spans="1:8" ht="15" customHeight="1">
      <c r="A577" s="278"/>
      <c r="D577" s="3" t="s">
        <v>93</v>
      </c>
      <c r="E577" s="4"/>
      <c r="H577" s="331"/>
    </row>
    <row r="578" spans="1:12" s="38" customFormat="1" ht="15" customHeight="1">
      <c r="A578" s="275"/>
      <c r="B578" s="2"/>
      <c r="C578" s="1"/>
      <c r="D578" s="3"/>
      <c r="E578" s="6"/>
      <c r="F578" s="1"/>
      <c r="G578"/>
      <c r="H578" s="332"/>
      <c r="I578" s="541"/>
      <c r="L578" s="449"/>
    </row>
    <row r="579" spans="1:9" ht="15" customHeight="1">
      <c r="A579" s="705" t="s">
        <v>284</v>
      </c>
      <c r="B579" s="686" t="s">
        <v>2</v>
      </c>
      <c r="C579" s="686"/>
      <c r="D579" s="8" t="s">
        <v>3</v>
      </c>
      <c r="E579" s="9" t="s">
        <v>4</v>
      </c>
      <c r="F579" s="1">
        <v>511112</v>
      </c>
      <c r="H579" s="493" t="s">
        <v>4</v>
      </c>
      <c r="I579" s="499" t="s">
        <v>5</v>
      </c>
    </row>
    <row r="580" spans="1:12" s="38" customFormat="1" ht="17.25">
      <c r="A580" s="706"/>
      <c r="B580" s="686" t="s">
        <v>7</v>
      </c>
      <c r="C580" s="686"/>
      <c r="D580" s="8" t="s">
        <v>8</v>
      </c>
      <c r="E580" s="9" t="s">
        <v>9</v>
      </c>
      <c r="F580" s="1"/>
      <c r="G580"/>
      <c r="H580" s="333" t="s">
        <v>1138</v>
      </c>
      <c r="I580" s="528" t="s">
        <v>1112</v>
      </c>
      <c r="L580" s="449"/>
    </row>
    <row r="581" spans="1:12" s="1" customFormat="1" ht="15" customHeight="1">
      <c r="A581" s="276">
        <v>1</v>
      </c>
      <c r="B581" s="11" t="s">
        <v>10</v>
      </c>
      <c r="C581" s="10">
        <v>48</v>
      </c>
      <c r="D581" s="33" t="s">
        <v>94</v>
      </c>
      <c r="E581" s="13">
        <v>210000</v>
      </c>
      <c r="G581"/>
      <c r="H581" s="334"/>
      <c r="I581" s="501"/>
      <c r="L581" s="445"/>
    </row>
    <row r="582" spans="1:9" ht="15" customHeight="1">
      <c r="A582" s="276">
        <v>2</v>
      </c>
      <c r="B582" s="11" t="s">
        <v>10</v>
      </c>
      <c r="C582" s="15">
        <v>4</v>
      </c>
      <c r="D582" s="42" t="s">
        <v>591</v>
      </c>
      <c r="E582" s="57">
        <f>SUM(E581:E581)</f>
        <v>210000</v>
      </c>
      <c r="F582" s="37"/>
      <c r="G582" s="38"/>
      <c r="H582" s="352">
        <f>SUM(H581:H581)</f>
        <v>0</v>
      </c>
      <c r="I582" s="529"/>
    </row>
    <row r="583" spans="1:9" ht="15" customHeight="1">
      <c r="A583" s="705">
        <v>3</v>
      </c>
      <c r="B583" s="707" t="s">
        <v>565</v>
      </c>
      <c r="C583" s="708"/>
      <c r="D583" s="709"/>
      <c r="E583" s="713">
        <f>SUM(E581)</f>
        <v>210000</v>
      </c>
      <c r="F583" s="37"/>
      <c r="G583" s="38"/>
      <c r="H583" s="732">
        <f>SUM(H581)</f>
        <v>0</v>
      </c>
      <c r="I583" s="745"/>
    </row>
    <row r="584" spans="1:9" ht="15" customHeight="1">
      <c r="A584" s="706"/>
      <c r="B584" s="710"/>
      <c r="C584" s="711"/>
      <c r="D584" s="712"/>
      <c r="E584" s="713"/>
      <c r="H584" s="732"/>
      <c r="I584" s="746"/>
    </row>
    <row r="585" spans="3:8" ht="15" customHeight="1">
      <c r="C585" s="35"/>
      <c r="D585" s="30"/>
      <c r="E585" s="31"/>
      <c r="H585" s="341"/>
    </row>
    <row r="586" spans="3:8" ht="15" customHeight="1">
      <c r="C586" s="35"/>
      <c r="D586" s="30"/>
      <c r="E586" s="31"/>
      <c r="H586" s="341"/>
    </row>
    <row r="587" spans="3:8" ht="15" customHeight="1">
      <c r="C587" s="35"/>
      <c r="D587" s="3" t="s">
        <v>1049</v>
      </c>
      <c r="E587" s="31"/>
      <c r="H587" s="341"/>
    </row>
    <row r="588" spans="3:8" ht="15" customHeight="1">
      <c r="C588" s="35"/>
      <c r="D588" s="3" t="s">
        <v>1251</v>
      </c>
      <c r="E588" s="31"/>
      <c r="H588" s="341"/>
    </row>
    <row r="589" spans="3:8" ht="15" customHeight="1">
      <c r="C589" s="35"/>
      <c r="D589" s="3"/>
      <c r="E589" s="31"/>
      <c r="H589" s="341"/>
    </row>
    <row r="590" spans="1:9" ht="15" customHeight="1">
      <c r="A590" s="705" t="s">
        <v>284</v>
      </c>
      <c r="B590" s="686" t="s">
        <v>2</v>
      </c>
      <c r="C590" s="686"/>
      <c r="D590" s="8" t="s">
        <v>3</v>
      </c>
      <c r="E590" s="9" t="s">
        <v>4</v>
      </c>
      <c r="F590" s="1">
        <v>511112</v>
      </c>
      <c r="H590" s="493" t="s">
        <v>4</v>
      </c>
      <c r="I590" s="499" t="s">
        <v>5</v>
      </c>
    </row>
    <row r="591" spans="1:9" ht="15" customHeight="1">
      <c r="A591" s="706"/>
      <c r="B591" s="686" t="s">
        <v>7</v>
      </c>
      <c r="C591" s="686"/>
      <c r="D591" s="8" t="s">
        <v>8</v>
      </c>
      <c r="E591" s="9" t="s">
        <v>9</v>
      </c>
      <c r="H591" s="333" t="s">
        <v>1138</v>
      </c>
      <c r="I591" s="528" t="s">
        <v>1112</v>
      </c>
    </row>
    <row r="592" spans="1:12" s="130" customFormat="1" ht="15" customHeight="1">
      <c r="A592" s="475">
        <v>1</v>
      </c>
      <c r="B592" s="84" t="s">
        <v>10</v>
      </c>
      <c r="C592" s="476">
        <v>12</v>
      </c>
      <c r="D592" s="398" t="s">
        <v>1250</v>
      </c>
      <c r="E592" s="477"/>
      <c r="F592" s="478"/>
      <c r="H592" s="355"/>
      <c r="I592" s="501"/>
      <c r="L592" s="461"/>
    </row>
    <row r="593" spans="1:12" s="130" customFormat="1" ht="15" customHeight="1">
      <c r="A593" s="475">
        <v>2</v>
      </c>
      <c r="B593" s="84" t="s">
        <v>10</v>
      </c>
      <c r="C593" s="476">
        <v>21</v>
      </c>
      <c r="D593" s="398" t="s">
        <v>1069</v>
      </c>
      <c r="E593" s="477"/>
      <c r="F593" s="478"/>
      <c r="H593" s="355"/>
      <c r="I593" s="501"/>
      <c r="L593" s="461"/>
    </row>
    <row r="594" spans="1:12" s="130" customFormat="1" ht="15" customHeight="1">
      <c r="A594" s="475">
        <v>3</v>
      </c>
      <c r="B594" s="84" t="s">
        <v>10</v>
      </c>
      <c r="C594" s="476">
        <v>312</v>
      </c>
      <c r="D594" s="398" t="s">
        <v>395</v>
      </c>
      <c r="E594" s="477"/>
      <c r="F594" s="478"/>
      <c r="H594" s="355"/>
      <c r="I594" s="528">
        <v>23900</v>
      </c>
      <c r="L594" s="461"/>
    </row>
    <row r="595" spans="1:12" s="130" customFormat="1" ht="15" customHeight="1">
      <c r="A595" s="475">
        <v>4</v>
      </c>
      <c r="B595" s="84" t="s">
        <v>10</v>
      </c>
      <c r="C595" s="476">
        <v>333</v>
      </c>
      <c r="D595" s="398" t="s">
        <v>1067</v>
      </c>
      <c r="E595" s="477"/>
      <c r="F595" s="478"/>
      <c r="H595" s="355"/>
      <c r="I595" s="501">
        <v>313181</v>
      </c>
      <c r="L595" s="461"/>
    </row>
    <row r="596" spans="1:12" s="130" customFormat="1" ht="15" customHeight="1">
      <c r="A596" s="475">
        <v>5</v>
      </c>
      <c r="B596" s="84" t="s">
        <v>10</v>
      </c>
      <c r="C596" s="476">
        <v>336</v>
      </c>
      <c r="D596" s="398" t="s">
        <v>1068</v>
      </c>
      <c r="E596" s="477"/>
      <c r="F596" s="478"/>
      <c r="H596" s="355"/>
      <c r="I596" s="501">
        <v>1445000</v>
      </c>
      <c r="L596" s="461"/>
    </row>
    <row r="597" spans="1:9" ht="15" customHeight="1">
      <c r="A597" s="475">
        <v>6</v>
      </c>
      <c r="B597" s="84" t="s">
        <v>10</v>
      </c>
      <c r="C597" s="84">
        <v>337</v>
      </c>
      <c r="D597" s="398" t="s">
        <v>1252</v>
      </c>
      <c r="E597" s="397"/>
      <c r="H597" s="333"/>
      <c r="I597" s="501">
        <v>6000</v>
      </c>
    </row>
    <row r="598" spans="1:9" ht="15" customHeight="1">
      <c r="A598" s="475">
        <v>7</v>
      </c>
      <c r="B598" s="84"/>
      <c r="C598" s="84"/>
      <c r="D598" s="398" t="s">
        <v>1101</v>
      </c>
      <c r="E598" s="397"/>
      <c r="H598" s="333"/>
      <c r="I598" s="528">
        <v>1764181</v>
      </c>
    </row>
    <row r="599" spans="1:9" ht="15" customHeight="1">
      <c r="A599" s="475">
        <v>8</v>
      </c>
      <c r="B599" s="84" t="s">
        <v>10</v>
      </c>
      <c r="C599" s="84">
        <v>342</v>
      </c>
      <c r="D599" s="398" t="s">
        <v>1052</v>
      </c>
      <c r="E599" s="371"/>
      <c r="F599" s="371"/>
      <c r="G599" s="371"/>
      <c r="H599" s="411"/>
      <c r="I599" s="501">
        <v>204710</v>
      </c>
    </row>
    <row r="600" spans="1:9" ht="15" customHeight="1">
      <c r="A600" s="475">
        <v>9</v>
      </c>
      <c r="B600" s="84" t="s">
        <v>10</v>
      </c>
      <c r="C600" s="84">
        <v>355</v>
      </c>
      <c r="D600" s="398" t="s">
        <v>1253</v>
      </c>
      <c r="E600" s="371"/>
      <c r="F600" s="371"/>
      <c r="G600" s="371"/>
      <c r="H600" s="411"/>
      <c r="I600" s="501">
        <v>350000</v>
      </c>
    </row>
    <row r="601" spans="1:9" ht="15" customHeight="1">
      <c r="A601" s="475">
        <v>10</v>
      </c>
      <c r="B601" s="84" t="s">
        <v>10</v>
      </c>
      <c r="C601" s="84">
        <v>351</v>
      </c>
      <c r="D601" s="398" t="s">
        <v>1053</v>
      </c>
      <c r="E601" s="371"/>
      <c r="F601" s="371"/>
      <c r="G601" s="371"/>
      <c r="H601" s="411"/>
      <c r="I601" s="501">
        <v>8073</v>
      </c>
    </row>
    <row r="602" spans="1:9" ht="15" customHeight="1">
      <c r="A602" s="475">
        <v>11</v>
      </c>
      <c r="B602" s="84" t="s">
        <v>10</v>
      </c>
      <c r="C602" s="301">
        <v>3</v>
      </c>
      <c r="D602" s="442" t="s">
        <v>17</v>
      </c>
      <c r="E602" s="300"/>
      <c r="F602" s="300"/>
      <c r="G602" s="300"/>
      <c r="H602" s="345"/>
      <c r="I602" s="529">
        <v>2350864</v>
      </c>
    </row>
    <row r="603" spans="1:9" ht="15" customHeight="1">
      <c r="A603" s="475">
        <v>12</v>
      </c>
      <c r="B603" s="84"/>
      <c r="C603" s="301">
        <v>51</v>
      </c>
      <c r="D603" s="442" t="s">
        <v>111</v>
      </c>
      <c r="E603" s="300"/>
      <c r="F603" s="300"/>
      <c r="G603" s="300"/>
      <c r="H603" s="345"/>
      <c r="I603" s="529"/>
    </row>
    <row r="604" spans="1:9" ht="15" customHeight="1">
      <c r="A604" s="475">
        <v>13</v>
      </c>
      <c r="B604" s="84" t="s">
        <v>10</v>
      </c>
      <c r="C604" s="301">
        <v>63</v>
      </c>
      <c r="D604" s="442" t="s">
        <v>490</v>
      </c>
      <c r="E604" s="300"/>
      <c r="F604" s="300"/>
      <c r="G604" s="300"/>
      <c r="H604" s="345"/>
      <c r="I604" s="529">
        <v>111960</v>
      </c>
    </row>
    <row r="605" spans="1:9" ht="15" customHeight="1">
      <c r="A605" s="475">
        <v>14</v>
      </c>
      <c r="B605" s="84" t="s">
        <v>10</v>
      </c>
      <c r="C605" s="84">
        <v>64</v>
      </c>
      <c r="D605" s="398" t="s">
        <v>1050</v>
      </c>
      <c r="E605" s="371"/>
      <c r="F605" s="371"/>
      <c r="G605" s="371"/>
      <c r="H605" s="411"/>
      <c r="I605" s="501">
        <v>1361202</v>
      </c>
    </row>
    <row r="606" spans="1:9" ht="15" customHeight="1">
      <c r="A606" s="475">
        <v>15</v>
      </c>
      <c r="B606" s="84" t="s">
        <v>10</v>
      </c>
      <c r="C606" s="84">
        <v>67</v>
      </c>
      <c r="D606" s="398" t="s">
        <v>827</v>
      </c>
      <c r="E606" s="371"/>
      <c r="F606" s="371"/>
      <c r="G606" s="371"/>
      <c r="H606" s="411"/>
      <c r="I606" s="501">
        <v>397754</v>
      </c>
    </row>
    <row r="607" spans="1:9" ht="15" customHeight="1">
      <c r="A607" s="475">
        <v>16</v>
      </c>
      <c r="B607" s="84"/>
      <c r="C607" s="301">
        <v>6</v>
      </c>
      <c r="D607" s="442" t="s">
        <v>869</v>
      </c>
      <c r="E607" s="300"/>
      <c r="F607" s="300"/>
      <c r="G607" s="300"/>
      <c r="H607" s="345"/>
      <c r="I607" s="529">
        <v>1870916</v>
      </c>
    </row>
    <row r="608" spans="1:9" ht="15" customHeight="1">
      <c r="A608" s="475">
        <v>17</v>
      </c>
      <c r="B608" s="84" t="s">
        <v>10</v>
      </c>
      <c r="C608" s="84">
        <v>71</v>
      </c>
      <c r="D608" s="85" t="s">
        <v>1051</v>
      </c>
      <c r="E608" s="371"/>
      <c r="F608" s="371"/>
      <c r="G608" s="371"/>
      <c r="H608" s="411"/>
      <c r="I608" s="501">
        <v>34566657</v>
      </c>
    </row>
    <row r="609" spans="1:9" ht="15" customHeight="1">
      <c r="A609" s="475">
        <v>18</v>
      </c>
      <c r="B609" s="84" t="s">
        <v>10</v>
      </c>
      <c r="C609" s="84">
        <v>76</v>
      </c>
      <c r="D609" s="85" t="s">
        <v>1043</v>
      </c>
      <c r="E609" s="371"/>
      <c r="F609" s="371"/>
      <c r="G609" s="371"/>
      <c r="H609" s="411"/>
      <c r="I609" s="501">
        <v>8954997</v>
      </c>
    </row>
    <row r="610" spans="1:9" ht="15" customHeight="1">
      <c r="A610" s="475">
        <v>19</v>
      </c>
      <c r="B610" s="84" t="s">
        <v>10</v>
      </c>
      <c r="C610" s="301">
        <v>7</v>
      </c>
      <c r="D610" s="302" t="s">
        <v>1044</v>
      </c>
      <c r="E610" s="300"/>
      <c r="F610" s="300"/>
      <c r="G610" s="300"/>
      <c r="H610" s="345"/>
      <c r="I610" s="506">
        <v>43521654</v>
      </c>
    </row>
    <row r="611" spans="1:9" ht="30" customHeight="1">
      <c r="A611" s="276">
        <v>20</v>
      </c>
      <c r="B611" s="443" t="s">
        <v>10</v>
      </c>
      <c r="C611" s="443">
        <v>6</v>
      </c>
      <c r="D611" s="443" t="s">
        <v>1037</v>
      </c>
      <c r="E611" s="443"/>
      <c r="F611" s="443"/>
      <c r="G611" s="443"/>
      <c r="H611" s="441"/>
      <c r="I611" s="522">
        <v>47743434</v>
      </c>
    </row>
    <row r="612" spans="3:8" ht="15" customHeight="1">
      <c r="C612" s="35"/>
      <c r="D612" s="30"/>
      <c r="E612" s="31"/>
      <c r="H612" s="341"/>
    </row>
    <row r="613" spans="4:8" ht="15" customHeight="1">
      <c r="D613" s="3" t="s">
        <v>95</v>
      </c>
      <c r="E613" s="4"/>
      <c r="H613" s="331"/>
    </row>
    <row r="614" spans="4:8" ht="15" customHeight="1">
      <c r="D614" s="3" t="s">
        <v>842</v>
      </c>
      <c r="E614" s="4"/>
      <c r="H614" s="331"/>
    </row>
    <row r="615" spans="4:8" ht="15" customHeight="1">
      <c r="D615" s="3"/>
      <c r="E615" s="6"/>
      <c r="H615" s="332"/>
    </row>
    <row r="616" spans="1:12" s="38" customFormat="1" ht="15" customHeight="1">
      <c r="A616" s="705" t="s">
        <v>284</v>
      </c>
      <c r="B616" s="686" t="s">
        <v>2</v>
      </c>
      <c r="C616" s="686"/>
      <c r="D616" s="8" t="s">
        <v>3</v>
      </c>
      <c r="E616" s="9" t="s">
        <v>4</v>
      </c>
      <c r="F616" s="1">
        <v>511112</v>
      </c>
      <c r="G616"/>
      <c r="H616" s="493" t="s">
        <v>4</v>
      </c>
      <c r="I616" s="499" t="s">
        <v>5</v>
      </c>
      <c r="L616" s="449"/>
    </row>
    <row r="617" spans="1:12" s="38" customFormat="1" ht="15" customHeight="1">
      <c r="A617" s="706"/>
      <c r="B617" s="686" t="s">
        <v>7</v>
      </c>
      <c r="C617" s="686"/>
      <c r="D617" s="8" t="s">
        <v>8</v>
      </c>
      <c r="E617" s="9" t="s">
        <v>9</v>
      </c>
      <c r="F617" s="1"/>
      <c r="G617"/>
      <c r="H617" s="333" t="s">
        <v>1138</v>
      </c>
      <c r="I617" s="528" t="s">
        <v>1112</v>
      </c>
      <c r="L617" s="449"/>
    </row>
    <row r="618" spans="1:12" s="1" customFormat="1" ht="26.25">
      <c r="A618" s="276">
        <v>1</v>
      </c>
      <c r="B618" s="11" t="s">
        <v>10</v>
      </c>
      <c r="C618" s="10">
        <v>506</v>
      </c>
      <c r="D618" s="295" t="s">
        <v>843</v>
      </c>
      <c r="H618" s="390">
        <v>685000</v>
      </c>
      <c r="I618" s="501">
        <v>684649</v>
      </c>
      <c r="L618" s="445"/>
    </row>
    <row r="619" spans="1:9" ht="17.25">
      <c r="A619" s="276">
        <v>2</v>
      </c>
      <c r="B619" s="11" t="s">
        <v>10</v>
      </c>
      <c r="C619" s="15">
        <v>5</v>
      </c>
      <c r="D619" s="42" t="s">
        <v>564</v>
      </c>
      <c r="E619" s="57">
        <f>SUM(E652)</f>
        <v>878477</v>
      </c>
      <c r="H619" s="352">
        <f>SUM(H618)</f>
        <v>685000</v>
      </c>
      <c r="I619" s="529">
        <v>684649</v>
      </c>
    </row>
    <row r="620" spans="1:9" ht="15" customHeight="1">
      <c r="A620" s="705">
        <v>3</v>
      </c>
      <c r="B620" s="707" t="s">
        <v>565</v>
      </c>
      <c r="C620" s="708"/>
      <c r="D620" s="709"/>
      <c r="E620" s="716">
        <f>SUM(E652:E652)</f>
        <v>878477</v>
      </c>
      <c r="H620" s="699">
        <f>H619</f>
        <v>685000</v>
      </c>
      <c r="I620" s="694">
        <v>684649</v>
      </c>
    </row>
    <row r="621" spans="1:9" ht="15" customHeight="1">
      <c r="A621" s="706"/>
      <c r="B621" s="710"/>
      <c r="C621" s="711"/>
      <c r="D621" s="712"/>
      <c r="E621" s="717"/>
      <c r="H621" s="700"/>
      <c r="I621" s="695"/>
    </row>
    <row r="622" spans="3:8" ht="15" customHeight="1">
      <c r="C622" s="35"/>
      <c r="D622" s="30"/>
      <c r="E622" s="36"/>
      <c r="H622" s="344"/>
    </row>
    <row r="623" spans="3:8" ht="15" customHeight="1">
      <c r="C623" s="35"/>
      <c r="D623" s="30"/>
      <c r="E623" s="36"/>
      <c r="H623" s="344"/>
    </row>
    <row r="624" spans="4:8" ht="15" customHeight="1">
      <c r="D624" s="3" t="s">
        <v>96</v>
      </c>
      <c r="E624" s="4"/>
      <c r="F624" s="37"/>
      <c r="G624" s="38"/>
      <c r="H624" s="331"/>
    </row>
    <row r="625" spans="1:8" ht="15" customHeight="1">
      <c r="A625" s="278"/>
      <c r="D625" s="3" t="s">
        <v>97</v>
      </c>
      <c r="E625" s="4"/>
      <c r="H625" s="331"/>
    </row>
    <row r="626" spans="4:8" ht="15" customHeight="1">
      <c r="D626" s="3"/>
      <c r="E626" s="6"/>
      <c r="G626" s="1"/>
      <c r="H626" s="332"/>
    </row>
    <row r="627" spans="1:9" ht="15" customHeight="1">
      <c r="A627" s="705" t="s">
        <v>284</v>
      </c>
      <c r="B627" s="686" t="s">
        <v>2</v>
      </c>
      <c r="C627" s="686"/>
      <c r="D627" s="8" t="s">
        <v>3</v>
      </c>
      <c r="E627" s="9" t="s">
        <v>4</v>
      </c>
      <c r="F627" s="1">
        <v>511112</v>
      </c>
      <c r="H627" s="493" t="s">
        <v>4</v>
      </c>
      <c r="I627" s="499" t="s">
        <v>5</v>
      </c>
    </row>
    <row r="628" spans="1:9" ht="15" customHeight="1">
      <c r="A628" s="706"/>
      <c r="B628" s="686" t="s">
        <v>7</v>
      </c>
      <c r="C628" s="686"/>
      <c r="D628" s="8" t="s">
        <v>8</v>
      </c>
      <c r="E628" s="9" t="s">
        <v>9</v>
      </c>
      <c r="H628" s="333" t="s">
        <v>1138</v>
      </c>
      <c r="I628" s="528" t="s">
        <v>1112</v>
      </c>
    </row>
    <row r="629" spans="1:9" ht="15" customHeight="1">
      <c r="A629" s="276">
        <v>1</v>
      </c>
      <c r="B629" s="11" t="s">
        <v>10</v>
      </c>
      <c r="C629" s="10">
        <v>42</v>
      </c>
      <c r="D629" s="33" t="s">
        <v>98</v>
      </c>
      <c r="E629" s="13">
        <v>225720</v>
      </c>
      <c r="H629" s="334"/>
      <c r="I629" s="528">
        <v>28215</v>
      </c>
    </row>
    <row r="630" spans="1:9" ht="15" customHeight="1">
      <c r="A630" s="276">
        <v>2</v>
      </c>
      <c r="B630" s="11" t="s">
        <v>10</v>
      </c>
      <c r="C630" s="15">
        <v>4</v>
      </c>
      <c r="D630" s="42" t="s">
        <v>591</v>
      </c>
      <c r="E630" s="57">
        <f>SUM(E629)</f>
        <v>225720</v>
      </c>
      <c r="H630" s="352">
        <f>SUM(H629:H629)</f>
        <v>0</v>
      </c>
      <c r="I630" s="506">
        <v>28215</v>
      </c>
    </row>
    <row r="631" spans="1:9" ht="15" customHeight="1">
      <c r="A631" s="705">
        <v>3</v>
      </c>
      <c r="B631" s="707" t="s">
        <v>565</v>
      </c>
      <c r="C631" s="708"/>
      <c r="D631" s="709"/>
      <c r="E631" s="713">
        <f>SUM(E630)</f>
        <v>225720</v>
      </c>
      <c r="H631" s="732">
        <f>SUM(H630)</f>
        <v>0</v>
      </c>
      <c r="I631" s="694">
        <v>28215</v>
      </c>
    </row>
    <row r="632" spans="1:9" ht="15" customHeight="1">
      <c r="A632" s="706"/>
      <c r="B632" s="710"/>
      <c r="C632" s="711"/>
      <c r="D632" s="712"/>
      <c r="E632" s="713"/>
      <c r="H632" s="732"/>
      <c r="I632" s="695"/>
    </row>
    <row r="633" spans="3:9" ht="15" customHeight="1">
      <c r="C633" s="35"/>
      <c r="D633" s="30"/>
      <c r="E633" s="36"/>
      <c r="F633" s="37"/>
      <c r="G633" s="38"/>
      <c r="H633" s="344"/>
      <c r="I633" s="526"/>
    </row>
    <row r="634" spans="1:8" ht="15" customHeight="1">
      <c r="A634" s="278"/>
      <c r="D634" s="3" t="s">
        <v>100</v>
      </c>
      <c r="E634" s="4"/>
      <c r="H634" s="331"/>
    </row>
    <row r="635" spans="4:8" ht="15" customHeight="1">
      <c r="D635" s="3" t="s">
        <v>101</v>
      </c>
      <c r="E635" s="4"/>
      <c r="H635" s="331"/>
    </row>
    <row r="636" spans="4:9" ht="15" customHeight="1">
      <c r="D636" s="3"/>
      <c r="E636" s="6"/>
      <c r="H636" s="332"/>
      <c r="I636" s="526"/>
    </row>
    <row r="637" spans="1:9" ht="15" customHeight="1">
      <c r="A637" s="705" t="s">
        <v>284</v>
      </c>
      <c r="B637" s="686" t="s">
        <v>2</v>
      </c>
      <c r="C637" s="686"/>
      <c r="D637" s="8" t="s">
        <v>3</v>
      </c>
      <c r="E637" s="9" t="s">
        <v>4</v>
      </c>
      <c r="F637" s="1">
        <v>511112</v>
      </c>
      <c r="H637" s="333" t="s">
        <v>4</v>
      </c>
      <c r="I637" s="499" t="s">
        <v>5</v>
      </c>
    </row>
    <row r="638" spans="1:9" ht="15" customHeight="1">
      <c r="A638" s="706"/>
      <c r="B638" s="686" t="s">
        <v>7</v>
      </c>
      <c r="C638" s="686"/>
      <c r="D638" s="8" t="s">
        <v>8</v>
      </c>
      <c r="E638" s="9" t="s">
        <v>9</v>
      </c>
      <c r="H638" s="333" t="s">
        <v>991</v>
      </c>
      <c r="I638" s="528" t="s">
        <v>1112</v>
      </c>
    </row>
    <row r="639" spans="1:9" ht="15" customHeight="1">
      <c r="A639" s="262"/>
      <c r="B639" s="10" t="s">
        <v>10</v>
      </c>
      <c r="C639" s="10">
        <v>42</v>
      </c>
      <c r="D639" s="419" t="s">
        <v>446</v>
      </c>
      <c r="E639" s="9"/>
      <c r="H639" s="333"/>
      <c r="I639" s="501"/>
    </row>
    <row r="640" spans="1:9" ht="15" customHeight="1">
      <c r="A640" s="276">
        <v>1</v>
      </c>
      <c r="B640" s="11" t="s">
        <v>10</v>
      </c>
      <c r="C640" s="10">
        <v>45</v>
      </c>
      <c r="D640" s="33" t="s">
        <v>99</v>
      </c>
      <c r="E640" s="13">
        <v>2000000</v>
      </c>
      <c r="H640" s="334"/>
      <c r="I640" s="501"/>
    </row>
    <row r="641" spans="1:9" ht="15" customHeight="1">
      <c r="A641" s="276">
        <v>2</v>
      </c>
      <c r="B641" s="11" t="s">
        <v>10</v>
      </c>
      <c r="C641" s="10">
        <v>45</v>
      </c>
      <c r="D641" s="33" t="s">
        <v>102</v>
      </c>
      <c r="E641" s="13">
        <v>300000</v>
      </c>
      <c r="H641" s="334"/>
      <c r="I641" s="501"/>
    </row>
    <row r="642" spans="1:9" ht="15" customHeight="1">
      <c r="A642" s="276">
        <v>3</v>
      </c>
      <c r="B642" s="11" t="s">
        <v>10</v>
      </c>
      <c r="C642" s="15">
        <v>4</v>
      </c>
      <c r="D642" s="42" t="s">
        <v>605</v>
      </c>
      <c r="E642" s="57">
        <f>SUM(E640:E641)</f>
        <v>2300000</v>
      </c>
      <c r="H642" s="352">
        <f>SUM(H640:H641)</f>
        <v>0</v>
      </c>
      <c r="I642" s="506"/>
    </row>
    <row r="643" spans="1:12" s="76" customFormat="1" ht="15" customHeight="1">
      <c r="A643" s="705">
        <v>4</v>
      </c>
      <c r="B643" s="707" t="s">
        <v>606</v>
      </c>
      <c r="C643" s="708"/>
      <c r="D643" s="709"/>
      <c r="E643" s="713">
        <f>SUM(E640:E641)</f>
        <v>2300000</v>
      </c>
      <c r="F643" s="1"/>
      <c r="G643"/>
      <c r="H643" s="699">
        <f>SUM(H642)</f>
        <v>0</v>
      </c>
      <c r="I643" s="739"/>
      <c r="L643" s="453"/>
    </row>
    <row r="644" spans="1:12" s="1" customFormat="1" ht="15" customHeight="1">
      <c r="A644" s="706"/>
      <c r="B644" s="710"/>
      <c r="C644" s="711"/>
      <c r="D644" s="712"/>
      <c r="E644" s="713"/>
      <c r="G644"/>
      <c r="H644" s="700"/>
      <c r="I644" s="739"/>
      <c r="L644" s="445"/>
    </row>
    <row r="645" spans="1:12" s="1" customFormat="1" ht="15" customHeight="1">
      <c r="A645" s="275"/>
      <c r="B645" s="2"/>
      <c r="D645"/>
      <c r="E645" s="68"/>
      <c r="G645"/>
      <c r="H645" s="357"/>
      <c r="I645" s="530"/>
      <c r="L645" s="445"/>
    </row>
    <row r="646" spans="1:12" s="1" customFormat="1" ht="15" customHeight="1">
      <c r="A646" s="275"/>
      <c r="B646" s="2"/>
      <c r="D646" s="3" t="s">
        <v>103</v>
      </c>
      <c r="E646" s="4"/>
      <c r="G646"/>
      <c r="H646" s="331"/>
      <c r="I646" s="530"/>
      <c r="L646" s="445"/>
    </row>
    <row r="647" spans="1:12" s="1" customFormat="1" ht="15" customHeight="1">
      <c r="A647" s="275"/>
      <c r="B647" s="2"/>
      <c r="D647" s="3" t="s">
        <v>611</v>
      </c>
      <c r="E647" s="4"/>
      <c r="G647"/>
      <c r="H647" s="331"/>
      <c r="I647" s="530"/>
      <c r="L647" s="445"/>
    </row>
    <row r="648" spans="1:12" s="1" customFormat="1" ht="15" customHeight="1">
      <c r="A648" s="275"/>
      <c r="B648" s="2"/>
      <c r="D648" s="3"/>
      <c r="E648" s="6"/>
      <c r="G648"/>
      <c r="H648" s="332"/>
      <c r="I648" s="530"/>
      <c r="L648" s="445"/>
    </row>
    <row r="649" spans="1:12" s="1" customFormat="1" ht="15" customHeight="1">
      <c r="A649" s="705" t="s">
        <v>284</v>
      </c>
      <c r="B649" s="686" t="s">
        <v>2</v>
      </c>
      <c r="C649" s="686"/>
      <c r="D649" s="8" t="s">
        <v>3</v>
      </c>
      <c r="E649" s="9" t="s">
        <v>4</v>
      </c>
      <c r="F649" s="1">
        <v>511112</v>
      </c>
      <c r="G649"/>
      <c r="H649" s="493" t="s">
        <v>4</v>
      </c>
      <c r="I649" s="499" t="s">
        <v>5</v>
      </c>
      <c r="L649" s="445"/>
    </row>
    <row r="650" spans="1:12" s="1" customFormat="1" ht="15" customHeight="1">
      <c r="A650" s="706"/>
      <c r="B650" s="686" t="s">
        <v>7</v>
      </c>
      <c r="C650" s="686"/>
      <c r="D650" s="8" t="s">
        <v>8</v>
      </c>
      <c r="E650" s="9" t="s">
        <v>9</v>
      </c>
      <c r="G650"/>
      <c r="H650" s="333" t="s">
        <v>1138</v>
      </c>
      <c r="I650" s="528" t="s">
        <v>1112</v>
      </c>
      <c r="L650" s="445"/>
    </row>
    <row r="651" spans="1:12" s="1" customFormat="1" ht="16.5" customHeight="1">
      <c r="A651" s="262">
        <v>1</v>
      </c>
      <c r="B651" s="10"/>
      <c r="C651" s="10">
        <v>332</v>
      </c>
      <c r="D651" s="23" t="s">
        <v>88</v>
      </c>
      <c r="E651" s="9"/>
      <c r="G651"/>
      <c r="H651" s="355">
        <v>4150000</v>
      </c>
      <c r="I651" s="501">
        <v>3937237</v>
      </c>
      <c r="L651" s="445"/>
    </row>
    <row r="652" spans="1:12" s="1" customFormat="1" ht="17.25">
      <c r="A652" s="276">
        <v>2</v>
      </c>
      <c r="B652" s="11" t="s">
        <v>10</v>
      </c>
      <c r="C652" s="10">
        <v>351</v>
      </c>
      <c r="D652" s="18" t="s">
        <v>15</v>
      </c>
      <c r="E652" s="14">
        <v>878477</v>
      </c>
      <c r="F652" s="1">
        <v>58812</v>
      </c>
      <c r="G652"/>
      <c r="H652" s="334">
        <v>1120500</v>
      </c>
      <c r="I652" s="501">
        <v>1063054</v>
      </c>
      <c r="L652" s="445"/>
    </row>
    <row r="653" spans="1:12" s="1" customFormat="1" ht="17.25">
      <c r="A653" s="276">
        <v>3</v>
      </c>
      <c r="B653" s="11" t="s">
        <v>10</v>
      </c>
      <c r="C653" s="15">
        <v>3</v>
      </c>
      <c r="D653" s="74" t="s">
        <v>826</v>
      </c>
      <c r="E653" s="72" t="e">
        <f>SUM(E647+E650+E652)</f>
        <v>#VALUE!</v>
      </c>
      <c r="G653"/>
      <c r="H653" s="350">
        <f>SUM(H651:H652)</f>
        <v>5270500</v>
      </c>
      <c r="I653" s="506">
        <v>5000291</v>
      </c>
      <c r="L653" s="445"/>
    </row>
    <row r="654" spans="1:12" s="1" customFormat="1" ht="15" customHeight="1">
      <c r="A654" s="705">
        <v>4</v>
      </c>
      <c r="B654" s="707" t="s">
        <v>565</v>
      </c>
      <c r="C654" s="708"/>
      <c r="D654" s="709"/>
      <c r="E654" s="716" t="e">
        <f>SUM(#REF!)</f>
        <v>#REF!</v>
      </c>
      <c r="G654"/>
      <c r="H654" s="699">
        <f>H653</f>
        <v>5270500</v>
      </c>
      <c r="I654" s="694">
        <v>5000291</v>
      </c>
      <c r="L654" s="445"/>
    </row>
    <row r="655" spans="1:12" s="1" customFormat="1" ht="15" customHeight="1">
      <c r="A655" s="706"/>
      <c r="B655" s="710"/>
      <c r="C655" s="711"/>
      <c r="D655" s="712"/>
      <c r="E655" s="717"/>
      <c r="F655" s="37"/>
      <c r="G655" s="38"/>
      <c r="H655" s="700"/>
      <c r="I655" s="695"/>
      <c r="L655" s="445"/>
    </row>
    <row r="656" spans="1:12" s="1" customFormat="1" ht="15" customHeight="1">
      <c r="A656" s="278"/>
      <c r="B656" s="2"/>
      <c r="C656" s="35"/>
      <c r="D656" s="30"/>
      <c r="E656" s="36"/>
      <c r="G656"/>
      <c r="H656" s="344"/>
      <c r="I656" s="530"/>
      <c r="L656" s="445"/>
    </row>
    <row r="657" spans="1:12" s="1" customFormat="1" ht="15" customHeight="1">
      <c r="A657" s="275"/>
      <c r="B657" s="2"/>
      <c r="D657" s="3" t="s">
        <v>104</v>
      </c>
      <c r="E657" s="4"/>
      <c r="H657" s="331"/>
      <c r="I657" s="530"/>
      <c r="L657" s="445"/>
    </row>
    <row r="658" spans="1:12" s="1" customFormat="1" ht="15" customHeight="1">
      <c r="A658" s="275"/>
      <c r="B658" s="2"/>
      <c r="D658" s="3" t="s">
        <v>105</v>
      </c>
      <c r="E658" s="4"/>
      <c r="F658" s="1">
        <v>5831123</v>
      </c>
      <c r="G658"/>
      <c r="H658" s="331"/>
      <c r="I658" s="530"/>
      <c r="L658" s="445"/>
    </row>
    <row r="659" spans="1:12" s="1" customFormat="1" ht="15" customHeight="1">
      <c r="A659" s="275"/>
      <c r="B659" s="2"/>
      <c r="D659" s="3"/>
      <c r="E659" s="6"/>
      <c r="G659"/>
      <c r="H659" s="332"/>
      <c r="I659" s="530"/>
      <c r="L659" s="445"/>
    </row>
    <row r="660" spans="1:12" s="1" customFormat="1" ht="15" customHeight="1">
      <c r="A660" s="705" t="s">
        <v>284</v>
      </c>
      <c r="B660" s="686" t="s">
        <v>2</v>
      </c>
      <c r="C660" s="686"/>
      <c r="D660" s="8" t="s">
        <v>3</v>
      </c>
      <c r="E660" s="9" t="s">
        <v>4</v>
      </c>
      <c r="F660" s="1">
        <v>511112</v>
      </c>
      <c r="G660"/>
      <c r="H660" s="493" t="s">
        <v>4</v>
      </c>
      <c r="I660" s="499" t="s">
        <v>5</v>
      </c>
      <c r="L660" s="445"/>
    </row>
    <row r="661" spans="1:12" s="1" customFormat="1" ht="15" customHeight="1">
      <c r="A661" s="706"/>
      <c r="B661" s="686" t="s">
        <v>7</v>
      </c>
      <c r="C661" s="686"/>
      <c r="D661" s="8" t="s">
        <v>8</v>
      </c>
      <c r="E661" s="9" t="s">
        <v>9</v>
      </c>
      <c r="G661"/>
      <c r="H661" s="333" t="s">
        <v>1138</v>
      </c>
      <c r="I661" s="528" t="s">
        <v>1112</v>
      </c>
      <c r="L661" s="445"/>
    </row>
    <row r="662" spans="1:12" s="1" customFormat="1" ht="15" customHeight="1">
      <c r="A662" s="276">
        <v>1</v>
      </c>
      <c r="B662" s="11" t="s">
        <v>10</v>
      </c>
      <c r="C662" s="10">
        <v>1101</v>
      </c>
      <c r="D662" s="63" t="s">
        <v>1132</v>
      </c>
      <c r="E662" s="61">
        <v>1789200</v>
      </c>
      <c r="G662"/>
      <c r="H662" s="334">
        <v>2325500</v>
      </c>
      <c r="I662" s="691">
        <v>2578623</v>
      </c>
      <c r="L662" s="445"/>
    </row>
    <row r="663" spans="1:12" s="1" customFormat="1" ht="15" customHeight="1">
      <c r="A663" s="276">
        <v>2</v>
      </c>
      <c r="B663" s="11" t="s">
        <v>10</v>
      </c>
      <c r="C663" s="10">
        <v>1101</v>
      </c>
      <c r="D663" s="63" t="s">
        <v>876</v>
      </c>
      <c r="E663" s="61"/>
      <c r="G663"/>
      <c r="H663" s="334">
        <v>304776</v>
      </c>
      <c r="I663" s="692"/>
      <c r="L663" s="445"/>
    </row>
    <row r="664" spans="1:12" s="1" customFormat="1" ht="15" customHeight="1">
      <c r="A664" s="276">
        <v>3</v>
      </c>
      <c r="B664" s="11" t="s">
        <v>10</v>
      </c>
      <c r="C664" s="10">
        <v>1101</v>
      </c>
      <c r="D664" s="63" t="s">
        <v>1023</v>
      </c>
      <c r="E664" s="61"/>
      <c r="G664"/>
      <c r="H664" s="334">
        <v>142800</v>
      </c>
      <c r="I664" s="692"/>
      <c r="L664" s="445"/>
    </row>
    <row r="665" spans="1:12" s="1" customFormat="1" ht="15" customHeight="1">
      <c r="A665" s="276">
        <v>4</v>
      </c>
      <c r="B665" s="11" t="s">
        <v>10</v>
      </c>
      <c r="C665" s="10">
        <v>11</v>
      </c>
      <c r="D665" s="63" t="s">
        <v>937</v>
      </c>
      <c r="E665" s="61"/>
      <c r="G665"/>
      <c r="H665" s="366">
        <f>SUM(H662:H664)</f>
        <v>2773076</v>
      </c>
      <c r="I665" s="693"/>
      <c r="L665" s="445"/>
    </row>
    <row r="666" spans="1:12" s="1" customFormat="1" ht="15" customHeight="1">
      <c r="A666" s="276">
        <v>5</v>
      </c>
      <c r="B666" s="11" t="s">
        <v>10</v>
      </c>
      <c r="C666" s="10">
        <v>1103</v>
      </c>
      <c r="D666" s="63" t="s">
        <v>878</v>
      </c>
      <c r="E666" s="61"/>
      <c r="G666"/>
      <c r="H666" s="334">
        <v>250000</v>
      </c>
      <c r="I666" s="501">
        <v>250000</v>
      </c>
      <c r="L666" s="445"/>
    </row>
    <row r="667" spans="1:12" s="1" customFormat="1" ht="15" customHeight="1">
      <c r="A667" s="276">
        <v>6</v>
      </c>
      <c r="B667" s="11" t="s">
        <v>10</v>
      </c>
      <c r="C667" s="10">
        <v>1107</v>
      </c>
      <c r="D667" s="63" t="s">
        <v>1130</v>
      </c>
      <c r="E667" s="61">
        <v>60000</v>
      </c>
      <c r="F667" s="1">
        <v>53111</v>
      </c>
      <c r="G667"/>
      <c r="H667" s="334">
        <v>100000</v>
      </c>
      <c r="I667" s="501">
        <v>100000</v>
      </c>
      <c r="L667" s="445"/>
    </row>
    <row r="668" spans="1:12" s="1" customFormat="1" ht="15" customHeight="1">
      <c r="A668" s="276">
        <v>7</v>
      </c>
      <c r="B668" s="11" t="s">
        <v>10</v>
      </c>
      <c r="C668" s="10">
        <v>1110</v>
      </c>
      <c r="D668" s="63" t="s">
        <v>835</v>
      </c>
      <c r="E668" s="61">
        <v>12000</v>
      </c>
      <c r="G668"/>
      <c r="H668" s="334">
        <v>12000</v>
      </c>
      <c r="I668" s="501">
        <v>12000</v>
      </c>
      <c r="L668" s="445"/>
    </row>
    <row r="669" spans="1:12" s="1" customFormat="1" ht="15" customHeight="1">
      <c r="A669" s="276">
        <v>8</v>
      </c>
      <c r="B669" s="11" t="s">
        <v>10</v>
      </c>
      <c r="C669" s="15">
        <v>11</v>
      </c>
      <c r="D669" s="64" t="s">
        <v>567</v>
      </c>
      <c r="E669" s="62">
        <f>SUM(E662:E668)</f>
        <v>1861200</v>
      </c>
      <c r="G669"/>
      <c r="H669" s="337">
        <f>H665+H666+H667+H668</f>
        <v>3135076</v>
      </c>
      <c r="I669" s="529">
        <v>2940623</v>
      </c>
      <c r="L669" s="445"/>
    </row>
    <row r="670" spans="1:12" s="1" customFormat="1" ht="15" customHeight="1">
      <c r="A670" s="276">
        <v>9</v>
      </c>
      <c r="B670" s="11" t="s">
        <v>10</v>
      </c>
      <c r="C670" s="10">
        <v>2</v>
      </c>
      <c r="D670" s="18" t="s">
        <v>871</v>
      </c>
      <c r="E670" s="61" t="e">
        <f>SUM(E662+#REF!+#REF!)*0.27</f>
        <v>#REF!</v>
      </c>
      <c r="G670"/>
      <c r="H670" s="334">
        <f>(H665+H666)*0.195</f>
        <v>589499.8200000001</v>
      </c>
      <c r="I670" s="501">
        <v>468649</v>
      </c>
      <c r="L670" s="445"/>
    </row>
    <row r="671" spans="1:12" s="1" customFormat="1" ht="15" customHeight="1">
      <c r="A671" s="276">
        <v>10</v>
      </c>
      <c r="B671" s="11" t="s">
        <v>10</v>
      </c>
      <c r="C671" s="10">
        <v>2</v>
      </c>
      <c r="D671" s="18" t="s">
        <v>871</v>
      </c>
      <c r="E671" s="61">
        <f>SUM(E667*1.19*0.14)</f>
        <v>9996.000000000002</v>
      </c>
      <c r="F671" s="1">
        <v>54211</v>
      </c>
      <c r="G671"/>
      <c r="H671" s="343">
        <v>19500</v>
      </c>
      <c r="I671" s="501">
        <v>16520</v>
      </c>
      <c r="L671" s="445"/>
    </row>
    <row r="672" spans="1:12" s="1" customFormat="1" ht="15" customHeight="1">
      <c r="A672" s="276">
        <v>11</v>
      </c>
      <c r="B672" s="11" t="s">
        <v>10</v>
      </c>
      <c r="C672" s="10">
        <v>2</v>
      </c>
      <c r="D672" s="18" t="s">
        <v>1131</v>
      </c>
      <c r="E672" s="61">
        <f>SUM(E667*1.19*0.16)</f>
        <v>11424</v>
      </c>
      <c r="F672" s="1">
        <v>561111</v>
      </c>
      <c r="G672"/>
      <c r="H672" s="343">
        <v>15000</v>
      </c>
      <c r="I672" s="501">
        <v>17700</v>
      </c>
      <c r="L672" s="445"/>
    </row>
    <row r="673" spans="1:12" s="1" customFormat="1" ht="15" customHeight="1">
      <c r="A673" s="276">
        <v>12</v>
      </c>
      <c r="B673" s="11" t="s">
        <v>10</v>
      </c>
      <c r="C673" s="15">
        <v>2</v>
      </c>
      <c r="D673" s="74" t="s">
        <v>600</v>
      </c>
      <c r="E673" s="9"/>
      <c r="G673"/>
      <c r="H673" s="360">
        <f>SUM(H670:H672)</f>
        <v>623999.8200000001</v>
      </c>
      <c r="I673" s="529">
        <v>502869</v>
      </c>
      <c r="L673" s="445"/>
    </row>
    <row r="674" spans="1:12" s="1" customFormat="1" ht="15" customHeight="1">
      <c r="A674" s="276">
        <v>13</v>
      </c>
      <c r="B674" s="11" t="s">
        <v>10</v>
      </c>
      <c r="C674" s="314">
        <v>312</v>
      </c>
      <c r="D674" s="330" t="s">
        <v>932</v>
      </c>
      <c r="E674" s="329"/>
      <c r="F674" s="316"/>
      <c r="G674" s="317"/>
      <c r="H674" s="361">
        <v>23622</v>
      </c>
      <c r="I674" s="501">
        <v>15748</v>
      </c>
      <c r="L674" s="445"/>
    </row>
    <row r="675" spans="1:12" s="1" customFormat="1" ht="15" customHeight="1">
      <c r="A675" s="276">
        <v>14</v>
      </c>
      <c r="B675" s="11" t="s">
        <v>10</v>
      </c>
      <c r="C675" s="314">
        <v>351</v>
      </c>
      <c r="D675" s="18" t="s">
        <v>15</v>
      </c>
      <c r="E675" s="329"/>
      <c r="F675" s="316"/>
      <c r="G675" s="317"/>
      <c r="H675" s="362">
        <v>6378</v>
      </c>
      <c r="I675" s="501">
        <v>4252</v>
      </c>
      <c r="L675" s="445"/>
    </row>
    <row r="676" spans="1:12" s="1" customFormat="1" ht="15" customHeight="1">
      <c r="A676" s="276">
        <v>15</v>
      </c>
      <c r="B676" s="11" t="s">
        <v>10</v>
      </c>
      <c r="C676" s="314">
        <v>355</v>
      </c>
      <c r="D676" s="330" t="s">
        <v>438</v>
      </c>
      <c r="E676" s="329"/>
      <c r="F676" s="316"/>
      <c r="G676" s="317"/>
      <c r="H676" s="362">
        <v>1700</v>
      </c>
      <c r="I676" s="501"/>
      <c r="L676" s="445"/>
    </row>
    <row r="677" spans="1:12" s="1" customFormat="1" ht="15" customHeight="1">
      <c r="A677" s="276">
        <v>16</v>
      </c>
      <c r="B677" s="11" t="s">
        <v>10</v>
      </c>
      <c r="C677" s="15">
        <v>3</v>
      </c>
      <c r="D677" s="74" t="s">
        <v>17</v>
      </c>
      <c r="E677" s="323"/>
      <c r="G677"/>
      <c r="H677" s="363">
        <f>SUM(H674:H676)</f>
        <v>31700</v>
      </c>
      <c r="I677" s="529">
        <v>20000</v>
      </c>
      <c r="L677" s="445"/>
    </row>
    <row r="678" spans="1:12" s="1" customFormat="1" ht="15" customHeight="1">
      <c r="A678" s="276">
        <v>17</v>
      </c>
      <c r="B678" s="11" t="s">
        <v>10</v>
      </c>
      <c r="C678" s="15"/>
      <c r="D678" s="27" t="s">
        <v>775</v>
      </c>
      <c r="E678" s="57" t="e">
        <f>SUM(#REF!)</f>
        <v>#REF!</v>
      </c>
      <c r="G678"/>
      <c r="H678" s="364">
        <f>H669+H673+H677</f>
        <v>3790775.8200000003</v>
      </c>
      <c r="I678" s="529">
        <v>3463492</v>
      </c>
      <c r="L678" s="445"/>
    </row>
    <row r="679" spans="1:12" s="1" customFormat="1" ht="15" customHeight="1">
      <c r="A679" s="715">
        <v>18</v>
      </c>
      <c r="B679" s="707" t="s">
        <v>565</v>
      </c>
      <c r="C679" s="708"/>
      <c r="D679" s="709"/>
      <c r="E679" s="716" t="e">
        <f>SUM(#REF!)</f>
        <v>#REF!</v>
      </c>
      <c r="G679"/>
      <c r="H679" s="699">
        <f>H678</f>
        <v>3790775.8200000003</v>
      </c>
      <c r="I679" s="694">
        <v>3463492</v>
      </c>
      <c r="L679" s="445"/>
    </row>
    <row r="680" spans="1:12" s="1" customFormat="1" ht="15" customHeight="1">
      <c r="A680" s="715"/>
      <c r="B680" s="710"/>
      <c r="C680" s="711"/>
      <c r="D680" s="712"/>
      <c r="E680" s="717"/>
      <c r="G680"/>
      <c r="H680" s="700"/>
      <c r="I680" s="695"/>
      <c r="L680" s="445"/>
    </row>
    <row r="681" spans="1:12" s="1" customFormat="1" ht="15" customHeight="1">
      <c r="A681" s="275"/>
      <c r="B681" s="2"/>
      <c r="C681" s="35"/>
      <c r="D681" s="30"/>
      <c r="E681" s="36"/>
      <c r="G681"/>
      <c r="H681" s="344"/>
      <c r="I681" s="530"/>
      <c r="L681" s="445"/>
    </row>
    <row r="682" spans="1:12" s="1" customFormat="1" ht="15" customHeight="1">
      <c r="A682" s="278"/>
      <c r="B682" s="2"/>
      <c r="D682" s="3" t="s">
        <v>106</v>
      </c>
      <c r="E682" s="4"/>
      <c r="G682"/>
      <c r="H682" s="331"/>
      <c r="I682" s="530"/>
      <c r="L682" s="445"/>
    </row>
    <row r="683" spans="1:12" s="1" customFormat="1" ht="15" customHeight="1">
      <c r="A683" s="278"/>
      <c r="B683" s="2"/>
      <c r="D683" s="3" t="s">
        <v>107</v>
      </c>
      <c r="E683" s="4"/>
      <c r="G683"/>
      <c r="H683" s="331"/>
      <c r="I683" s="530"/>
      <c r="L683" s="445"/>
    </row>
    <row r="684" spans="1:12" s="1" customFormat="1" ht="15" customHeight="1">
      <c r="A684" s="278"/>
      <c r="B684" s="2"/>
      <c r="D684" s="3"/>
      <c r="E684" s="6"/>
      <c r="H684" s="332"/>
      <c r="I684" s="530"/>
      <c r="L684" s="445"/>
    </row>
    <row r="685" spans="1:12" s="1" customFormat="1" ht="15" customHeight="1">
      <c r="A685" s="705" t="s">
        <v>284</v>
      </c>
      <c r="B685" s="686" t="s">
        <v>2</v>
      </c>
      <c r="C685" s="686"/>
      <c r="D685" s="8" t="s">
        <v>3</v>
      </c>
      <c r="E685" s="9" t="s">
        <v>4</v>
      </c>
      <c r="F685" s="1">
        <v>511112</v>
      </c>
      <c r="G685"/>
      <c r="H685" s="493" t="s">
        <v>4</v>
      </c>
      <c r="I685" s="499" t="s">
        <v>5</v>
      </c>
      <c r="L685" s="445"/>
    </row>
    <row r="686" spans="1:12" s="1" customFormat="1" ht="15" customHeight="1">
      <c r="A686" s="706"/>
      <c r="B686" s="686" t="s">
        <v>7</v>
      </c>
      <c r="C686" s="686"/>
      <c r="D686" s="8" t="s">
        <v>8</v>
      </c>
      <c r="E686" s="9" t="s">
        <v>9</v>
      </c>
      <c r="G686"/>
      <c r="H686" s="333" t="s">
        <v>1138</v>
      </c>
      <c r="I686" s="528" t="s">
        <v>1112</v>
      </c>
      <c r="L686" s="445"/>
    </row>
    <row r="687" spans="1:12" s="1" customFormat="1" ht="15" customHeight="1">
      <c r="A687" s="276">
        <v>1</v>
      </c>
      <c r="B687" s="11" t="s">
        <v>10</v>
      </c>
      <c r="C687" s="10"/>
      <c r="D687" s="33"/>
      <c r="E687" s="14">
        <v>897866</v>
      </c>
      <c r="G687"/>
      <c r="H687" s="334"/>
      <c r="I687" s="501"/>
      <c r="L687" s="445"/>
    </row>
    <row r="688" spans="1:12" s="1" customFormat="1" ht="15" customHeight="1">
      <c r="A688" s="276">
        <v>2</v>
      </c>
      <c r="B688" s="11" t="s">
        <v>10</v>
      </c>
      <c r="C688" s="15"/>
      <c r="D688" s="42"/>
      <c r="E688" s="57">
        <f>SUM(E687)</f>
        <v>897866</v>
      </c>
      <c r="G688"/>
      <c r="H688" s="352"/>
      <c r="I688" s="529"/>
      <c r="L688" s="445"/>
    </row>
    <row r="689" spans="1:12" s="1" customFormat="1" ht="15" customHeight="1">
      <c r="A689" s="705">
        <v>3</v>
      </c>
      <c r="B689" s="434" t="s">
        <v>565</v>
      </c>
      <c r="C689" s="288"/>
      <c r="D689" s="289"/>
      <c r="E689" s="716">
        <f>SUM(E687:E687)</f>
        <v>897866</v>
      </c>
      <c r="G689"/>
      <c r="H689" s="699">
        <f>SUM(H687:H687)</f>
        <v>0</v>
      </c>
      <c r="I689" s="745"/>
      <c r="L689" s="445"/>
    </row>
    <row r="690" spans="1:12" s="1" customFormat="1" ht="15" customHeight="1">
      <c r="A690" s="706"/>
      <c r="B690" s="290"/>
      <c r="C690" s="291"/>
      <c r="D690" s="292"/>
      <c r="E690" s="717"/>
      <c r="G690"/>
      <c r="H690" s="700"/>
      <c r="I690" s="746"/>
      <c r="L690" s="445"/>
    </row>
    <row r="691" spans="1:12" s="1" customFormat="1" ht="15" customHeight="1">
      <c r="A691" s="275"/>
      <c r="B691" s="2"/>
      <c r="D691"/>
      <c r="E691" s="68"/>
      <c r="G691"/>
      <c r="H691" s="357"/>
      <c r="I691" s="530"/>
      <c r="L691" s="445"/>
    </row>
    <row r="692" spans="1:12" s="1" customFormat="1" ht="15" customHeight="1">
      <c r="A692" s="275"/>
      <c r="B692" s="2"/>
      <c r="D692" s="3" t="s">
        <v>108</v>
      </c>
      <c r="E692" s="4"/>
      <c r="G692"/>
      <c r="H692" s="331"/>
      <c r="I692" s="530"/>
      <c r="L692" s="445"/>
    </row>
    <row r="693" spans="1:12" s="1" customFormat="1" ht="15" customHeight="1">
      <c r="A693" s="275"/>
      <c r="B693" s="2"/>
      <c r="C693" s="37"/>
      <c r="D693" s="3" t="s">
        <v>610</v>
      </c>
      <c r="E693" s="4"/>
      <c r="G693"/>
      <c r="H693" s="331"/>
      <c r="I693" s="530"/>
      <c r="L693" s="445"/>
    </row>
    <row r="694" spans="1:12" s="1" customFormat="1" ht="15" customHeight="1">
      <c r="A694" s="275"/>
      <c r="B694" s="2"/>
      <c r="C694" s="37"/>
      <c r="D694" s="3"/>
      <c r="E694" s="6"/>
      <c r="G694"/>
      <c r="H694" s="332"/>
      <c r="I694" s="530"/>
      <c r="L694" s="445"/>
    </row>
    <row r="695" spans="1:12" s="1" customFormat="1" ht="15" customHeight="1">
      <c r="A695" s="705" t="s">
        <v>284</v>
      </c>
      <c r="B695" s="686" t="s">
        <v>2</v>
      </c>
      <c r="C695" s="686"/>
      <c r="D695" s="8" t="s">
        <v>3</v>
      </c>
      <c r="E695" s="9" t="s">
        <v>4</v>
      </c>
      <c r="F695" s="1">
        <v>511112</v>
      </c>
      <c r="G695"/>
      <c r="H695" s="493" t="s">
        <v>4</v>
      </c>
      <c r="I695" s="499" t="s">
        <v>5</v>
      </c>
      <c r="L695" s="445"/>
    </row>
    <row r="696" spans="1:12" s="1" customFormat="1" ht="17.25">
      <c r="A696" s="706"/>
      <c r="B696" s="686" t="s">
        <v>7</v>
      </c>
      <c r="C696" s="686"/>
      <c r="D696" s="8" t="s">
        <v>8</v>
      </c>
      <c r="E696" s="9" t="s">
        <v>9</v>
      </c>
      <c r="G696"/>
      <c r="H696" s="333" t="s">
        <v>1138</v>
      </c>
      <c r="I696" s="528" t="s">
        <v>1112</v>
      </c>
      <c r="L696" s="445"/>
    </row>
    <row r="697" spans="1:12" s="478" customFormat="1" ht="17.25">
      <c r="A697" s="475">
        <v>1</v>
      </c>
      <c r="B697" s="11" t="s">
        <v>10</v>
      </c>
      <c r="C697" s="479">
        <v>337</v>
      </c>
      <c r="D697" s="39" t="s">
        <v>1255</v>
      </c>
      <c r="E697" s="480"/>
      <c r="G697" s="130"/>
      <c r="H697" s="355"/>
      <c r="I697" s="501">
        <v>187500</v>
      </c>
      <c r="L697" s="481"/>
    </row>
    <row r="698" spans="1:12" s="478" customFormat="1" ht="17.25">
      <c r="A698" s="475">
        <v>2</v>
      </c>
      <c r="B698" s="11" t="s">
        <v>10</v>
      </c>
      <c r="C698" s="479">
        <v>352</v>
      </c>
      <c r="D698" s="39" t="s">
        <v>1070</v>
      </c>
      <c r="E698" s="480"/>
      <c r="G698" s="130"/>
      <c r="H698" s="355"/>
      <c r="I698" s="501">
        <v>354375</v>
      </c>
      <c r="L698" s="481"/>
    </row>
    <row r="699" spans="1:12" s="478" customFormat="1" ht="17.25">
      <c r="A699" s="475">
        <v>3</v>
      </c>
      <c r="B699" s="11" t="s">
        <v>10</v>
      </c>
      <c r="C699" s="479">
        <v>355</v>
      </c>
      <c r="D699" s="39" t="s">
        <v>438</v>
      </c>
      <c r="E699" s="480"/>
      <c r="G699" s="130"/>
      <c r="H699" s="355"/>
      <c r="I699" s="501">
        <v>1125000</v>
      </c>
      <c r="L699" s="481"/>
    </row>
    <row r="700" spans="1:12" s="478" customFormat="1" ht="17.25">
      <c r="A700" s="475">
        <v>4</v>
      </c>
      <c r="B700" s="11" t="s">
        <v>10</v>
      </c>
      <c r="C700" s="552">
        <v>3</v>
      </c>
      <c r="D700" s="470" t="s">
        <v>1071</v>
      </c>
      <c r="E700" s="553"/>
      <c r="F700" s="554"/>
      <c r="G700" s="555"/>
      <c r="H700" s="556"/>
      <c r="I700" s="506">
        <v>1666875</v>
      </c>
      <c r="L700" s="481"/>
    </row>
    <row r="701" spans="1:12" s="1" customFormat="1" ht="16.5" customHeight="1">
      <c r="A701" s="475">
        <v>5</v>
      </c>
      <c r="B701" s="11" t="s">
        <v>10</v>
      </c>
      <c r="C701" s="10">
        <v>48</v>
      </c>
      <c r="D701" s="294" t="s">
        <v>832</v>
      </c>
      <c r="E701"/>
      <c r="F701"/>
      <c r="G701"/>
      <c r="H701" s="334">
        <v>3246024</v>
      </c>
      <c r="I701" s="501">
        <v>3800674</v>
      </c>
      <c r="L701" s="445"/>
    </row>
    <row r="702" spans="1:9" ht="17.25">
      <c r="A702" s="475">
        <v>6</v>
      </c>
      <c r="B702" s="11" t="s">
        <v>10</v>
      </c>
      <c r="C702" s="15">
        <v>4</v>
      </c>
      <c r="D702" s="42" t="s">
        <v>609</v>
      </c>
      <c r="E702" s="57">
        <f>SUM(E701:E701)</f>
        <v>0</v>
      </c>
      <c r="H702" s="352">
        <f>SUM(H701)</f>
        <v>3246024</v>
      </c>
      <c r="I702" s="506">
        <v>3800674</v>
      </c>
    </row>
    <row r="703" spans="1:9" ht="17.25">
      <c r="A703" s="475">
        <v>7</v>
      </c>
      <c r="B703" s="56" t="s">
        <v>10</v>
      </c>
      <c r="C703" s="367">
        <v>512</v>
      </c>
      <c r="D703" s="368" t="s">
        <v>482</v>
      </c>
      <c r="E703" s="57"/>
      <c r="H703" s="352"/>
      <c r="I703" s="506">
        <v>100000</v>
      </c>
    </row>
    <row r="704" spans="1:9" ht="17.25">
      <c r="A704" s="475">
        <v>8</v>
      </c>
      <c r="B704" s="56" t="s">
        <v>10</v>
      </c>
      <c r="C704" s="367">
        <v>86</v>
      </c>
      <c r="D704" s="368" t="s">
        <v>1107</v>
      </c>
      <c r="E704" s="57"/>
      <c r="H704" s="352"/>
      <c r="I704" s="506">
        <v>500000</v>
      </c>
    </row>
    <row r="705" spans="1:9" ht="17.25">
      <c r="A705" s="475">
        <v>9</v>
      </c>
      <c r="B705" s="56" t="s">
        <v>10</v>
      </c>
      <c r="C705" s="396">
        <v>892</v>
      </c>
      <c r="D705" s="372" t="s">
        <v>981</v>
      </c>
      <c r="E705" s="57"/>
      <c r="H705" s="410"/>
      <c r="I705" s="501"/>
    </row>
    <row r="706" spans="1:9" ht="15" customHeight="1">
      <c r="A706" s="705">
        <v>10</v>
      </c>
      <c r="B706" s="707" t="s">
        <v>606</v>
      </c>
      <c r="C706" s="708"/>
      <c r="D706" s="709"/>
      <c r="E706" s="713">
        <f>SUM(E702)</f>
        <v>0</v>
      </c>
      <c r="H706" s="732">
        <f>H702</f>
        <v>3246024</v>
      </c>
      <c r="I706" s="694">
        <v>6067549</v>
      </c>
    </row>
    <row r="707" spans="1:9" ht="15" customHeight="1">
      <c r="A707" s="706"/>
      <c r="B707" s="710"/>
      <c r="C707" s="711"/>
      <c r="D707" s="712"/>
      <c r="E707" s="713"/>
      <c r="H707" s="732"/>
      <c r="I707" s="695"/>
    </row>
    <row r="709" spans="4:8" ht="17.25">
      <c r="D709" s="3" t="s">
        <v>1108</v>
      </c>
      <c r="E709" s="4"/>
      <c r="H709" s="331"/>
    </row>
    <row r="710" spans="3:8" ht="17.25">
      <c r="C710" s="37"/>
      <c r="D710" s="3" t="s">
        <v>1254</v>
      </c>
      <c r="E710" s="4"/>
      <c r="H710" s="331"/>
    </row>
    <row r="711" spans="3:8" ht="17.25">
      <c r="C711" s="37"/>
      <c r="D711" s="3"/>
      <c r="E711" s="6"/>
      <c r="H711" s="332"/>
    </row>
    <row r="712" spans="1:9" ht="15">
      <c r="A712" s="705" t="s">
        <v>284</v>
      </c>
      <c r="B712" s="686" t="s">
        <v>2</v>
      </c>
      <c r="C712" s="686"/>
      <c r="D712" s="8" t="s">
        <v>3</v>
      </c>
      <c r="E712" s="9" t="s">
        <v>4</v>
      </c>
      <c r="F712" s="1">
        <v>511112</v>
      </c>
      <c r="H712" s="493" t="s">
        <v>4</v>
      </c>
      <c r="I712" s="499" t="s">
        <v>5</v>
      </c>
    </row>
    <row r="713" spans="1:9" ht="17.25">
      <c r="A713" s="706"/>
      <c r="B713" s="686" t="s">
        <v>7</v>
      </c>
      <c r="C713" s="686"/>
      <c r="D713" s="8" t="s">
        <v>8</v>
      </c>
      <c r="E713" s="9" t="s">
        <v>9</v>
      </c>
      <c r="H713" s="333" t="s">
        <v>1138</v>
      </c>
      <c r="I713" s="528" t="s">
        <v>1112</v>
      </c>
    </row>
    <row r="714" spans="1:9" ht="17.25">
      <c r="A714" s="407">
        <v>1</v>
      </c>
      <c r="B714" s="423" t="s">
        <v>10</v>
      </c>
      <c r="C714" s="423">
        <v>123</v>
      </c>
      <c r="D714" s="470" t="s">
        <v>1133</v>
      </c>
      <c r="E714" s="559"/>
      <c r="F714" s="426"/>
      <c r="G714" s="427"/>
      <c r="H714" s="556">
        <v>180000</v>
      </c>
      <c r="I714" s="506">
        <v>180000</v>
      </c>
    </row>
    <row r="715" spans="1:9" ht="17.25">
      <c r="A715" s="407">
        <v>2</v>
      </c>
      <c r="B715" s="423" t="s">
        <v>10</v>
      </c>
      <c r="C715" s="423">
        <v>2</v>
      </c>
      <c r="D715" s="470" t="s">
        <v>1134</v>
      </c>
      <c r="E715" s="559"/>
      <c r="F715" s="426"/>
      <c r="G715" s="427"/>
      <c r="H715" s="556">
        <v>15000</v>
      </c>
      <c r="I715" s="506">
        <v>15000</v>
      </c>
    </row>
    <row r="716" spans="1:9" ht="17.25">
      <c r="A716" s="407">
        <v>3</v>
      </c>
      <c r="B716" s="10" t="s">
        <v>10</v>
      </c>
      <c r="C716" s="10">
        <v>312</v>
      </c>
      <c r="D716" s="39" t="s">
        <v>1135</v>
      </c>
      <c r="E716" s="490"/>
      <c r="H716" s="355">
        <v>218800</v>
      </c>
      <c r="I716" s="560"/>
    </row>
    <row r="717" spans="1:9" ht="17.25">
      <c r="A717" s="407">
        <v>4</v>
      </c>
      <c r="B717" s="10" t="s">
        <v>10</v>
      </c>
      <c r="C717" s="10">
        <v>312</v>
      </c>
      <c r="D717" s="39" t="s">
        <v>1136</v>
      </c>
      <c r="E717" s="490"/>
      <c r="H717" s="355">
        <v>913000</v>
      </c>
      <c r="I717" s="560"/>
    </row>
    <row r="718" spans="1:9" ht="17.25">
      <c r="A718" s="407">
        <v>5</v>
      </c>
      <c r="B718" s="10" t="s">
        <v>10</v>
      </c>
      <c r="C718" s="10">
        <v>332</v>
      </c>
      <c r="D718" s="39" t="s">
        <v>409</v>
      </c>
      <c r="E718" s="490"/>
      <c r="H718" s="355">
        <v>125000</v>
      </c>
      <c r="I718" s="550">
        <v>121260</v>
      </c>
    </row>
    <row r="719" spans="1:9" ht="17.25">
      <c r="A719" s="407">
        <v>6</v>
      </c>
      <c r="B719" s="10" t="s">
        <v>10</v>
      </c>
      <c r="C719" s="10">
        <v>336</v>
      </c>
      <c r="D719" s="39" t="s">
        <v>1109</v>
      </c>
      <c r="E719" s="490"/>
      <c r="H719" s="355">
        <v>600000</v>
      </c>
      <c r="I719" s="550">
        <v>596593</v>
      </c>
    </row>
    <row r="720" spans="1:9" ht="17.25">
      <c r="A720" s="407">
        <v>7</v>
      </c>
      <c r="B720" s="10"/>
      <c r="C720" s="10">
        <v>337</v>
      </c>
      <c r="D720" s="39" t="s">
        <v>1137</v>
      </c>
      <c r="E720" s="490"/>
      <c r="H720" s="355">
        <v>736000</v>
      </c>
      <c r="I720" s="550"/>
    </row>
    <row r="721" spans="1:9" ht="17.25">
      <c r="A721" s="407">
        <v>8</v>
      </c>
      <c r="B721" s="10" t="s">
        <v>10</v>
      </c>
      <c r="C721" s="10">
        <v>33</v>
      </c>
      <c r="D721" s="39" t="s">
        <v>1101</v>
      </c>
      <c r="E721" s="490"/>
      <c r="H721" s="355">
        <f>SUM(H716:H720)</f>
        <v>2592800</v>
      </c>
      <c r="I721" s="560">
        <v>717853</v>
      </c>
    </row>
    <row r="722" spans="1:9" ht="17.25">
      <c r="A722" s="407">
        <v>9</v>
      </c>
      <c r="B722" s="11" t="s">
        <v>10</v>
      </c>
      <c r="C722" s="479">
        <v>351</v>
      </c>
      <c r="D722" s="39" t="s">
        <v>1070</v>
      </c>
      <c r="E722" s="480"/>
      <c r="F722" s="478"/>
      <c r="G722" s="130"/>
      <c r="H722" s="558">
        <v>622664</v>
      </c>
      <c r="I722" s="550">
        <v>32740</v>
      </c>
    </row>
    <row r="723" spans="1:9" ht="17.25">
      <c r="A723" s="407">
        <v>10</v>
      </c>
      <c r="B723" s="303" t="s">
        <v>10</v>
      </c>
      <c r="C723" s="552">
        <v>3</v>
      </c>
      <c r="D723" s="470" t="s">
        <v>1071</v>
      </c>
      <c r="E723" s="480"/>
      <c r="F723" s="478"/>
      <c r="G723" s="130"/>
      <c r="H723" s="556">
        <f>SUM(H721:H722)</f>
        <v>3215464</v>
      </c>
      <c r="I723" s="561">
        <f>SUM(I721:I722)</f>
        <v>750593</v>
      </c>
    </row>
    <row r="724" spans="1:9" ht="17.25">
      <c r="A724" s="407">
        <v>11</v>
      </c>
      <c r="B724" s="56" t="s">
        <v>10</v>
      </c>
      <c r="C724" s="396">
        <v>64</v>
      </c>
      <c r="D724" s="372" t="s">
        <v>492</v>
      </c>
      <c r="E724" s="557"/>
      <c r="F724" s="316"/>
      <c r="G724" s="317"/>
      <c r="H724" s="410">
        <v>858680</v>
      </c>
      <c r="I724" s="560">
        <v>292391</v>
      </c>
    </row>
    <row r="725" spans="1:9" ht="17.25">
      <c r="A725" s="407">
        <v>12</v>
      </c>
      <c r="B725" s="56" t="s">
        <v>10</v>
      </c>
      <c r="C725" s="396">
        <v>67</v>
      </c>
      <c r="D725" s="372" t="s">
        <v>1110</v>
      </c>
      <c r="E725" s="557"/>
      <c r="F725" s="316"/>
      <c r="G725" s="317"/>
      <c r="H725" s="410">
        <v>231844</v>
      </c>
      <c r="I725" s="560">
        <v>78945</v>
      </c>
    </row>
    <row r="726" spans="1:9" ht="17.25">
      <c r="A726" s="407">
        <v>13</v>
      </c>
      <c r="B726" s="56" t="s">
        <v>10</v>
      </c>
      <c r="C726" s="367">
        <v>6</v>
      </c>
      <c r="D726" s="368" t="s">
        <v>612</v>
      </c>
      <c r="E726" s="57"/>
      <c r="H726" s="352">
        <f>SUM(H724:H725)</f>
        <v>1090524</v>
      </c>
      <c r="I726" s="562">
        <f>SUM(I724:I725)</f>
        <v>371336</v>
      </c>
    </row>
    <row r="727" spans="1:9" ht="12.75" customHeight="1">
      <c r="A727" s="705">
        <v>14</v>
      </c>
      <c r="B727" s="707" t="s">
        <v>1125</v>
      </c>
      <c r="C727" s="708"/>
      <c r="D727" s="709"/>
      <c r="E727" s="713" t="e">
        <f>SUM(#REF!)</f>
        <v>#REF!</v>
      </c>
      <c r="H727" s="732">
        <f>H714+H715+H723+H726</f>
        <v>4500988</v>
      </c>
      <c r="I727" s="732">
        <f>I714+I715+I723+I726</f>
        <v>1316929</v>
      </c>
    </row>
    <row r="728" spans="1:9" ht="12.75" customHeight="1">
      <c r="A728" s="706"/>
      <c r="B728" s="710"/>
      <c r="C728" s="711"/>
      <c r="D728" s="712"/>
      <c r="E728" s="713"/>
      <c r="H728" s="732"/>
      <c r="I728" s="732"/>
    </row>
    <row r="734" ht="69" customHeight="1">
      <c r="H734" s="357">
        <f>H706+H689+H679+H654+H643+H631+H620+H583+H572+H531+H519+H508+H485+H435+H414+H362+H352+H341+H304+H249+H235+H213+H193+H164+H152+H117+H85+H62+H140+H727+H276</f>
        <v>230342412.505</v>
      </c>
    </row>
    <row r="735" ht="17.25">
      <c r="H735" s="365"/>
    </row>
    <row r="737" spans="1:12" s="1" customFormat="1" ht="15" customHeight="1">
      <c r="A737" s="275"/>
      <c r="B737" s="2"/>
      <c r="D737" s="3" t="s">
        <v>109</v>
      </c>
      <c r="E737" s="4"/>
      <c r="G737"/>
      <c r="H737" s="331"/>
      <c r="I737" s="530"/>
      <c r="L737" s="445"/>
    </row>
    <row r="738" spans="3:8" ht="15" customHeight="1">
      <c r="C738" s="37"/>
      <c r="D738" s="3" t="s">
        <v>110</v>
      </c>
      <c r="E738" s="4"/>
      <c r="H738" s="331"/>
    </row>
    <row r="739" spans="3:8" ht="15" customHeight="1">
      <c r="C739" s="37"/>
      <c r="D739" s="3"/>
      <c r="E739" s="6"/>
      <c r="H739" s="332"/>
    </row>
    <row r="740" spans="1:9" ht="15" customHeight="1">
      <c r="A740" s="705" t="s">
        <v>284</v>
      </c>
      <c r="B740" s="728" t="s">
        <v>2</v>
      </c>
      <c r="C740" s="729"/>
      <c r="D740" s="8" t="s">
        <v>3</v>
      </c>
      <c r="E740" s="9" t="s">
        <v>4</v>
      </c>
      <c r="F740" s="1">
        <v>511112</v>
      </c>
      <c r="H740" s="493" t="s">
        <v>4</v>
      </c>
      <c r="I740" s="527" t="s">
        <v>5</v>
      </c>
    </row>
    <row r="741" spans="1:9" ht="17.25">
      <c r="A741" s="706"/>
      <c r="B741" s="728" t="s">
        <v>7</v>
      </c>
      <c r="C741" s="729"/>
      <c r="D741" s="8" t="s">
        <v>8</v>
      </c>
      <c r="E741" s="9" t="s">
        <v>9</v>
      </c>
      <c r="H741" s="333" t="s">
        <v>1138</v>
      </c>
      <c r="I741" s="528" t="s">
        <v>1112</v>
      </c>
    </row>
    <row r="742" spans="1:9" ht="17.25">
      <c r="A742" s="276">
        <v>1</v>
      </c>
      <c r="B742" s="11" t="s">
        <v>10</v>
      </c>
      <c r="C742" s="10">
        <v>512</v>
      </c>
      <c r="D742" s="33" t="s">
        <v>111</v>
      </c>
      <c r="E742" s="14">
        <v>69490587</v>
      </c>
      <c r="H742" s="334">
        <f>H747-H734</f>
        <v>12454208.495000005</v>
      </c>
      <c r="I742" s="501"/>
    </row>
    <row r="743" spans="1:9" ht="17.25">
      <c r="A743" s="276">
        <v>2</v>
      </c>
      <c r="B743" s="11" t="s">
        <v>10</v>
      </c>
      <c r="C743" s="15"/>
      <c r="D743" s="42"/>
      <c r="E743" s="57">
        <f>SUM(E742:E742)</f>
        <v>69490587</v>
      </c>
      <c r="H743" s="352">
        <f>SUM(H742:H742)</f>
        <v>12454208.495000005</v>
      </c>
      <c r="I743" s="529"/>
    </row>
    <row r="744" spans="1:9" ht="15" customHeight="1">
      <c r="A744" s="705">
        <v>3</v>
      </c>
      <c r="B744" s="707" t="s">
        <v>20</v>
      </c>
      <c r="C744" s="708"/>
      <c r="D744" s="709"/>
      <c r="E744" s="716">
        <f>SUM(E743)</f>
        <v>69490587</v>
      </c>
      <c r="H744" s="699">
        <f>SUM(H743)</f>
        <v>12454208.495000005</v>
      </c>
      <c r="I744" s="529"/>
    </row>
    <row r="745" spans="1:9" ht="15" customHeight="1">
      <c r="A745" s="706"/>
      <c r="B745" s="710"/>
      <c r="C745" s="711"/>
      <c r="D745" s="712"/>
      <c r="E745" s="730"/>
      <c r="H745" s="733"/>
      <c r="I745" s="529"/>
    </row>
    <row r="746" ht="15" customHeight="1"/>
    <row r="747" spans="2:8" ht="15" customHeight="1">
      <c r="B747" s="78"/>
      <c r="C747" s="79"/>
      <c r="D747" s="77" t="s">
        <v>112</v>
      </c>
      <c r="E747" s="80" t="e">
        <f>SUM(E213+E235+#REF!+E572+E304+E62+E249+#REF!+E341+E414+E152+E352+E362+E620+E654+E679+E689+#REF!+E631+E643+E706+E583+E531+E508+E164+E193+E435+E485+E85+E744)</f>
        <v>#REF!</v>
      </c>
      <c r="F747" s="80" t="e">
        <f>SUM(F213+F235+#REF!+F572+F304+F62+F249+#REF!+F341+F414+F152+F352+F362+F620+F654+F679+F689+#REF!+F631+F643+F706+F583+F531+F508+F164+F193+F435+F485+F85+F744)</f>
        <v>#REF!</v>
      </c>
      <c r="G747" s="80" t="e">
        <f>SUM(G213+G235+#REF!+G572+G304+G62+G249+#REF!+G341+G414+G152+G352+G362+G620+G654+G679+G689+#REF!+G631+G643+G706+G583+G531+G508+G164+G193+G435+G485+G85+G744)</f>
        <v>#REF!</v>
      </c>
      <c r="H747" s="357">
        <f>'2.m'!E117</f>
        <v>242796621</v>
      </c>
    </row>
    <row r="748" ht="15" customHeight="1">
      <c r="A748" s="282"/>
    </row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spans="1:12" s="68" customFormat="1" ht="15" customHeight="1">
      <c r="A805" s="275"/>
      <c r="B805" s="2"/>
      <c r="C805"/>
      <c r="D805" s="81"/>
      <c r="F805" s="1"/>
      <c r="G805"/>
      <c r="H805" s="357"/>
      <c r="I805" s="530"/>
      <c r="J805"/>
      <c r="L805" s="454"/>
    </row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</sheetData>
  <sheetProtection/>
  <mergeCells count="262">
    <mergeCell ref="I362:I363"/>
    <mergeCell ref="I519:I520"/>
    <mergeCell ref="I531:I532"/>
    <mergeCell ref="I583:I584"/>
    <mergeCell ref="I662:I665"/>
    <mergeCell ref="I689:I690"/>
    <mergeCell ref="I414:I415"/>
    <mergeCell ref="I435:I436"/>
    <mergeCell ref="I485:I486"/>
    <mergeCell ref="I508:I509"/>
    <mergeCell ref="I243:I244"/>
    <mergeCell ref="B276:D276"/>
    <mergeCell ref="I193:I194"/>
    <mergeCell ref="I317:I319"/>
    <mergeCell ref="I324:I327"/>
    <mergeCell ref="E235:E236"/>
    <mergeCell ref="E193:E194"/>
    <mergeCell ref="B740:C740"/>
    <mergeCell ref="A712:A713"/>
    <mergeCell ref="B712:C712"/>
    <mergeCell ref="B713:C713"/>
    <mergeCell ref="A727:A728"/>
    <mergeCell ref="B727:D728"/>
    <mergeCell ref="E727:E728"/>
    <mergeCell ref="H727:H728"/>
    <mergeCell ref="I727:I728"/>
    <mergeCell ref="I620:I621"/>
    <mergeCell ref="I643:I644"/>
    <mergeCell ref="I631:I632"/>
    <mergeCell ref="I654:I655"/>
    <mergeCell ref="I679:I680"/>
    <mergeCell ref="I706:I707"/>
    <mergeCell ref="E689:E690"/>
    <mergeCell ref="I555:I558"/>
    <mergeCell ref="I572:I573"/>
    <mergeCell ref="A249:A250"/>
    <mergeCell ref="H519:H520"/>
    <mergeCell ref="H117:H118"/>
    <mergeCell ref="I235:I236"/>
    <mergeCell ref="I249:I250"/>
    <mergeCell ref="I304:I305"/>
    <mergeCell ref="I341:I342"/>
    <mergeCell ref="I352:I353"/>
    <mergeCell ref="I117:I118"/>
    <mergeCell ref="B129:D129"/>
    <mergeCell ref="B220:C220"/>
    <mergeCell ref="A170:A171"/>
    <mergeCell ref="B170:C170"/>
    <mergeCell ref="B171:C171"/>
    <mergeCell ref="A219:A220"/>
    <mergeCell ref="B219:C219"/>
    <mergeCell ref="A193:A194"/>
    <mergeCell ref="B193:D194"/>
    <mergeCell ref="H62:H63"/>
    <mergeCell ref="H213:H214"/>
    <mergeCell ref="H164:H165"/>
    <mergeCell ref="H193:H194"/>
    <mergeCell ref="H85:H86"/>
    <mergeCell ref="B660:C660"/>
    <mergeCell ref="B590:C590"/>
    <mergeCell ref="B591:C591"/>
    <mergeCell ref="E572:E573"/>
    <mergeCell ref="B572:D573"/>
    <mergeCell ref="E583:E584"/>
    <mergeCell ref="E531:E532"/>
    <mergeCell ref="E631:E632"/>
    <mergeCell ref="H249:H250"/>
    <mergeCell ref="H531:H532"/>
    <mergeCell ref="H485:H486"/>
    <mergeCell ref="H435:H436"/>
    <mergeCell ref="H341:H342"/>
    <mergeCell ref="H352:H353"/>
    <mergeCell ref="H362:H363"/>
    <mergeCell ref="H679:H680"/>
    <mergeCell ref="H744:H745"/>
    <mergeCell ref="H689:H690"/>
    <mergeCell ref="H654:H655"/>
    <mergeCell ref="H706:H707"/>
    <mergeCell ref="H414:H415"/>
    <mergeCell ref="H643:H644"/>
    <mergeCell ref="H583:H584"/>
    <mergeCell ref="E744:E745"/>
    <mergeCell ref="H304:H305"/>
    <mergeCell ref="H572:H573"/>
    <mergeCell ref="H508:H509"/>
    <mergeCell ref="E414:E415"/>
    <mergeCell ref="E679:E680"/>
    <mergeCell ref="E620:E621"/>
    <mergeCell ref="H631:H632"/>
    <mergeCell ref="E485:E486"/>
    <mergeCell ref="E352:E353"/>
    <mergeCell ref="B744:D745"/>
    <mergeCell ref="A679:A680"/>
    <mergeCell ref="A706:A707"/>
    <mergeCell ref="E706:E707"/>
    <mergeCell ref="A740:A741"/>
    <mergeCell ref="B741:C741"/>
    <mergeCell ref="A744:A745"/>
    <mergeCell ref="B706:D707"/>
    <mergeCell ref="A695:A696"/>
    <mergeCell ref="B695:C695"/>
    <mergeCell ref="B696:C696"/>
    <mergeCell ref="B661:C661"/>
    <mergeCell ref="A660:A661"/>
    <mergeCell ref="A685:A686"/>
    <mergeCell ref="B685:C685"/>
    <mergeCell ref="B686:C686"/>
    <mergeCell ref="A689:A690"/>
    <mergeCell ref="B679:D680"/>
    <mergeCell ref="A654:A655"/>
    <mergeCell ref="E654:E655"/>
    <mergeCell ref="A643:A644"/>
    <mergeCell ref="E643:E644"/>
    <mergeCell ref="A649:A650"/>
    <mergeCell ref="B649:C649"/>
    <mergeCell ref="B650:C650"/>
    <mergeCell ref="B643:D644"/>
    <mergeCell ref="B654:D655"/>
    <mergeCell ref="A637:A638"/>
    <mergeCell ref="B637:C637"/>
    <mergeCell ref="B638:C638"/>
    <mergeCell ref="H620:H621"/>
    <mergeCell ref="A627:A628"/>
    <mergeCell ref="B627:C627"/>
    <mergeCell ref="B628:C628"/>
    <mergeCell ref="A631:A632"/>
    <mergeCell ref="B631:D632"/>
    <mergeCell ref="A616:A617"/>
    <mergeCell ref="B616:C616"/>
    <mergeCell ref="B617:C617"/>
    <mergeCell ref="B620:D621"/>
    <mergeCell ref="A579:A580"/>
    <mergeCell ref="B579:C579"/>
    <mergeCell ref="B580:C580"/>
    <mergeCell ref="A583:A584"/>
    <mergeCell ref="A620:A621"/>
    <mergeCell ref="A590:A591"/>
    <mergeCell ref="B583:D584"/>
    <mergeCell ref="A281:A282"/>
    <mergeCell ref="B281:C281"/>
    <mergeCell ref="B282:C282"/>
    <mergeCell ref="A304:A305"/>
    <mergeCell ref="A508:A509"/>
    <mergeCell ref="A435:A436"/>
    <mergeCell ref="B435:D436"/>
    <mergeCell ref="A420:A421"/>
    <mergeCell ref="A572:A573"/>
    <mergeCell ref="A538:A539"/>
    <mergeCell ref="B538:C538"/>
    <mergeCell ref="B539:C539"/>
    <mergeCell ref="A514:A515"/>
    <mergeCell ref="B514:C514"/>
    <mergeCell ref="A527:A528"/>
    <mergeCell ref="B527:C527"/>
    <mergeCell ref="B528:C528"/>
    <mergeCell ref="A531:A532"/>
    <mergeCell ref="E508:E509"/>
    <mergeCell ref="B515:C515"/>
    <mergeCell ref="A519:A520"/>
    <mergeCell ref="E519:E520"/>
    <mergeCell ref="A491:A492"/>
    <mergeCell ref="B491:C491"/>
    <mergeCell ref="B492:C492"/>
    <mergeCell ref="E435:E436"/>
    <mergeCell ref="A441:A442"/>
    <mergeCell ref="B441:C441"/>
    <mergeCell ref="B442:C442"/>
    <mergeCell ref="A485:A486"/>
    <mergeCell ref="B485:D486"/>
    <mergeCell ref="B420:C420"/>
    <mergeCell ref="B421:C421"/>
    <mergeCell ref="A368:A369"/>
    <mergeCell ref="B368:C368"/>
    <mergeCell ref="B369:C369"/>
    <mergeCell ref="A414:A415"/>
    <mergeCell ref="B414:D415"/>
    <mergeCell ref="A362:A363"/>
    <mergeCell ref="B362:D363"/>
    <mergeCell ref="E362:E363"/>
    <mergeCell ref="A358:A359"/>
    <mergeCell ref="B358:C358"/>
    <mergeCell ref="A352:A353"/>
    <mergeCell ref="B352:D353"/>
    <mergeCell ref="B359:C359"/>
    <mergeCell ref="A347:A348"/>
    <mergeCell ref="B347:C347"/>
    <mergeCell ref="B348:C348"/>
    <mergeCell ref="A341:A342"/>
    <mergeCell ref="B341:D342"/>
    <mergeCell ref="E341:E342"/>
    <mergeCell ref="A311:A312"/>
    <mergeCell ref="B311:C311"/>
    <mergeCell ref="B312:C312"/>
    <mergeCell ref="E304:E305"/>
    <mergeCell ref="B304:D305"/>
    <mergeCell ref="A241:A242"/>
    <mergeCell ref="A258:A259"/>
    <mergeCell ref="B258:C258"/>
    <mergeCell ref="B259:C259"/>
    <mergeCell ref="B242:C242"/>
    <mergeCell ref="A199:A200"/>
    <mergeCell ref="B199:C199"/>
    <mergeCell ref="B241:C241"/>
    <mergeCell ref="B200:C200"/>
    <mergeCell ref="A213:A214"/>
    <mergeCell ref="B213:D214"/>
    <mergeCell ref="A235:A236"/>
    <mergeCell ref="A152:A153"/>
    <mergeCell ref="B152:D153"/>
    <mergeCell ref="E152:E153"/>
    <mergeCell ref="E85:E86"/>
    <mergeCell ref="A69:A70"/>
    <mergeCell ref="B69:C69"/>
    <mergeCell ref="B70:C70"/>
    <mergeCell ref="A124:A125"/>
    <mergeCell ref="B125:C125"/>
    <mergeCell ref="A135:A136"/>
    <mergeCell ref="A158:A159"/>
    <mergeCell ref="B158:C158"/>
    <mergeCell ref="B159:C159"/>
    <mergeCell ref="A164:A165"/>
    <mergeCell ref="B164:D165"/>
    <mergeCell ref="E164:E165"/>
    <mergeCell ref="B117:D118"/>
    <mergeCell ref="E117:E118"/>
    <mergeCell ref="A4:A5"/>
    <mergeCell ref="B4:C4"/>
    <mergeCell ref="B5:C5"/>
    <mergeCell ref="A62:A63"/>
    <mergeCell ref="B62:D63"/>
    <mergeCell ref="E62:E63"/>
    <mergeCell ref="B124:C124"/>
    <mergeCell ref="A85:A86"/>
    <mergeCell ref="B85:D86"/>
    <mergeCell ref="A146:A147"/>
    <mergeCell ref="B146:C146"/>
    <mergeCell ref="B147:C147"/>
    <mergeCell ref="A91:A92"/>
    <mergeCell ref="B91:C91"/>
    <mergeCell ref="B92:C92"/>
    <mergeCell ref="A117:A118"/>
    <mergeCell ref="I370:I377"/>
    <mergeCell ref="I392:I393"/>
    <mergeCell ref="H152:H153"/>
    <mergeCell ref="E213:E214"/>
    <mergeCell ref="E249:E250"/>
    <mergeCell ref="B235:D236"/>
    <mergeCell ref="I293:I295"/>
    <mergeCell ref="I213:I214"/>
    <mergeCell ref="I224:I225"/>
    <mergeCell ref="I152:I153"/>
    <mergeCell ref="B135:C135"/>
    <mergeCell ref="B136:C136"/>
    <mergeCell ref="H235:H236"/>
    <mergeCell ref="B141:D141"/>
    <mergeCell ref="I6:I10"/>
    <mergeCell ref="I13:I15"/>
    <mergeCell ref="I21:I23"/>
    <mergeCell ref="I33:I36"/>
    <mergeCell ref="I62:I63"/>
    <mergeCell ref="I85:I86"/>
  </mergeCells>
  <printOptions horizontalCentered="1"/>
  <pageMargins left="0.2755905511811024" right="0.15748031496062992" top="1.1811023622047245" bottom="0.2362204724409449" header="0.5118110236220472" footer="0.15748031496062992"/>
  <pageSetup horizontalDpi="600" verticalDpi="600" orientation="portrait" paperSize="9" scale="49" r:id="rId1"/>
  <headerFooter alignWithMargins="0">
    <oddHeader>&amp;LMAGYARPOLÁNY KÖZSÉG
ÖNKORMÁNYZATA&amp;C2019. ÉVI KÖLTSÉGVETÉS
KORMÁNYZATI FUNKCIÓK
 KIADÁSOK&amp;R4.b. melléklet Magyarpolány Község Önkormányat Kéiselő-testületének
2/2019. (III. 5.) önkormányzati rendeletéhez</oddHeader>
    <oddFooter>&amp;C&amp;P</oddFooter>
  </headerFooter>
  <rowBreaks count="9" manualBreakCount="9">
    <brk id="64" max="8" man="1"/>
    <brk id="132" max="8" man="1"/>
    <brk id="195" max="8" man="1"/>
    <brk id="277" max="8" man="1"/>
    <brk id="354" max="8" man="1"/>
    <brk id="416" max="8" man="1"/>
    <brk id="487" max="8" man="1"/>
    <brk id="534" max="8" man="1"/>
    <brk id="633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Layout" workbookViewId="0" topLeftCell="A1">
      <selection activeCell="C7" sqref="C7"/>
    </sheetView>
  </sheetViews>
  <sheetFormatPr defaultColWidth="9.125" defaultRowHeight="12.75"/>
  <cols>
    <col min="1" max="1" width="9.125" style="139" customWidth="1"/>
    <col min="2" max="2" width="42.125" style="139" customWidth="1"/>
    <col min="3" max="3" width="18.625" style="147" customWidth="1"/>
    <col min="4" max="16384" width="9.125" style="139" customWidth="1"/>
  </cols>
  <sheetData>
    <row r="1" ht="14.25">
      <c r="C1" s="140"/>
    </row>
    <row r="2" spans="1:3" ht="31.5" customHeight="1">
      <c r="A2" s="141"/>
      <c r="B2" s="141" t="s">
        <v>2</v>
      </c>
      <c r="C2" s="142" t="s">
        <v>119</v>
      </c>
    </row>
    <row r="3" spans="1:3" ht="31.5" customHeight="1">
      <c r="A3" s="143">
        <v>1</v>
      </c>
      <c r="B3" s="143" t="s">
        <v>680</v>
      </c>
      <c r="C3" s="144">
        <f>'4.b.m.'!H742</f>
        <v>12454208.495000005</v>
      </c>
    </row>
    <row r="4" spans="1:3" ht="31.5" customHeight="1">
      <c r="A4" s="143">
        <v>2</v>
      </c>
      <c r="B4" s="143" t="s">
        <v>681</v>
      </c>
      <c r="C4" s="144"/>
    </row>
    <row r="5" spans="1:3" s="146" customFormat="1" ht="31.5" customHeight="1">
      <c r="A5" s="143">
        <v>3</v>
      </c>
      <c r="B5" s="143" t="s">
        <v>682</v>
      </c>
      <c r="C5" s="144">
        <f>SUM(C3:C4)</f>
        <v>12454208.495000005</v>
      </c>
    </row>
  </sheetData>
  <sheetProtection/>
  <printOptions horizontalCentered="1"/>
  <pageMargins left="0.7480314960629921" right="0.7480314960629921" top="1.6929133858267718" bottom="0.984251968503937" header="0.5118110236220472" footer="0.5118110236220472"/>
  <pageSetup horizontalDpi="600" verticalDpi="600" orientation="portrait" paperSize="9" r:id="rId1"/>
  <headerFooter>
    <oddHeader>&amp;LMAGYARPOLÁNY KÖZSÉG 
ÖNKORMÁNYZATA&amp;C2019. ÉVI KÖLTSÉGVETÉS
TARTALÉK&amp;R5. melléklet
Magyarpolány Község Önkormányat
Képviselő-testületének
2/2019. (III. 5.) önkormányzati rendeletéhez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17"/>
  <sheetViews>
    <sheetView view="pageLayout" workbookViewId="0" topLeftCell="A1">
      <selection activeCell="G6" sqref="G5:G11"/>
    </sheetView>
  </sheetViews>
  <sheetFormatPr defaultColWidth="9.125" defaultRowHeight="12.75"/>
  <cols>
    <col min="1" max="1" width="9.125" style="148" customWidth="1"/>
    <col min="2" max="2" width="47.00390625" style="163" customWidth="1"/>
    <col min="3" max="3" width="9.125" style="149" hidden="1" customWidth="1"/>
    <col min="4" max="4" width="28.875" style="149" hidden="1" customWidth="1"/>
    <col min="5" max="5" width="18.50390625" style="149" customWidth="1"/>
    <col min="6" max="6" width="19.625" style="149" customWidth="1"/>
    <col min="7" max="7" width="17.00390625" style="149" customWidth="1"/>
    <col min="8" max="16384" width="9.125" style="149" customWidth="1"/>
  </cols>
  <sheetData>
    <row r="1" ht="18">
      <c r="G1" s="150"/>
    </row>
    <row r="2" spans="1:7" s="148" customFormat="1" ht="18">
      <c r="A2" s="151"/>
      <c r="B2" s="151" t="s">
        <v>2</v>
      </c>
      <c r="C2" s="151"/>
      <c r="D2" s="151"/>
      <c r="E2" s="151" t="s">
        <v>119</v>
      </c>
      <c r="F2" s="151" t="s">
        <v>4</v>
      </c>
      <c r="G2" s="151" t="s">
        <v>5</v>
      </c>
    </row>
    <row r="3" spans="1:7" s="155" customFormat="1" ht="15">
      <c r="A3" s="152"/>
      <c r="B3" s="153" t="s">
        <v>635</v>
      </c>
      <c r="C3" s="153"/>
      <c r="D3" s="153"/>
      <c r="E3" s="154" t="s">
        <v>683</v>
      </c>
      <c r="F3" s="154" t="s">
        <v>684</v>
      </c>
      <c r="G3" s="154" t="s">
        <v>685</v>
      </c>
    </row>
    <row r="4" spans="1:7" s="155" customFormat="1" ht="30.75" customHeight="1">
      <c r="A4" s="152">
        <f>A3+1</f>
        <v>1</v>
      </c>
      <c r="B4" s="296" t="s">
        <v>686</v>
      </c>
      <c r="C4" s="153"/>
      <c r="D4" s="153"/>
      <c r="E4" s="375" t="s">
        <v>1173</v>
      </c>
      <c r="F4" s="156">
        <v>23802400</v>
      </c>
      <c r="G4" s="157">
        <v>2019</v>
      </c>
    </row>
    <row r="5" spans="1:7" s="155" customFormat="1" ht="30.75" customHeight="1">
      <c r="A5" s="152">
        <v>2</v>
      </c>
      <c r="B5" s="296" t="s">
        <v>886</v>
      </c>
      <c r="C5" s="153"/>
      <c r="D5" s="153"/>
      <c r="E5" s="375" t="s">
        <v>887</v>
      </c>
      <c r="F5" s="156"/>
      <c r="G5" s="157">
        <v>2019</v>
      </c>
    </row>
    <row r="6" spans="1:7" s="155" customFormat="1" ht="30.75" customHeight="1">
      <c r="A6" s="152">
        <v>3</v>
      </c>
      <c r="B6" s="297" t="s">
        <v>687</v>
      </c>
      <c r="C6" s="158"/>
      <c r="D6" s="158"/>
      <c r="E6" s="159"/>
      <c r="F6" s="159">
        <f>SUM(F4:F4)</f>
        <v>23802400</v>
      </c>
      <c r="G6" s="157">
        <v>2019</v>
      </c>
    </row>
    <row r="7" spans="1:7" s="155" customFormat="1" ht="30.75" customHeight="1">
      <c r="A7" s="152">
        <f>A6+1</f>
        <v>4</v>
      </c>
      <c r="B7" s="298"/>
      <c r="C7" s="158"/>
      <c r="D7" s="158"/>
      <c r="E7" s="375"/>
      <c r="F7" s="162"/>
      <c r="G7" s="157">
        <v>2019</v>
      </c>
    </row>
    <row r="8" spans="1:7" s="155" customFormat="1" ht="30.75" customHeight="1">
      <c r="A8" s="152">
        <f>A7+1</f>
        <v>5</v>
      </c>
      <c r="B8" s="298"/>
      <c r="C8" s="158"/>
      <c r="D8" s="158"/>
      <c r="E8" s="375"/>
      <c r="F8" s="162"/>
      <c r="G8" s="157">
        <v>2019</v>
      </c>
    </row>
    <row r="9" spans="1:7" s="155" customFormat="1" ht="28.5" customHeight="1">
      <c r="A9" s="152">
        <f>A8+1</f>
        <v>6</v>
      </c>
      <c r="B9" s="298"/>
      <c r="C9" s="158"/>
      <c r="D9" s="158"/>
      <c r="E9" s="375"/>
      <c r="F9" s="162"/>
      <c r="G9" s="157">
        <v>2019</v>
      </c>
    </row>
    <row r="10" spans="1:7" s="155" customFormat="1" ht="28.5" customHeight="1">
      <c r="A10" s="152">
        <f>A9+1</f>
        <v>7</v>
      </c>
      <c r="B10" s="298"/>
      <c r="C10" s="158"/>
      <c r="D10" s="158"/>
      <c r="E10" s="375"/>
      <c r="F10" s="162"/>
      <c r="G10" s="157">
        <v>2019</v>
      </c>
    </row>
    <row r="11" spans="1:7" s="155" customFormat="1" ht="32.25" customHeight="1">
      <c r="A11" s="152">
        <f>A10+1</f>
        <v>8</v>
      </c>
      <c r="B11" s="297" t="s">
        <v>688</v>
      </c>
      <c r="C11" s="158"/>
      <c r="D11" s="158"/>
      <c r="E11" s="158"/>
      <c r="F11" s="160">
        <f>SUM(F7:F10)</f>
        <v>0</v>
      </c>
      <c r="G11" s="157">
        <v>2019</v>
      </c>
    </row>
    <row r="12" spans="1:2" s="155" customFormat="1" ht="15">
      <c r="A12" s="161"/>
      <c r="B12" s="164"/>
    </row>
    <row r="13" spans="1:2" s="155" customFormat="1" ht="15">
      <c r="A13" s="161"/>
      <c r="B13" s="164"/>
    </row>
    <row r="14" spans="1:2" s="155" customFormat="1" ht="15">
      <c r="A14" s="161"/>
      <c r="B14" s="164"/>
    </row>
    <row r="15" spans="1:2" s="155" customFormat="1" ht="15">
      <c r="A15" s="161"/>
      <c r="B15" s="164"/>
    </row>
    <row r="16" spans="1:2" s="155" customFormat="1" ht="15">
      <c r="A16" s="161"/>
      <c r="B16" s="164"/>
    </row>
    <row r="17" spans="1:2" s="155" customFormat="1" ht="15">
      <c r="A17" s="161"/>
      <c r="B17" s="164"/>
    </row>
    <row r="18" spans="1:2" s="155" customFormat="1" ht="15">
      <c r="A18" s="161"/>
      <c r="B18" s="164"/>
    </row>
    <row r="19" spans="1:2" s="155" customFormat="1" ht="15">
      <c r="A19" s="161"/>
      <c r="B19" s="164"/>
    </row>
    <row r="20" spans="1:2" s="155" customFormat="1" ht="15">
      <c r="A20" s="161"/>
      <c r="B20" s="164"/>
    </row>
    <row r="21" spans="1:2" s="155" customFormat="1" ht="15">
      <c r="A21" s="161"/>
      <c r="B21" s="164"/>
    </row>
    <row r="22" spans="1:2" s="155" customFormat="1" ht="15">
      <c r="A22" s="161"/>
      <c r="B22" s="164"/>
    </row>
    <row r="23" spans="1:2" s="155" customFormat="1" ht="15">
      <c r="A23" s="161"/>
      <c r="B23" s="164"/>
    </row>
    <row r="24" spans="1:2" s="155" customFormat="1" ht="15">
      <c r="A24" s="161"/>
      <c r="B24" s="164"/>
    </row>
    <row r="25" spans="1:2" s="155" customFormat="1" ht="15">
      <c r="A25" s="161"/>
      <c r="B25" s="164"/>
    </row>
    <row r="26" spans="1:2" s="155" customFormat="1" ht="15">
      <c r="A26" s="161"/>
      <c r="B26" s="164"/>
    </row>
    <row r="27" spans="1:2" s="155" customFormat="1" ht="15">
      <c r="A27" s="161"/>
      <c r="B27" s="164"/>
    </row>
    <row r="28" spans="1:2" s="155" customFormat="1" ht="15">
      <c r="A28" s="161"/>
      <c r="B28" s="164"/>
    </row>
    <row r="29" spans="1:2" s="155" customFormat="1" ht="15">
      <c r="A29" s="161"/>
      <c r="B29" s="164"/>
    </row>
    <row r="30" spans="1:2" s="155" customFormat="1" ht="15">
      <c r="A30" s="161"/>
      <c r="B30" s="164"/>
    </row>
    <row r="31" spans="1:2" s="155" customFormat="1" ht="15">
      <c r="A31" s="161"/>
      <c r="B31" s="164"/>
    </row>
    <row r="32" spans="1:2" s="155" customFormat="1" ht="15">
      <c r="A32" s="161"/>
      <c r="B32" s="164"/>
    </row>
    <row r="33" spans="1:2" s="155" customFormat="1" ht="15">
      <c r="A33" s="161"/>
      <c r="B33" s="164"/>
    </row>
    <row r="34" spans="1:2" s="155" customFormat="1" ht="15">
      <c r="A34" s="161"/>
      <c r="B34" s="164"/>
    </row>
    <row r="35" spans="1:2" s="155" customFormat="1" ht="15">
      <c r="A35" s="161"/>
      <c r="B35" s="164"/>
    </row>
    <row r="36" spans="1:2" s="155" customFormat="1" ht="15">
      <c r="A36" s="161"/>
      <c r="B36" s="164"/>
    </row>
    <row r="37" spans="1:2" s="155" customFormat="1" ht="15">
      <c r="A37" s="161"/>
      <c r="B37" s="164"/>
    </row>
    <row r="38" spans="1:2" s="155" customFormat="1" ht="15">
      <c r="A38" s="161"/>
      <c r="B38" s="164"/>
    </row>
    <row r="39" spans="1:2" s="155" customFormat="1" ht="15">
      <c r="A39" s="161"/>
      <c r="B39" s="164"/>
    </row>
    <row r="40" spans="1:2" s="155" customFormat="1" ht="15">
      <c r="A40" s="161"/>
      <c r="B40" s="164"/>
    </row>
    <row r="41" spans="1:2" s="155" customFormat="1" ht="15">
      <c r="A41" s="161"/>
      <c r="B41" s="164"/>
    </row>
    <row r="42" spans="1:2" s="155" customFormat="1" ht="15">
      <c r="A42" s="161"/>
      <c r="B42" s="164"/>
    </row>
    <row r="43" spans="1:2" s="155" customFormat="1" ht="15">
      <c r="A43" s="161"/>
      <c r="B43" s="164"/>
    </row>
    <row r="44" spans="1:2" s="155" customFormat="1" ht="15">
      <c r="A44" s="161"/>
      <c r="B44" s="164"/>
    </row>
    <row r="45" spans="1:2" s="155" customFormat="1" ht="15">
      <c r="A45" s="161"/>
      <c r="B45" s="164"/>
    </row>
    <row r="46" spans="1:2" s="155" customFormat="1" ht="15">
      <c r="A46" s="161"/>
      <c r="B46" s="164"/>
    </row>
    <row r="47" spans="1:2" s="155" customFormat="1" ht="15">
      <c r="A47" s="161"/>
      <c r="B47" s="164"/>
    </row>
    <row r="48" spans="1:2" s="155" customFormat="1" ht="15">
      <c r="A48" s="161"/>
      <c r="B48" s="164"/>
    </row>
    <row r="49" spans="1:2" s="155" customFormat="1" ht="15">
      <c r="A49" s="161"/>
      <c r="B49" s="164"/>
    </row>
    <row r="50" spans="1:2" s="155" customFormat="1" ht="15">
      <c r="A50" s="161"/>
      <c r="B50" s="164"/>
    </row>
    <row r="51" spans="1:2" s="155" customFormat="1" ht="15">
      <c r="A51" s="161"/>
      <c r="B51" s="164"/>
    </row>
    <row r="52" spans="1:2" s="155" customFormat="1" ht="15">
      <c r="A52" s="161"/>
      <c r="B52" s="164"/>
    </row>
    <row r="53" spans="1:2" s="155" customFormat="1" ht="15">
      <c r="A53" s="161"/>
      <c r="B53" s="164"/>
    </row>
    <row r="54" spans="1:2" s="155" customFormat="1" ht="15">
      <c r="A54" s="161"/>
      <c r="B54" s="164"/>
    </row>
    <row r="55" spans="1:2" s="155" customFormat="1" ht="15">
      <c r="A55" s="161"/>
      <c r="B55" s="164"/>
    </row>
    <row r="56" spans="1:2" s="155" customFormat="1" ht="15">
      <c r="A56" s="161"/>
      <c r="B56" s="164"/>
    </row>
    <row r="57" spans="1:2" s="155" customFormat="1" ht="15">
      <c r="A57" s="161"/>
      <c r="B57" s="164"/>
    </row>
    <row r="58" spans="1:2" s="155" customFormat="1" ht="15">
      <c r="A58" s="161"/>
      <c r="B58" s="164"/>
    </row>
    <row r="59" spans="1:2" s="155" customFormat="1" ht="15">
      <c r="A59" s="161"/>
      <c r="B59" s="164"/>
    </row>
    <row r="60" spans="1:2" s="155" customFormat="1" ht="15">
      <c r="A60" s="161"/>
      <c r="B60" s="164"/>
    </row>
    <row r="61" spans="1:2" s="155" customFormat="1" ht="15">
      <c r="A61" s="161"/>
      <c r="B61" s="164"/>
    </row>
    <row r="62" spans="1:2" s="155" customFormat="1" ht="15">
      <c r="A62" s="161"/>
      <c r="B62" s="164"/>
    </row>
    <row r="63" spans="1:2" s="155" customFormat="1" ht="15">
      <c r="A63" s="161"/>
      <c r="B63" s="164"/>
    </row>
    <row r="64" spans="1:2" s="155" customFormat="1" ht="15">
      <c r="A64" s="161"/>
      <c r="B64" s="164"/>
    </row>
    <row r="65" spans="1:2" s="155" customFormat="1" ht="15">
      <c r="A65" s="161"/>
      <c r="B65" s="164"/>
    </row>
    <row r="66" spans="1:2" s="155" customFormat="1" ht="15">
      <c r="A66" s="161"/>
      <c r="B66" s="164"/>
    </row>
    <row r="67" spans="1:2" s="155" customFormat="1" ht="15">
      <c r="A67" s="161"/>
      <c r="B67" s="164"/>
    </row>
    <row r="68" spans="1:2" s="155" customFormat="1" ht="15">
      <c r="A68" s="161"/>
      <c r="B68" s="164"/>
    </row>
    <row r="69" spans="1:2" s="155" customFormat="1" ht="15">
      <c r="A69" s="161"/>
      <c r="B69" s="164"/>
    </row>
    <row r="70" spans="1:2" s="155" customFormat="1" ht="15">
      <c r="A70" s="161"/>
      <c r="B70" s="164"/>
    </row>
    <row r="71" spans="1:2" s="155" customFormat="1" ht="15">
      <c r="A71" s="161"/>
      <c r="B71" s="164"/>
    </row>
    <row r="72" spans="1:2" s="155" customFormat="1" ht="15">
      <c r="A72" s="161"/>
      <c r="B72" s="164"/>
    </row>
    <row r="73" spans="1:2" s="155" customFormat="1" ht="15">
      <c r="A73" s="161"/>
      <c r="B73" s="164"/>
    </row>
    <row r="74" spans="1:2" s="155" customFormat="1" ht="15">
      <c r="A74" s="161"/>
      <c r="B74" s="164"/>
    </row>
    <row r="75" spans="1:2" s="155" customFormat="1" ht="15">
      <c r="A75" s="161"/>
      <c r="B75" s="164"/>
    </row>
    <row r="76" spans="1:2" s="155" customFormat="1" ht="15">
      <c r="A76" s="161"/>
      <c r="B76" s="164"/>
    </row>
    <row r="77" spans="1:2" s="155" customFormat="1" ht="15">
      <c r="A77" s="161"/>
      <c r="B77" s="164"/>
    </row>
    <row r="78" spans="1:2" s="155" customFormat="1" ht="15">
      <c r="A78" s="161"/>
      <c r="B78" s="164"/>
    </row>
    <row r="79" spans="1:2" s="155" customFormat="1" ht="15">
      <c r="A79" s="161"/>
      <c r="B79" s="164"/>
    </row>
    <row r="80" spans="1:2" s="155" customFormat="1" ht="15">
      <c r="A80" s="161"/>
      <c r="B80" s="164"/>
    </row>
    <row r="81" spans="1:2" s="155" customFormat="1" ht="15">
      <c r="A81" s="161"/>
      <c r="B81" s="164"/>
    </row>
    <row r="82" spans="1:2" s="155" customFormat="1" ht="15">
      <c r="A82" s="161"/>
      <c r="B82" s="164"/>
    </row>
    <row r="83" spans="1:2" s="155" customFormat="1" ht="15">
      <c r="A83" s="161"/>
      <c r="B83" s="164"/>
    </row>
    <row r="84" spans="1:2" s="155" customFormat="1" ht="15">
      <c r="A84" s="161"/>
      <c r="B84" s="164"/>
    </row>
    <row r="85" spans="1:2" s="155" customFormat="1" ht="15">
      <c r="A85" s="161"/>
      <c r="B85" s="164"/>
    </row>
    <row r="86" spans="1:2" s="155" customFormat="1" ht="15">
      <c r="A86" s="161"/>
      <c r="B86" s="164"/>
    </row>
    <row r="87" spans="1:2" s="155" customFormat="1" ht="15">
      <c r="A87" s="161"/>
      <c r="B87" s="164"/>
    </row>
    <row r="88" spans="1:2" s="155" customFormat="1" ht="15">
      <c r="A88" s="161"/>
      <c r="B88" s="164"/>
    </row>
    <row r="89" spans="1:2" s="155" customFormat="1" ht="15">
      <c r="A89" s="161"/>
      <c r="B89" s="164"/>
    </row>
    <row r="90" spans="1:2" s="155" customFormat="1" ht="15">
      <c r="A90" s="161"/>
      <c r="B90" s="164"/>
    </row>
    <row r="91" spans="1:2" s="155" customFormat="1" ht="15">
      <c r="A91" s="161"/>
      <c r="B91" s="164"/>
    </row>
    <row r="92" spans="1:2" s="155" customFormat="1" ht="15">
      <c r="A92" s="161"/>
      <c r="B92" s="164"/>
    </row>
    <row r="93" spans="1:2" s="155" customFormat="1" ht="15">
      <c r="A93" s="161"/>
      <c r="B93" s="164"/>
    </row>
    <row r="94" spans="1:2" s="155" customFormat="1" ht="15">
      <c r="A94" s="161"/>
      <c r="B94" s="164"/>
    </row>
    <row r="95" spans="1:2" s="155" customFormat="1" ht="15">
      <c r="A95" s="161"/>
      <c r="B95" s="164"/>
    </row>
    <row r="96" spans="1:2" s="155" customFormat="1" ht="15">
      <c r="A96" s="161"/>
      <c r="B96" s="164"/>
    </row>
    <row r="97" spans="1:2" s="155" customFormat="1" ht="15">
      <c r="A97" s="161"/>
      <c r="B97" s="164"/>
    </row>
    <row r="98" spans="1:2" s="155" customFormat="1" ht="15">
      <c r="A98" s="161"/>
      <c r="B98" s="164"/>
    </row>
    <row r="99" spans="1:2" s="155" customFormat="1" ht="15">
      <c r="A99" s="161"/>
      <c r="B99" s="164"/>
    </row>
    <row r="100" spans="1:2" s="155" customFormat="1" ht="15">
      <c r="A100" s="161"/>
      <c r="B100" s="164"/>
    </row>
    <row r="101" spans="1:2" s="155" customFormat="1" ht="15">
      <c r="A101" s="161"/>
      <c r="B101" s="164"/>
    </row>
    <row r="102" spans="1:2" s="155" customFormat="1" ht="15">
      <c r="A102" s="161"/>
      <c r="B102" s="164"/>
    </row>
    <row r="103" spans="1:2" s="155" customFormat="1" ht="15">
      <c r="A103" s="161"/>
      <c r="B103" s="164"/>
    </row>
    <row r="104" spans="1:2" s="155" customFormat="1" ht="15">
      <c r="A104" s="161"/>
      <c r="B104" s="164"/>
    </row>
    <row r="105" spans="1:2" s="155" customFormat="1" ht="15">
      <c r="A105" s="161"/>
      <c r="B105" s="164"/>
    </row>
    <row r="106" spans="1:2" s="155" customFormat="1" ht="15">
      <c r="A106" s="161"/>
      <c r="B106" s="164"/>
    </row>
    <row r="107" spans="1:2" s="155" customFormat="1" ht="15">
      <c r="A107" s="161"/>
      <c r="B107" s="164"/>
    </row>
    <row r="108" spans="1:2" s="155" customFormat="1" ht="15">
      <c r="A108" s="161"/>
      <c r="B108" s="164"/>
    </row>
    <row r="109" spans="1:2" s="155" customFormat="1" ht="15">
      <c r="A109" s="161"/>
      <c r="B109" s="164"/>
    </row>
    <row r="110" spans="1:2" s="155" customFormat="1" ht="15">
      <c r="A110" s="161"/>
      <c r="B110" s="164"/>
    </row>
    <row r="111" spans="1:2" s="155" customFormat="1" ht="15">
      <c r="A111" s="161"/>
      <c r="B111" s="164"/>
    </row>
    <row r="112" spans="1:2" s="155" customFormat="1" ht="15">
      <c r="A112" s="161"/>
      <c r="B112" s="164"/>
    </row>
    <row r="113" spans="1:2" s="155" customFormat="1" ht="15">
      <c r="A113" s="161"/>
      <c r="B113" s="164"/>
    </row>
    <row r="114" spans="1:2" s="155" customFormat="1" ht="15">
      <c r="A114" s="161"/>
      <c r="B114" s="164"/>
    </row>
    <row r="115" spans="1:2" s="155" customFormat="1" ht="15">
      <c r="A115" s="161"/>
      <c r="B115" s="164"/>
    </row>
    <row r="116" spans="1:2" s="155" customFormat="1" ht="15">
      <c r="A116" s="161"/>
      <c r="B116" s="164"/>
    </row>
    <row r="117" spans="1:2" s="155" customFormat="1" ht="15">
      <c r="A117" s="161"/>
      <c r="B117" s="164"/>
    </row>
    <row r="118" spans="1:2" s="155" customFormat="1" ht="15">
      <c r="A118" s="161"/>
      <c r="B118" s="164"/>
    </row>
    <row r="119" spans="1:2" s="155" customFormat="1" ht="15">
      <c r="A119" s="161"/>
      <c r="B119" s="164"/>
    </row>
    <row r="120" spans="1:2" s="155" customFormat="1" ht="15">
      <c r="A120" s="161"/>
      <c r="B120" s="164"/>
    </row>
    <row r="121" spans="1:2" s="155" customFormat="1" ht="15">
      <c r="A121" s="161"/>
      <c r="B121" s="164"/>
    </row>
    <row r="122" spans="1:2" s="155" customFormat="1" ht="15">
      <c r="A122" s="161"/>
      <c r="B122" s="164"/>
    </row>
    <row r="123" spans="1:2" s="155" customFormat="1" ht="15">
      <c r="A123" s="161"/>
      <c r="B123" s="164"/>
    </row>
    <row r="124" spans="1:2" s="155" customFormat="1" ht="15">
      <c r="A124" s="161"/>
      <c r="B124" s="164"/>
    </row>
    <row r="125" spans="1:2" s="155" customFormat="1" ht="15">
      <c r="A125" s="161"/>
      <c r="B125" s="164"/>
    </row>
    <row r="126" spans="1:2" s="155" customFormat="1" ht="15">
      <c r="A126" s="161"/>
      <c r="B126" s="164"/>
    </row>
    <row r="127" spans="1:2" s="155" customFormat="1" ht="15">
      <c r="A127" s="161"/>
      <c r="B127" s="164"/>
    </row>
    <row r="128" spans="1:2" s="155" customFormat="1" ht="15">
      <c r="A128" s="161"/>
      <c r="B128" s="164"/>
    </row>
    <row r="129" spans="1:2" s="155" customFormat="1" ht="15">
      <c r="A129" s="161"/>
      <c r="B129" s="164"/>
    </row>
    <row r="130" spans="1:2" s="155" customFormat="1" ht="15">
      <c r="A130" s="161"/>
      <c r="B130" s="164"/>
    </row>
    <row r="131" spans="1:2" s="155" customFormat="1" ht="15">
      <c r="A131" s="161"/>
      <c r="B131" s="164"/>
    </row>
    <row r="132" spans="1:2" s="155" customFormat="1" ht="15">
      <c r="A132" s="161"/>
      <c r="B132" s="164"/>
    </row>
    <row r="133" spans="1:2" s="155" customFormat="1" ht="15">
      <c r="A133" s="161"/>
      <c r="B133" s="164"/>
    </row>
    <row r="134" spans="1:2" s="155" customFormat="1" ht="15">
      <c r="A134" s="161"/>
      <c r="B134" s="164"/>
    </row>
    <row r="135" spans="1:2" s="155" customFormat="1" ht="15">
      <c r="A135" s="161"/>
      <c r="B135" s="164"/>
    </row>
    <row r="136" spans="1:2" s="155" customFormat="1" ht="15">
      <c r="A136" s="161"/>
      <c r="B136" s="164"/>
    </row>
    <row r="137" spans="1:2" s="155" customFormat="1" ht="15">
      <c r="A137" s="161"/>
      <c r="B137" s="164"/>
    </row>
    <row r="138" spans="1:2" s="155" customFormat="1" ht="15">
      <c r="A138" s="161"/>
      <c r="B138" s="164"/>
    </row>
    <row r="139" spans="1:2" s="155" customFormat="1" ht="15">
      <c r="A139" s="161"/>
      <c r="B139" s="164"/>
    </row>
    <row r="140" spans="1:2" s="155" customFormat="1" ht="15">
      <c r="A140" s="161"/>
      <c r="B140" s="164"/>
    </row>
    <row r="141" spans="1:2" s="155" customFormat="1" ht="15">
      <c r="A141" s="161"/>
      <c r="B141" s="164"/>
    </row>
    <row r="142" spans="1:2" s="155" customFormat="1" ht="15">
      <c r="A142" s="161"/>
      <c r="B142" s="164"/>
    </row>
    <row r="143" spans="1:2" s="155" customFormat="1" ht="15">
      <c r="A143" s="161"/>
      <c r="B143" s="164"/>
    </row>
    <row r="144" spans="1:2" s="155" customFormat="1" ht="15">
      <c r="A144" s="161"/>
      <c r="B144" s="164"/>
    </row>
    <row r="145" spans="1:2" s="155" customFormat="1" ht="15">
      <c r="A145" s="161"/>
      <c r="B145" s="164"/>
    </row>
    <row r="146" spans="1:2" s="155" customFormat="1" ht="15">
      <c r="A146" s="161"/>
      <c r="B146" s="164"/>
    </row>
    <row r="147" spans="1:2" s="155" customFormat="1" ht="15">
      <c r="A147" s="161"/>
      <c r="B147" s="164"/>
    </row>
    <row r="148" spans="1:2" s="155" customFormat="1" ht="15">
      <c r="A148" s="161"/>
      <c r="B148" s="164"/>
    </row>
    <row r="149" spans="1:2" s="155" customFormat="1" ht="15">
      <c r="A149" s="161"/>
      <c r="B149" s="164"/>
    </row>
    <row r="150" spans="1:2" s="155" customFormat="1" ht="15">
      <c r="A150" s="161"/>
      <c r="B150" s="164"/>
    </row>
    <row r="151" spans="1:2" s="155" customFormat="1" ht="15">
      <c r="A151" s="161"/>
      <c r="B151" s="164"/>
    </row>
    <row r="152" spans="1:2" s="155" customFormat="1" ht="15">
      <c r="A152" s="161"/>
      <c r="B152" s="164"/>
    </row>
    <row r="153" spans="1:2" s="155" customFormat="1" ht="15">
      <c r="A153" s="161"/>
      <c r="B153" s="164"/>
    </row>
    <row r="154" spans="1:2" s="155" customFormat="1" ht="15">
      <c r="A154" s="161"/>
      <c r="B154" s="164"/>
    </row>
    <row r="155" spans="1:2" s="155" customFormat="1" ht="15">
      <c r="A155" s="161"/>
      <c r="B155" s="164"/>
    </row>
    <row r="156" spans="1:2" s="155" customFormat="1" ht="15">
      <c r="A156" s="161"/>
      <c r="B156" s="164"/>
    </row>
    <row r="157" spans="1:2" s="155" customFormat="1" ht="15">
      <c r="A157" s="161"/>
      <c r="B157" s="164"/>
    </row>
    <row r="158" spans="1:2" s="155" customFormat="1" ht="15">
      <c r="A158" s="161"/>
      <c r="B158" s="164"/>
    </row>
    <row r="159" spans="1:2" s="155" customFormat="1" ht="15">
      <c r="A159" s="161"/>
      <c r="B159" s="164"/>
    </row>
    <row r="160" spans="1:2" s="155" customFormat="1" ht="15">
      <c r="A160" s="161"/>
      <c r="B160" s="164"/>
    </row>
    <row r="161" spans="1:2" s="155" customFormat="1" ht="15">
      <c r="A161" s="161"/>
      <c r="B161" s="164"/>
    </row>
    <row r="162" spans="1:2" s="155" customFormat="1" ht="15">
      <c r="A162" s="161"/>
      <c r="B162" s="164"/>
    </row>
    <row r="163" spans="1:2" s="155" customFormat="1" ht="15">
      <c r="A163" s="161"/>
      <c r="B163" s="164"/>
    </row>
    <row r="164" spans="1:2" s="155" customFormat="1" ht="15">
      <c r="A164" s="161"/>
      <c r="B164" s="164"/>
    </row>
    <row r="165" spans="1:2" s="155" customFormat="1" ht="15">
      <c r="A165" s="161"/>
      <c r="B165" s="164"/>
    </row>
    <row r="166" spans="1:2" s="155" customFormat="1" ht="15">
      <c r="A166" s="161"/>
      <c r="B166" s="164"/>
    </row>
    <row r="167" spans="1:2" s="155" customFormat="1" ht="15">
      <c r="A167" s="161"/>
      <c r="B167" s="164"/>
    </row>
    <row r="168" spans="1:2" s="155" customFormat="1" ht="15">
      <c r="A168" s="161"/>
      <c r="B168" s="164"/>
    </row>
    <row r="169" spans="1:2" s="155" customFormat="1" ht="15">
      <c r="A169" s="161"/>
      <c r="B169" s="164"/>
    </row>
    <row r="170" spans="1:2" s="155" customFormat="1" ht="15">
      <c r="A170" s="161"/>
      <c r="B170" s="164"/>
    </row>
    <row r="171" spans="1:2" s="155" customFormat="1" ht="15">
      <c r="A171" s="161"/>
      <c r="B171" s="164"/>
    </row>
    <row r="172" spans="1:2" s="155" customFormat="1" ht="15">
      <c r="A172" s="161"/>
      <c r="B172" s="164"/>
    </row>
    <row r="173" spans="1:2" s="155" customFormat="1" ht="15">
      <c r="A173" s="161"/>
      <c r="B173" s="164"/>
    </row>
    <row r="174" spans="1:2" s="155" customFormat="1" ht="15">
      <c r="A174" s="161"/>
      <c r="B174" s="164"/>
    </row>
    <row r="175" spans="1:2" s="155" customFormat="1" ht="15">
      <c r="A175" s="161"/>
      <c r="B175" s="164"/>
    </row>
    <row r="176" spans="1:2" s="155" customFormat="1" ht="15">
      <c r="A176" s="161"/>
      <c r="B176" s="164"/>
    </row>
    <row r="177" spans="1:2" s="155" customFormat="1" ht="15">
      <c r="A177" s="161"/>
      <c r="B177" s="164"/>
    </row>
    <row r="178" spans="1:2" s="155" customFormat="1" ht="15">
      <c r="A178" s="161"/>
      <c r="B178" s="164"/>
    </row>
    <row r="179" spans="1:2" s="155" customFormat="1" ht="15">
      <c r="A179" s="161"/>
      <c r="B179" s="164"/>
    </row>
    <row r="180" spans="1:2" s="155" customFormat="1" ht="15">
      <c r="A180" s="161"/>
      <c r="B180" s="164"/>
    </row>
    <row r="181" spans="1:2" s="155" customFormat="1" ht="15">
      <c r="A181" s="161"/>
      <c r="B181" s="164"/>
    </row>
    <row r="182" spans="1:2" s="155" customFormat="1" ht="15">
      <c r="A182" s="161"/>
      <c r="B182" s="164"/>
    </row>
    <row r="183" spans="1:2" s="155" customFormat="1" ht="15">
      <c r="A183" s="161"/>
      <c r="B183" s="164"/>
    </row>
    <row r="184" spans="1:2" s="155" customFormat="1" ht="15">
      <c r="A184" s="161"/>
      <c r="B184" s="164"/>
    </row>
    <row r="185" spans="1:2" s="155" customFormat="1" ht="15">
      <c r="A185" s="161"/>
      <c r="B185" s="164"/>
    </row>
    <row r="186" spans="1:2" s="155" customFormat="1" ht="15">
      <c r="A186" s="161"/>
      <c r="B186" s="164"/>
    </row>
    <row r="187" spans="1:2" s="155" customFormat="1" ht="15">
      <c r="A187" s="161"/>
      <c r="B187" s="164"/>
    </row>
    <row r="188" spans="1:2" s="155" customFormat="1" ht="15">
      <c r="A188" s="161"/>
      <c r="B188" s="164"/>
    </row>
    <row r="189" spans="1:2" s="155" customFormat="1" ht="15">
      <c r="A189" s="161"/>
      <c r="B189" s="164"/>
    </row>
    <row r="190" spans="1:2" s="155" customFormat="1" ht="15">
      <c r="A190" s="161"/>
      <c r="B190" s="164"/>
    </row>
    <row r="191" spans="1:2" s="155" customFormat="1" ht="15">
      <c r="A191" s="161"/>
      <c r="B191" s="164"/>
    </row>
    <row r="192" spans="1:2" s="155" customFormat="1" ht="15">
      <c r="A192" s="161"/>
      <c r="B192" s="164"/>
    </row>
    <row r="193" spans="1:2" s="155" customFormat="1" ht="15">
      <c r="A193" s="161"/>
      <c r="B193" s="164"/>
    </row>
    <row r="194" spans="1:2" s="155" customFormat="1" ht="15">
      <c r="A194" s="161"/>
      <c r="B194" s="164"/>
    </row>
    <row r="195" spans="1:2" s="155" customFormat="1" ht="15">
      <c r="A195" s="161"/>
      <c r="B195" s="164"/>
    </row>
    <row r="196" spans="1:2" s="155" customFormat="1" ht="15">
      <c r="A196" s="161"/>
      <c r="B196" s="164"/>
    </row>
    <row r="197" spans="1:2" s="155" customFormat="1" ht="15">
      <c r="A197" s="161"/>
      <c r="B197" s="164"/>
    </row>
    <row r="198" spans="1:2" s="155" customFormat="1" ht="15">
      <c r="A198" s="161"/>
      <c r="B198" s="164"/>
    </row>
    <row r="199" spans="1:2" s="155" customFormat="1" ht="15">
      <c r="A199" s="161"/>
      <c r="B199" s="164"/>
    </row>
    <row r="200" spans="1:2" s="155" customFormat="1" ht="15">
      <c r="A200" s="161"/>
      <c r="B200" s="164"/>
    </row>
    <row r="201" spans="1:2" s="155" customFormat="1" ht="15">
      <c r="A201" s="161"/>
      <c r="B201" s="164"/>
    </row>
    <row r="202" spans="1:2" s="155" customFormat="1" ht="15">
      <c r="A202" s="161"/>
      <c r="B202" s="164"/>
    </row>
    <row r="203" spans="1:2" s="155" customFormat="1" ht="15">
      <c r="A203" s="161"/>
      <c r="B203" s="164"/>
    </row>
    <row r="204" spans="1:2" s="155" customFormat="1" ht="15">
      <c r="A204" s="161"/>
      <c r="B204" s="164"/>
    </row>
    <row r="205" spans="1:2" s="155" customFormat="1" ht="15">
      <c r="A205" s="161"/>
      <c r="B205" s="164"/>
    </row>
    <row r="206" spans="1:2" s="155" customFormat="1" ht="15">
      <c r="A206" s="161"/>
      <c r="B206" s="164"/>
    </row>
    <row r="207" spans="1:2" s="155" customFormat="1" ht="15">
      <c r="A207" s="161"/>
      <c r="B207" s="164"/>
    </row>
    <row r="208" spans="1:2" s="155" customFormat="1" ht="15">
      <c r="A208" s="161"/>
      <c r="B208" s="164"/>
    </row>
    <row r="209" spans="1:2" s="155" customFormat="1" ht="15">
      <c r="A209" s="161"/>
      <c r="B209" s="164"/>
    </row>
    <row r="210" spans="1:2" s="155" customFormat="1" ht="15">
      <c r="A210" s="161"/>
      <c r="B210" s="164"/>
    </row>
    <row r="211" spans="1:2" s="155" customFormat="1" ht="15">
      <c r="A211" s="161"/>
      <c r="B211" s="164"/>
    </row>
    <row r="212" spans="1:2" s="155" customFormat="1" ht="15">
      <c r="A212" s="161"/>
      <c r="B212" s="164"/>
    </row>
    <row r="213" spans="1:2" s="155" customFormat="1" ht="15">
      <c r="A213" s="161"/>
      <c r="B213" s="164"/>
    </row>
    <row r="214" spans="1:2" s="155" customFormat="1" ht="15">
      <c r="A214" s="161"/>
      <c r="B214" s="164"/>
    </row>
    <row r="215" spans="1:2" s="155" customFormat="1" ht="15">
      <c r="A215" s="161"/>
      <c r="B215" s="164"/>
    </row>
    <row r="216" spans="1:2" s="155" customFormat="1" ht="15">
      <c r="A216" s="161"/>
      <c r="B216" s="164"/>
    </row>
    <row r="217" spans="1:2" s="155" customFormat="1" ht="15">
      <c r="A217" s="161"/>
      <c r="B217" s="164"/>
    </row>
    <row r="218" spans="1:2" s="155" customFormat="1" ht="15">
      <c r="A218" s="161"/>
      <c r="B218" s="164"/>
    </row>
    <row r="219" spans="1:2" s="155" customFormat="1" ht="15">
      <c r="A219" s="161"/>
      <c r="B219" s="164"/>
    </row>
    <row r="220" spans="1:2" s="155" customFormat="1" ht="15">
      <c r="A220" s="161"/>
      <c r="B220" s="164"/>
    </row>
    <row r="221" spans="1:2" s="155" customFormat="1" ht="15">
      <c r="A221" s="161"/>
      <c r="B221" s="164"/>
    </row>
    <row r="222" spans="1:2" s="155" customFormat="1" ht="15">
      <c r="A222" s="161"/>
      <c r="B222" s="164"/>
    </row>
    <row r="223" spans="1:2" s="155" customFormat="1" ht="15">
      <c r="A223" s="161"/>
      <c r="B223" s="164"/>
    </row>
    <row r="224" spans="1:2" s="155" customFormat="1" ht="15">
      <c r="A224" s="161"/>
      <c r="B224" s="164"/>
    </row>
    <row r="225" spans="1:2" s="155" customFormat="1" ht="15">
      <c r="A225" s="161"/>
      <c r="B225" s="164"/>
    </row>
    <row r="226" spans="1:2" s="155" customFormat="1" ht="15">
      <c r="A226" s="161"/>
      <c r="B226" s="164"/>
    </row>
    <row r="227" spans="1:2" s="155" customFormat="1" ht="15">
      <c r="A227" s="161"/>
      <c r="B227" s="164"/>
    </row>
    <row r="228" spans="1:2" s="155" customFormat="1" ht="15">
      <c r="A228" s="161"/>
      <c r="B228" s="164"/>
    </row>
    <row r="229" spans="1:2" s="155" customFormat="1" ht="15">
      <c r="A229" s="161"/>
      <c r="B229" s="164"/>
    </row>
    <row r="230" spans="1:2" s="155" customFormat="1" ht="15">
      <c r="A230" s="161"/>
      <c r="B230" s="164"/>
    </row>
    <row r="231" spans="1:2" s="155" customFormat="1" ht="15">
      <c r="A231" s="161"/>
      <c r="B231" s="164"/>
    </row>
    <row r="232" spans="1:2" s="155" customFormat="1" ht="15">
      <c r="A232" s="161"/>
      <c r="B232" s="164"/>
    </row>
    <row r="233" spans="1:2" s="155" customFormat="1" ht="15">
      <c r="A233" s="161"/>
      <c r="B233" s="164"/>
    </row>
    <row r="234" spans="1:2" s="155" customFormat="1" ht="15">
      <c r="A234" s="161"/>
      <c r="B234" s="164"/>
    </row>
    <row r="235" spans="1:2" s="155" customFormat="1" ht="15">
      <c r="A235" s="161"/>
      <c r="B235" s="164"/>
    </row>
    <row r="236" spans="1:2" s="155" customFormat="1" ht="15">
      <c r="A236" s="161"/>
      <c r="B236" s="164"/>
    </row>
    <row r="237" spans="1:2" s="155" customFormat="1" ht="15">
      <c r="A237" s="161"/>
      <c r="B237" s="164"/>
    </row>
    <row r="238" spans="1:2" s="155" customFormat="1" ht="15">
      <c r="A238" s="161"/>
      <c r="B238" s="164"/>
    </row>
    <row r="239" spans="1:2" s="155" customFormat="1" ht="15">
      <c r="A239" s="161"/>
      <c r="B239" s="164"/>
    </row>
    <row r="240" spans="1:2" s="155" customFormat="1" ht="15">
      <c r="A240" s="161"/>
      <c r="B240" s="164"/>
    </row>
    <row r="241" spans="1:2" s="155" customFormat="1" ht="15">
      <c r="A241" s="161"/>
      <c r="B241" s="164"/>
    </row>
    <row r="242" spans="1:2" s="155" customFormat="1" ht="15">
      <c r="A242" s="161"/>
      <c r="B242" s="164"/>
    </row>
    <row r="243" spans="1:2" s="155" customFormat="1" ht="15">
      <c r="A243" s="161"/>
      <c r="B243" s="164"/>
    </row>
    <row r="244" spans="1:2" s="155" customFormat="1" ht="15">
      <c r="A244" s="161"/>
      <c r="B244" s="164"/>
    </row>
    <row r="245" spans="1:2" s="155" customFormat="1" ht="15">
      <c r="A245" s="161"/>
      <c r="B245" s="164"/>
    </row>
    <row r="246" spans="1:2" s="155" customFormat="1" ht="15">
      <c r="A246" s="161"/>
      <c r="B246" s="164"/>
    </row>
    <row r="247" spans="1:2" s="155" customFormat="1" ht="15">
      <c r="A247" s="161"/>
      <c r="B247" s="164"/>
    </row>
    <row r="248" spans="1:2" s="155" customFormat="1" ht="15">
      <c r="A248" s="161"/>
      <c r="B248" s="164"/>
    </row>
    <row r="249" spans="1:2" s="155" customFormat="1" ht="15">
      <c r="A249" s="161"/>
      <c r="B249" s="164"/>
    </row>
    <row r="250" spans="1:2" s="155" customFormat="1" ht="15">
      <c r="A250" s="161"/>
      <c r="B250" s="164"/>
    </row>
    <row r="251" spans="1:2" s="155" customFormat="1" ht="15">
      <c r="A251" s="161"/>
      <c r="B251" s="164"/>
    </row>
    <row r="252" spans="1:2" s="155" customFormat="1" ht="15">
      <c r="A252" s="161"/>
      <c r="B252" s="164"/>
    </row>
    <row r="253" spans="1:2" s="155" customFormat="1" ht="15">
      <c r="A253" s="161"/>
      <c r="B253" s="164"/>
    </row>
    <row r="254" spans="1:2" s="155" customFormat="1" ht="15">
      <c r="A254" s="161"/>
      <c r="B254" s="164"/>
    </row>
    <row r="255" spans="1:2" s="155" customFormat="1" ht="15">
      <c r="A255" s="161"/>
      <c r="B255" s="164"/>
    </row>
    <row r="256" spans="1:2" s="155" customFormat="1" ht="15">
      <c r="A256" s="161"/>
      <c r="B256" s="164"/>
    </row>
    <row r="257" spans="1:2" s="155" customFormat="1" ht="15">
      <c r="A257" s="161"/>
      <c r="B257" s="164"/>
    </row>
    <row r="258" spans="1:2" s="155" customFormat="1" ht="15">
      <c r="A258" s="161"/>
      <c r="B258" s="164"/>
    </row>
    <row r="259" spans="1:2" s="155" customFormat="1" ht="15">
      <c r="A259" s="161"/>
      <c r="B259" s="164"/>
    </row>
    <row r="260" spans="1:2" s="155" customFormat="1" ht="15">
      <c r="A260" s="161"/>
      <c r="B260" s="164"/>
    </row>
    <row r="261" spans="1:2" s="155" customFormat="1" ht="15">
      <c r="A261" s="161"/>
      <c r="B261" s="164"/>
    </row>
    <row r="262" spans="1:2" s="155" customFormat="1" ht="15">
      <c r="A262" s="161"/>
      <c r="B262" s="164"/>
    </row>
    <row r="263" spans="1:2" s="155" customFormat="1" ht="15">
      <c r="A263" s="161"/>
      <c r="B263" s="164"/>
    </row>
    <row r="264" spans="1:2" s="155" customFormat="1" ht="15">
      <c r="A264" s="161"/>
      <c r="B264" s="164"/>
    </row>
    <row r="265" spans="1:2" s="155" customFormat="1" ht="15">
      <c r="A265" s="161"/>
      <c r="B265" s="164"/>
    </row>
    <row r="266" spans="1:2" s="155" customFormat="1" ht="15">
      <c r="A266" s="161"/>
      <c r="B266" s="164"/>
    </row>
    <row r="267" spans="1:2" s="155" customFormat="1" ht="15">
      <c r="A267" s="161"/>
      <c r="B267" s="164"/>
    </row>
    <row r="268" spans="1:2" s="155" customFormat="1" ht="15">
      <c r="A268" s="161"/>
      <c r="B268" s="164"/>
    </row>
    <row r="269" spans="1:2" s="155" customFormat="1" ht="15">
      <c r="A269" s="161"/>
      <c r="B269" s="164"/>
    </row>
    <row r="270" spans="1:2" s="155" customFormat="1" ht="15">
      <c r="A270" s="161"/>
      <c r="B270" s="164"/>
    </row>
    <row r="271" spans="1:2" s="155" customFormat="1" ht="15">
      <c r="A271" s="161"/>
      <c r="B271" s="164"/>
    </row>
    <row r="272" spans="1:2" s="155" customFormat="1" ht="15">
      <c r="A272" s="161"/>
      <c r="B272" s="164"/>
    </row>
    <row r="273" spans="1:2" s="155" customFormat="1" ht="15">
      <c r="A273" s="161"/>
      <c r="B273" s="164"/>
    </row>
    <row r="274" spans="1:2" s="155" customFormat="1" ht="15">
      <c r="A274" s="161"/>
      <c r="B274" s="164"/>
    </row>
    <row r="275" spans="1:2" s="155" customFormat="1" ht="15">
      <c r="A275" s="161"/>
      <c r="B275" s="164"/>
    </row>
    <row r="276" spans="1:2" s="155" customFormat="1" ht="15">
      <c r="A276" s="161"/>
      <c r="B276" s="164"/>
    </row>
    <row r="277" spans="1:2" s="155" customFormat="1" ht="15">
      <c r="A277" s="161"/>
      <c r="B277" s="164"/>
    </row>
    <row r="278" spans="1:2" s="155" customFormat="1" ht="15">
      <c r="A278" s="161"/>
      <c r="B278" s="164"/>
    </row>
    <row r="279" spans="1:2" s="155" customFormat="1" ht="15">
      <c r="A279" s="161"/>
      <c r="B279" s="164"/>
    </row>
    <row r="280" spans="1:2" s="155" customFormat="1" ht="15">
      <c r="A280" s="161"/>
      <c r="B280" s="164"/>
    </row>
    <row r="281" spans="1:2" s="155" customFormat="1" ht="15">
      <c r="A281" s="161"/>
      <c r="B281" s="164"/>
    </row>
    <row r="282" spans="1:2" s="155" customFormat="1" ht="15">
      <c r="A282" s="161"/>
      <c r="B282" s="164"/>
    </row>
    <row r="283" spans="1:2" s="155" customFormat="1" ht="15">
      <c r="A283" s="161"/>
      <c r="B283" s="164"/>
    </row>
    <row r="284" spans="1:2" s="155" customFormat="1" ht="15">
      <c r="A284" s="161"/>
      <c r="B284" s="164"/>
    </row>
    <row r="285" spans="1:2" s="155" customFormat="1" ht="15">
      <c r="A285" s="161"/>
      <c r="B285" s="164"/>
    </row>
    <row r="286" spans="1:2" s="155" customFormat="1" ht="15">
      <c r="A286" s="161"/>
      <c r="B286" s="164"/>
    </row>
    <row r="287" spans="1:2" s="155" customFormat="1" ht="15">
      <c r="A287" s="161"/>
      <c r="B287" s="164"/>
    </row>
    <row r="288" spans="1:2" s="155" customFormat="1" ht="15">
      <c r="A288" s="161"/>
      <c r="B288" s="164"/>
    </row>
    <row r="289" spans="1:2" s="155" customFormat="1" ht="15">
      <c r="A289" s="161"/>
      <c r="B289" s="164"/>
    </row>
    <row r="290" spans="1:2" s="155" customFormat="1" ht="15">
      <c r="A290" s="161"/>
      <c r="B290" s="164"/>
    </row>
    <row r="291" spans="1:2" s="155" customFormat="1" ht="15">
      <c r="A291" s="161"/>
      <c r="B291" s="164"/>
    </row>
    <row r="292" spans="1:2" s="155" customFormat="1" ht="15">
      <c r="A292" s="161"/>
      <c r="B292" s="164"/>
    </row>
    <row r="293" spans="1:2" s="155" customFormat="1" ht="15">
      <c r="A293" s="161"/>
      <c r="B293" s="164"/>
    </row>
    <row r="294" spans="1:2" s="155" customFormat="1" ht="15">
      <c r="A294" s="161"/>
      <c r="B294" s="164"/>
    </row>
    <row r="295" spans="1:2" s="155" customFormat="1" ht="15">
      <c r="A295" s="161"/>
      <c r="B295" s="164"/>
    </row>
    <row r="296" spans="1:2" s="155" customFormat="1" ht="15">
      <c r="A296" s="161"/>
      <c r="B296" s="164"/>
    </row>
    <row r="297" spans="1:2" s="155" customFormat="1" ht="15">
      <c r="A297" s="161"/>
      <c r="B297" s="164"/>
    </row>
    <row r="298" spans="1:2" s="155" customFormat="1" ht="15">
      <c r="A298" s="161"/>
      <c r="B298" s="164"/>
    </row>
    <row r="299" spans="1:2" s="155" customFormat="1" ht="15">
      <c r="A299" s="161"/>
      <c r="B299" s="164"/>
    </row>
    <row r="300" spans="1:2" s="155" customFormat="1" ht="15">
      <c r="A300" s="161"/>
      <c r="B300" s="164"/>
    </row>
    <row r="301" spans="1:2" s="155" customFormat="1" ht="15">
      <c r="A301" s="161"/>
      <c r="B301" s="164"/>
    </row>
    <row r="302" spans="1:2" s="155" customFormat="1" ht="15">
      <c r="A302" s="161"/>
      <c r="B302" s="164"/>
    </row>
    <row r="303" spans="1:2" s="155" customFormat="1" ht="15">
      <c r="A303" s="161"/>
      <c r="B303" s="164"/>
    </row>
    <row r="304" spans="1:2" s="155" customFormat="1" ht="15">
      <c r="A304" s="161"/>
      <c r="B304" s="164"/>
    </row>
    <row r="305" spans="1:2" s="155" customFormat="1" ht="15">
      <c r="A305" s="161"/>
      <c r="B305" s="164"/>
    </row>
    <row r="306" spans="1:2" s="155" customFormat="1" ht="15">
      <c r="A306" s="161"/>
      <c r="B306" s="164"/>
    </row>
    <row r="307" spans="1:2" s="155" customFormat="1" ht="15">
      <c r="A307" s="161"/>
      <c r="B307" s="164"/>
    </row>
    <row r="308" spans="1:2" s="155" customFormat="1" ht="15">
      <c r="A308" s="161"/>
      <c r="B308" s="164"/>
    </row>
    <row r="309" spans="1:2" s="155" customFormat="1" ht="15">
      <c r="A309" s="161"/>
      <c r="B309" s="164"/>
    </row>
    <row r="310" spans="1:2" s="155" customFormat="1" ht="15">
      <c r="A310" s="161"/>
      <c r="B310" s="164"/>
    </row>
    <row r="311" spans="1:2" s="155" customFormat="1" ht="15">
      <c r="A311" s="161"/>
      <c r="B311" s="164"/>
    </row>
    <row r="312" spans="1:2" s="155" customFormat="1" ht="15">
      <c r="A312" s="161"/>
      <c r="B312" s="164"/>
    </row>
    <row r="313" spans="1:2" s="155" customFormat="1" ht="15">
      <c r="A313" s="161"/>
      <c r="B313" s="164"/>
    </row>
    <row r="314" spans="1:2" s="155" customFormat="1" ht="15">
      <c r="A314" s="161"/>
      <c r="B314" s="164"/>
    </row>
    <row r="315" spans="1:2" s="155" customFormat="1" ht="15">
      <c r="A315" s="161"/>
      <c r="B315" s="164"/>
    </row>
    <row r="316" spans="1:2" s="155" customFormat="1" ht="15">
      <c r="A316" s="161"/>
      <c r="B316" s="164"/>
    </row>
    <row r="317" spans="1:2" s="155" customFormat="1" ht="15">
      <c r="A317" s="161"/>
      <c r="B317" s="164"/>
    </row>
    <row r="318" spans="1:2" s="155" customFormat="1" ht="15">
      <c r="A318" s="161"/>
      <c r="B318" s="164"/>
    </row>
    <row r="319" spans="1:2" s="155" customFormat="1" ht="15">
      <c r="A319" s="161"/>
      <c r="B319" s="164"/>
    </row>
    <row r="320" spans="1:2" s="155" customFormat="1" ht="15">
      <c r="A320" s="161"/>
      <c r="B320" s="164"/>
    </row>
    <row r="321" spans="1:2" s="155" customFormat="1" ht="15">
      <c r="A321" s="161"/>
      <c r="B321" s="164"/>
    </row>
    <row r="322" spans="1:2" s="155" customFormat="1" ht="15">
      <c r="A322" s="161"/>
      <c r="B322" s="164"/>
    </row>
    <row r="323" spans="1:2" s="155" customFormat="1" ht="15">
      <c r="A323" s="161"/>
      <c r="B323" s="164"/>
    </row>
    <row r="324" spans="1:2" s="155" customFormat="1" ht="15">
      <c r="A324" s="161"/>
      <c r="B324" s="164"/>
    </row>
    <row r="325" spans="1:2" s="155" customFormat="1" ht="15">
      <c r="A325" s="161"/>
      <c r="B325" s="164"/>
    </row>
    <row r="326" spans="1:2" s="155" customFormat="1" ht="15">
      <c r="A326" s="161"/>
      <c r="B326" s="164"/>
    </row>
    <row r="327" spans="1:2" s="155" customFormat="1" ht="15">
      <c r="A327" s="161"/>
      <c r="B327" s="164"/>
    </row>
    <row r="328" spans="1:2" s="155" customFormat="1" ht="15">
      <c r="A328" s="161"/>
      <c r="B328" s="164"/>
    </row>
    <row r="329" spans="1:2" s="155" customFormat="1" ht="15">
      <c r="A329" s="161"/>
      <c r="B329" s="164"/>
    </row>
    <row r="330" spans="1:2" s="155" customFormat="1" ht="15">
      <c r="A330" s="161"/>
      <c r="B330" s="164"/>
    </row>
    <row r="331" spans="1:2" s="155" customFormat="1" ht="15">
      <c r="A331" s="161"/>
      <c r="B331" s="164"/>
    </row>
    <row r="332" spans="1:2" s="155" customFormat="1" ht="15">
      <c r="A332" s="161"/>
      <c r="B332" s="164"/>
    </row>
    <row r="333" spans="1:2" s="155" customFormat="1" ht="15">
      <c r="A333" s="161"/>
      <c r="B333" s="164"/>
    </row>
    <row r="334" spans="1:2" s="155" customFormat="1" ht="15">
      <c r="A334" s="161"/>
      <c r="B334" s="164"/>
    </row>
    <row r="335" spans="1:2" s="155" customFormat="1" ht="15">
      <c r="A335" s="161"/>
      <c r="B335" s="164"/>
    </row>
    <row r="336" spans="1:2" s="155" customFormat="1" ht="15">
      <c r="A336" s="161"/>
      <c r="B336" s="164"/>
    </row>
    <row r="337" spans="1:2" s="155" customFormat="1" ht="15">
      <c r="A337" s="161"/>
      <c r="B337" s="164"/>
    </row>
    <row r="338" spans="1:2" s="155" customFormat="1" ht="15">
      <c r="A338" s="161"/>
      <c r="B338" s="164"/>
    </row>
    <row r="339" spans="1:2" s="155" customFormat="1" ht="15">
      <c r="A339" s="161"/>
      <c r="B339" s="164"/>
    </row>
    <row r="340" spans="1:2" s="155" customFormat="1" ht="15">
      <c r="A340" s="161"/>
      <c r="B340" s="164"/>
    </row>
    <row r="341" spans="1:2" s="155" customFormat="1" ht="15">
      <c r="A341" s="161"/>
      <c r="B341" s="164"/>
    </row>
    <row r="342" spans="1:2" s="155" customFormat="1" ht="15">
      <c r="A342" s="161"/>
      <c r="B342" s="164"/>
    </row>
    <row r="343" spans="1:2" s="155" customFormat="1" ht="15">
      <c r="A343" s="161"/>
      <c r="B343" s="164"/>
    </row>
    <row r="344" spans="1:2" s="155" customFormat="1" ht="15">
      <c r="A344" s="161"/>
      <c r="B344" s="164"/>
    </row>
    <row r="345" spans="1:2" s="155" customFormat="1" ht="15">
      <c r="A345" s="161"/>
      <c r="B345" s="164"/>
    </row>
    <row r="346" spans="1:2" s="155" customFormat="1" ht="15">
      <c r="A346" s="161"/>
      <c r="B346" s="164"/>
    </row>
    <row r="347" spans="1:2" s="155" customFormat="1" ht="15">
      <c r="A347" s="161"/>
      <c r="B347" s="164"/>
    </row>
    <row r="348" spans="1:2" s="155" customFormat="1" ht="15">
      <c r="A348" s="161"/>
      <c r="B348" s="164"/>
    </row>
    <row r="349" spans="1:2" s="155" customFormat="1" ht="15">
      <c r="A349" s="161"/>
      <c r="B349" s="164"/>
    </row>
    <row r="350" spans="1:2" s="155" customFormat="1" ht="15">
      <c r="A350" s="161"/>
      <c r="B350" s="164"/>
    </row>
    <row r="351" spans="1:2" s="155" customFormat="1" ht="15">
      <c r="A351" s="161"/>
      <c r="B351" s="164"/>
    </row>
    <row r="352" spans="1:2" s="155" customFormat="1" ht="15">
      <c r="A352" s="161"/>
      <c r="B352" s="164"/>
    </row>
    <row r="353" spans="1:2" s="155" customFormat="1" ht="15">
      <c r="A353" s="161"/>
      <c r="B353" s="164"/>
    </row>
    <row r="354" spans="1:2" s="155" customFormat="1" ht="15">
      <c r="A354" s="161"/>
      <c r="B354" s="164"/>
    </row>
    <row r="355" spans="1:2" s="155" customFormat="1" ht="15">
      <c r="A355" s="161"/>
      <c r="B355" s="164"/>
    </row>
    <row r="356" spans="1:2" s="155" customFormat="1" ht="15">
      <c r="A356" s="161"/>
      <c r="B356" s="164"/>
    </row>
    <row r="357" spans="1:2" s="155" customFormat="1" ht="15">
      <c r="A357" s="161"/>
      <c r="B357" s="164"/>
    </row>
    <row r="358" spans="1:2" s="155" customFormat="1" ht="15">
      <c r="A358" s="161"/>
      <c r="B358" s="164"/>
    </row>
    <row r="359" spans="1:2" s="155" customFormat="1" ht="15">
      <c r="A359" s="161"/>
      <c r="B359" s="164"/>
    </row>
    <row r="360" spans="1:2" s="155" customFormat="1" ht="15">
      <c r="A360" s="161"/>
      <c r="B360" s="164"/>
    </row>
    <row r="361" spans="1:2" s="155" customFormat="1" ht="15">
      <c r="A361" s="161"/>
      <c r="B361" s="164"/>
    </row>
    <row r="362" spans="1:2" s="155" customFormat="1" ht="15">
      <c r="A362" s="161"/>
      <c r="B362" s="164"/>
    </row>
    <row r="363" spans="1:2" s="155" customFormat="1" ht="15">
      <c r="A363" s="161"/>
      <c r="B363" s="164"/>
    </row>
    <row r="364" spans="1:2" s="155" customFormat="1" ht="15">
      <c r="A364" s="161"/>
      <c r="B364" s="164"/>
    </row>
    <row r="365" spans="1:2" s="155" customFormat="1" ht="15">
      <c r="A365" s="161"/>
      <c r="B365" s="164"/>
    </row>
    <row r="366" spans="1:2" s="155" customFormat="1" ht="15">
      <c r="A366" s="161"/>
      <c r="B366" s="164"/>
    </row>
    <row r="367" spans="1:2" s="155" customFormat="1" ht="15">
      <c r="A367" s="161"/>
      <c r="B367" s="164"/>
    </row>
    <row r="368" spans="1:2" s="155" customFormat="1" ht="15">
      <c r="A368" s="161"/>
      <c r="B368" s="164"/>
    </row>
    <row r="369" spans="1:2" s="155" customFormat="1" ht="15">
      <c r="A369" s="161"/>
      <c r="B369" s="164"/>
    </row>
    <row r="370" spans="1:2" s="155" customFormat="1" ht="15">
      <c r="A370" s="161"/>
      <c r="B370" s="164"/>
    </row>
    <row r="371" spans="1:2" s="155" customFormat="1" ht="15">
      <c r="A371" s="161"/>
      <c r="B371" s="164"/>
    </row>
    <row r="372" spans="1:2" s="155" customFormat="1" ht="15">
      <c r="A372" s="161"/>
      <c r="B372" s="164"/>
    </row>
    <row r="373" spans="1:2" s="155" customFormat="1" ht="15">
      <c r="A373" s="161"/>
      <c r="B373" s="164"/>
    </row>
    <row r="374" spans="1:2" s="155" customFormat="1" ht="15">
      <c r="A374" s="161"/>
      <c r="B374" s="164"/>
    </row>
    <row r="375" spans="1:2" s="155" customFormat="1" ht="15">
      <c r="A375" s="161"/>
      <c r="B375" s="164"/>
    </row>
    <row r="376" spans="1:2" s="155" customFormat="1" ht="15">
      <c r="A376" s="161"/>
      <c r="B376" s="164"/>
    </row>
    <row r="377" spans="1:2" s="155" customFormat="1" ht="15">
      <c r="A377" s="161"/>
      <c r="B377" s="164"/>
    </row>
    <row r="378" spans="1:2" s="155" customFormat="1" ht="15">
      <c r="A378" s="161"/>
      <c r="B378" s="164"/>
    </row>
    <row r="379" spans="1:2" s="155" customFormat="1" ht="15">
      <c r="A379" s="161"/>
      <c r="B379" s="164"/>
    </row>
    <row r="380" spans="1:2" s="155" customFormat="1" ht="15">
      <c r="A380" s="161"/>
      <c r="B380" s="164"/>
    </row>
    <row r="381" spans="1:2" s="155" customFormat="1" ht="15">
      <c r="A381" s="161"/>
      <c r="B381" s="164"/>
    </row>
    <row r="382" spans="1:2" s="155" customFormat="1" ht="15">
      <c r="A382" s="161"/>
      <c r="B382" s="164"/>
    </row>
    <row r="383" spans="1:2" s="155" customFormat="1" ht="15">
      <c r="A383" s="161"/>
      <c r="B383" s="164"/>
    </row>
    <row r="384" spans="1:2" s="155" customFormat="1" ht="15">
      <c r="A384" s="161"/>
      <c r="B384" s="164"/>
    </row>
    <row r="385" spans="1:2" s="155" customFormat="1" ht="15">
      <c r="A385" s="161"/>
      <c r="B385" s="164"/>
    </row>
    <row r="386" spans="1:2" s="155" customFormat="1" ht="15">
      <c r="A386" s="161"/>
      <c r="B386" s="164"/>
    </row>
    <row r="387" spans="1:2" s="155" customFormat="1" ht="15">
      <c r="A387" s="161"/>
      <c r="B387" s="164"/>
    </row>
    <row r="388" spans="1:2" s="155" customFormat="1" ht="15">
      <c r="A388" s="161"/>
      <c r="B388" s="164"/>
    </row>
    <row r="389" spans="1:2" s="155" customFormat="1" ht="15">
      <c r="A389" s="161"/>
      <c r="B389" s="164"/>
    </row>
    <row r="390" spans="1:2" s="155" customFormat="1" ht="15">
      <c r="A390" s="161"/>
      <c r="B390" s="164"/>
    </row>
    <row r="391" spans="1:2" s="155" customFormat="1" ht="15">
      <c r="A391" s="161"/>
      <c r="B391" s="164"/>
    </row>
    <row r="392" spans="1:2" s="155" customFormat="1" ht="15">
      <c r="A392" s="161"/>
      <c r="B392" s="164"/>
    </row>
    <row r="393" spans="1:2" s="155" customFormat="1" ht="15">
      <c r="A393" s="161"/>
      <c r="B393" s="164"/>
    </row>
    <row r="394" spans="1:2" s="155" customFormat="1" ht="15">
      <c r="A394" s="161"/>
      <c r="B394" s="164"/>
    </row>
    <row r="395" spans="1:2" s="155" customFormat="1" ht="15">
      <c r="A395" s="161"/>
      <c r="B395" s="164"/>
    </row>
    <row r="396" spans="1:2" s="155" customFormat="1" ht="15">
      <c r="A396" s="161"/>
      <c r="B396" s="164"/>
    </row>
    <row r="397" spans="1:2" s="155" customFormat="1" ht="15">
      <c r="A397" s="161"/>
      <c r="B397" s="164"/>
    </row>
    <row r="398" spans="1:2" s="155" customFormat="1" ht="15">
      <c r="A398" s="161"/>
      <c r="B398" s="164"/>
    </row>
    <row r="399" spans="1:2" s="155" customFormat="1" ht="15">
      <c r="A399" s="161"/>
      <c r="B399" s="164"/>
    </row>
    <row r="400" spans="1:2" s="155" customFormat="1" ht="15">
      <c r="A400" s="161"/>
      <c r="B400" s="164"/>
    </row>
    <row r="401" spans="1:2" s="155" customFormat="1" ht="15">
      <c r="A401" s="161"/>
      <c r="B401" s="164"/>
    </row>
    <row r="402" spans="1:2" s="155" customFormat="1" ht="15">
      <c r="A402" s="161"/>
      <c r="B402" s="164"/>
    </row>
    <row r="403" spans="1:2" s="155" customFormat="1" ht="15">
      <c r="A403" s="161"/>
      <c r="B403" s="164"/>
    </row>
    <row r="404" spans="1:2" s="155" customFormat="1" ht="15">
      <c r="A404" s="161"/>
      <c r="B404" s="164"/>
    </row>
    <row r="405" spans="1:2" s="155" customFormat="1" ht="15">
      <c r="A405" s="161"/>
      <c r="B405" s="164"/>
    </row>
    <row r="406" spans="1:2" s="155" customFormat="1" ht="15">
      <c r="A406" s="161"/>
      <c r="B406" s="164"/>
    </row>
    <row r="407" spans="1:2" s="155" customFormat="1" ht="15">
      <c r="A407" s="161"/>
      <c r="B407" s="164"/>
    </row>
    <row r="408" spans="1:2" s="155" customFormat="1" ht="15">
      <c r="A408" s="161"/>
      <c r="B408" s="164"/>
    </row>
    <row r="409" spans="1:2" s="155" customFormat="1" ht="15">
      <c r="A409" s="161"/>
      <c r="B409" s="164"/>
    </row>
    <row r="410" spans="1:2" s="155" customFormat="1" ht="15">
      <c r="A410" s="161"/>
      <c r="B410" s="164"/>
    </row>
    <row r="411" spans="1:2" s="155" customFormat="1" ht="15">
      <c r="A411" s="161"/>
      <c r="B411" s="164"/>
    </row>
    <row r="412" spans="1:2" s="155" customFormat="1" ht="15">
      <c r="A412" s="161"/>
      <c r="B412" s="164"/>
    </row>
    <row r="413" spans="1:2" s="155" customFormat="1" ht="15">
      <c r="A413" s="161"/>
      <c r="B413" s="164"/>
    </row>
    <row r="414" spans="1:2" s="155" customFormat="1" ht="15">
      <c r="A414" s="161"/>
      <c r="B414" s="164"/>
    </row>
    <row r="415" spans="1:2" s="155" customFormat="1" ht="15">
      <c r="A415" s="161"/>
      <c r="B415" s="164"/>
    </row>
    <row r="416" spans="1:2" s="155" customFormat="1" ht="15">
      <c r="A416" s="161"/>
      <c r="B416" s="164"/>
    </row>
    <row r="417" spans="1:2" s="155" customFormat="1" ht="15">
      <c r="A417" s="161"/>
      <c r="B417" s="164"/>
    </row>
    <row r="418" spans="1:2" s="155" customFormat="1" ht="15">
      <c r="A418" s="161"/>
      <c r="B418" s="164"/>
    </row>
    <row r="419" spans="1:2" s="155" customFormat="1" ht="15">
      <c r="A419" s="161"/>
      <c r="B419" s="164"/>
    </row>
    <row r="420" spans="1:2" s="155" customFormat="1" ht="15">
      <c r="A420" s="161"/>
      <c r="B420" s="164"/>
    </row>
    <row r="421" spans="1:2" s="155" customFormat="1" ht="15">
      <c r="A421" s="161"/>
      <c r="B421" s="164"/>
    </row>
    <row r="422" spans="1:2" s="155" customFormat="1" ht="15">
      <c r="A422" s="161"/>
      <c r="B422" s="164"/>
    </row>
    <row r="423" spans="1:2" s="155" customFormat="1" ht="15">
      <c r="A423" s="161"/>
      <c r="B423" s="164"/>
    </row>
    <row r="424" spans="1:2" s="155" customFormat="1" ht="15">
      <c r="A424" s="161"/>
      <c r="B424" s="164"/>
    </row>
    <row r="425" spans="1:2" s="155" customFormat="1" ht="15">
      <c r="A425" s="161"/>
      <c r="B425" s="164"/>
    </row>
    <row r="426" spans="1:2" s="155" customFormat="1" ht="15">
      <c r="A426" s="161"/>
      <c r="B426" s="164"/>
    </row>
    <row r="427" spans="1:2" s="155" customFormat="1" ht="15">
      <c r="A427" s="161"/>
      <c r="B427" s="164"/>
    </row>
    <row r="428" spans="1:2" s="155" customFormat="1" ht="15">
      <c r="A428" s="161"/>
      <c r="B428" s="164"/>
    </row>
    <row r="429" spans="1:2" s="155" customFormat="1" ht="15">
      <c r="A429" s="161"/>
      <c r="B429" s="164"/>
    </row>
    <row r="430" spans="1:2" s="155" customFormat="1" ht="15">
      <c r="A430" s="161"/>
      <c r="B430" s="164"/>
    </row>
    <row r="431" spans="1:2" s="155" customFormat="1" ht="15">
      <c r="A431" s="161"/>
      <c r="B431" s="164"/>
    </row>
    <row r="432" spans="1:2" s="155" customFormat="1" ht="15">
      <c r="A432" s="161"/>
      <c r="B432" s="164"/>
    </row>
    <row r="433" spans="1:2" s="155" customFormat="1" ht="15">
      <c r="A433" s="161"/>
      <c r="B433" s="164"/>
    </row>
    <row r="434" spans="1:2" s="155" customFormat="1" ht="15">
      <c r="A434" s="161"/>
      <c r="B434" s="164"/>
    </row>
    <row r="435" spans="1:2" s="155" customFormat="1" ht="15">
      <c r="A435" s="161"/>
      <c r="B435" s="164"/>
    </row>
    <row r="436" spans="1:2" s="155" customFormat="1" ht="15">
      <c r="A436" s="161"/>
      <c r="B436" s="164"/>
    </row>
    <row r="437" spans="1:2" s="155" customFormat="1" ht="15">
      <c r="A437" s="161"/>
      <c r="B437" s="164"/>
    </row>
    <row r="438" spans="1:2" s="155" customFormat="1" ht="15">
      <c r="A438" s="161"/>
      <c r="B438" s="164"/>
    </row>
    <row r="439" spans="1:2" s="155" customFormat="1" ht="15">
      <c r="A439" s="161"/>
      <c r="B439" s="164"/>
    </row>
    <row r="440" spans="1:2" s="155" customFormat="1" ht="15">
      <c r="A440" s="161"/>
      <c r="B440" s="164"/>
    </row>
    <row r="441" spans="1:2" s="155" customFormat="1" ht="15">
      <c r="A441" s="161"/>
      <c r="B441" s="164"/>
    </row>
    <row r="442" spans="1:2" s="155" customFormat="1" ht="15">
      <c r="A442" s="161"/>
      <c r="B442" s="164"/>
    </row>
    <row r="443" spans="1:2" s="155" customFormat="1" ht="15">
      <c r="A443" s="161"/>
      <c r="B443" s="164"/>
    </row>
    <row r="444" spans="1:2" s="155" customFormat="1" ht="15">
      <c r="A444" s="161"/>
      <c r="B444" s="164"/>
    </row>
    <row r="445" spans="1:2" s="155" customFormat="1" ht="15">
      <c r="A445" s="161"/>
      <c r="B445" s="164"/>
    </row>
    <row r="446" spans="1:2" s="155" customFormat="1" ht="15">
      <c r="A446" s="161"/>
      <c r="B446" s="164"/>
    </row>
    <row r="447" spans="1:2" s="155" customFormat="1" ht="15">
      <c r="A447" s="161"/>
      <c r="B447" s="164"/>
    </row>
    <row r="448" spans="1:2" s="155" customFormat="1" ht="15">
      <c r="A448" s="161"/>
      <c r="B448" s="164"/>
    </row>
    <row r="449" spans="1:2" s="155" customFormat="1" ht="15">
      <c r="A449" s="161"/>
      <c r="B449" s="164"/>
    </row>
    <row r="450" spans="1:2" s="155" customFormat="1" ht="15">
      <c r="A450" s="161"/>
      <c r="B450" s="164"/>
    </row>
    <row r="451" spans="1:2" s="155" customFormat="1" ht="15">
      <c r="A451" s="161"/>
      <c r="B451" s="164"/>
    </row>
    <row r="452" spans="1:2" s="155" customFormat="1" ht="15">
      <c r="A452" s="161"/>
      <c r="B452" s="164"/>
    </row>
    <row r="453" spans="1:2" s="155" customFormat="1" ht="15">
      <c r="A453" s="161"/>
      <c r="B453" s="164"/>
    </row>
    <row r="454" spans="1:2" s="155" customFormat="1" ht="15">
      <c r="A454" s="161"/>
      <c r="B454" s="164"/>
    </row>
    <row r="455" spans="1:2" s="155" customFormat="1" ht="15">
      <c r="A455" s="161"/>
      <c r="B455" s="164"/>
    </row>
    <row r="456" spans="1:2" s="155" customFormat="1" ht="15">
      <c r="A456" s="161"/>
      <c r="B456" s="164"/>
    </row>
    <row r="457" spans="1:2" s="155" customFormat="1" ht="15">
      <c r="A457" s="161"/>
      <c r="B457" s="164"/>
    </row>
    <row r="458" spans="1:2" s="155" customFormat="1" ht="15">
      <c r="A458" s="161"/>
      <c r="B458" s="164"/>
    </row>
    <row r="459" spans="1:2" s="155" customFormat="1" ht="15">
      <c r="A459" s="161"/>
      <c r="B459" s="164"/>
    </row>
    <row r="460" spans="1:2" s="155" customFormat="1" ht="15">
      <c r="A460" s="161"/>
      <c r="B460" s="164"/>
    </row>
    <row r="461" spans="1:2" s="155" customFormat="1" ht="15">
      <c r="A461" s="161"/>
      <c r="B461" s="164"/>
    </row>
    <row r="462" spans="1:2" s="155" customFormat="1" ht="15">
      <c r="A462" s="161"/>
      <c r="B462" s="164"/>
    </row>
    <row r="463" spans="1:2" s="155" customFormat="1" ht="15">
      <c r="A463" s="161"/>
      <c r="B463" s="164"/>
    </row>
    <row r="464" spans="1:2" s="155" customFormat="1" ht="15">
      <c r="A464" s="161"/>
      <c r="B464" s="164"/>
    </row>
    <row r="465" spans="1:2" s="155" customFormat="1" ht="15">
      <c r="A465" s="161"/>
      <c r="B465" s="164"/>
    </row>
    <row r="466" spans="1:2" s="155" customFormat="1" ht="15">
      <c r="A466" s="161"/>
      <c r="B466" s="164"/>
    </row>
    <row r="467" spans="1:2" s="155" customFormat="1" ht="15">
      <c r="A467" s="161"/>
      <c r="B467" s="164"/>
    </row>
    <row r="468" spans="1:2" s="155" customFormat="1" ht="15">
      <c r="A468" s="161"/>
      <c r="B468" s="164"/>
    </row>
    <row r="469" spans="1:2" s="155" customFormat="1" ht="15">
      <c r="A469" s="161"/>
      <c r="B469" s="164"/>
    </row>
    <row r="470" spans="1:2" s="155" customFormat="1" ht="15">
      <c r="A470" s="161"/>
      <c r="B470" s="164"/>
    </row>
    <row r="471" spans="1:2" s="155" customFormat="1" ht="15">
      <c r="A471" s="161"/>
      <c r="B471" s="164"/>
    </row>
    <row r="472" spans="1:2" s="155" customFormat="1" ht="15">
      <c r="A472" s="161"/>
      <c r="B472" s="164"/>
    </row>
    <row r="473" spans="1:2" s="155" customFormat="1" ht="15">
      <c r="A473" s="161"/>
      <c r="B473" s="164"/>
    </row>
    <row r="474" spans="1:2" s="155" customFormat="1" ht="15">
      <c r="A474" s="161"/>
      <c r="B474" s="164"/>
    </row>
    <row r="475" spans="1:2" s="155" customFormat="1" ht="15">
      <c r="A475" s="161"/>
      <c r="B475" s="164"/>
    </row>
    <row r="476" spans="1:2" s="155" customFormat="1" ht="15">
      <c r="A476" s="161"/>
      <c r="B476" s="164"/>
    </row>
    <row r="477" spans="1:2" s="155" customFormat="1" ht="15">
      <c r="A477" s="161"/>
      <c r="B477" s="164"/>
    </row>
    <row r="478" spans="1:2" s="155" customFormat="1" ht="15">
      <c r="A478" s="161"/>
      <c r="B478" s="164"/>
    </row>
    <row r="479" spans="1:2" s="155" customFormat="1" ht="15">
      <c r="A479" s="161"/>
      <c r="B479" s="164"/>
    </row>
    <row r="480" spans="1:2" s="155" customFormat="1" ht="15">
      <c r="A480" s="161"/>
      <c r="B480" s="164"/>
    </row>
    <row r="481" spans="1:2" s="155" customFormat="1" ht="15">
      <c r="A481" s="161"/>
      <c r="B481" s="164"/>
    </row>
    <row r="482" spans="1:2" s="155" customFormat="1" ht="15">
      <c r="A482" s="161"/>
      <c r="B482" s="164"/>
    </row>
    <row r="483" spans="1:2" s="155" customFormat="1" ht="15">
      <c r="A483" s="161"/>
      <c r="B483" s="164"/>
    </row>
    <row r="484" spans="1:2" s="155" customFormat="1" ht="15">
      <c r="A484" s="161"/>
      <c r="B484" s="164"/>
    </row>
    <row r="485" spans="1:2" s="155" customFormat="1" ht="15">
      <c r="A485" s="161"/>
      <c r="B485" s="164"/>
    </row>
    <row r="486" spans="1:2" s="155" customFormat="1" ht="15">
      <c r="A486" s="161"/>
      <c r="B486" s="164"/>
    </row>
    <row r="487" spans="1:2" s="155" customFormat="1" ht="15">
      <c r="A487" s="161"/>
      <c r="B487" s="164"/>
    </row>
    <row r="488" spans="1:2" s="155" customFormat="1" ht="15">
      <c r="A488" s="161"/>
      <c r="B488" s="164"/>
    </row>
    <row r="489" spans="1:2" s="155" customFormat="1" ht="15">
      <c r="A489" s="161"/>
      <c r="B489" s="164"/>
    </row>
    <row r="490" spans="1:2" s="155" customFormat="1" ht="15">
      <c r="A490" s="161"/>
      <c r="B490" s="164"/>
    </row>
    <row r="491" spans="1:2" s="155" customFormat="1" ht="15">
      <c r="A491" s="161"/>
      <c r="B491" s="164"/>
    </row>
    <row r="492" spans="1:2" s="155" customFormat="1" ht="15">
      <c r="A492" s="161"/>
      <c r="B492" s="164"/>
    </row>
    <row r="493" spans="1:2" s="155" customFormat="1" ht="15">
      <c r="A493" s="161"/>
      <c r="B493" s="164"/>
    </row>
    <row r="494" spans="1:2" s="155" customFormat="1" ht="15">
      <c r="A494" s="161"/>
      <c r="B494" s="164"/>
    </row>
    <row r="495" spans="1:2" s="155" customFormat="1" ht="15">
      <c r="A495" s="161"/>
      <c r="B495" s="164"/>
    </row>
    <row r="496" spans="1:2" s="155" customFormat="1" ht="15">
      <c r="A496" s="161"/>
      <c r="B496" s="164"/>
    </row>
    <row r="497" spans="1:2" s="155" customFormat="1" ht="15">
      <c r="A497" s="161"/>
      <c r="B497" s="164"/>
    </row>
    <row r="498" spans="1:2" s="155" customFormat="1" ht="15">
      <c r="A498" s="161"/>
      <c r="B498" s="164"/>
    </row>
    <row r="499" spans="1:2" s="155" customFormat="1" ht="15">
      <c r="A499" s="161"/>
      <c r="B499" s="164"/>
    </row>
    <row r="500" spans="1:2" s="155" customFormat="1" ht="15">
      <c r="A500" s="161"/>
      <c r="B500" s="164"/>
    </row>
    <row r="501" spans="1:2" s="155" customFormat="1" ht="15">
      <c r="A501" s="161"/>
      <c r="B501" s="164"/>
    </row>
    <row r="502" spans="1:2" s="155" customFormat="1" ht="15">
      <c r="A502" s="161"/>
      <c r="B502" s="164"/>
    </row>
    <row r="503" spans="1:2" s="155" customFormat="1" ht="15">
      <c r="A503" s="161"/>
      <c r="B503" s="164"/>
    </row>
    <row r="504" spans="1:2" s="155" customFormat="1" ht="15">
      <c r="A504" s="161"/>
      <c r="B504" s="164"/>
    </row>
    <row r="505" spans="1:2" s="155" customFormat="1" ht="15">
      <c r="A505" s="161"/>
      <c r="B505" s="164"/>
    </row>
    <row r="506" spans="1:2" s="155" customFormat="1" ht="15">
      <c r="A506" s="161"/>
      <c r="B506" s="164"/>
    </row>
    <row r="507" spans="1:2" s="155" customFormat="1" ht="15">
      <c r="A507" s="161"/>
      <c r="B507" s="164"/>
    </row>
    <row r="508" spans="1:2" s="155" customFormat="1" ht="15">
      <c r="A508" s="161"/>
      <c r="B508" s="164"/>
    </row>
    <row r="509" spans="1:2" s="155" customFormat="1" ht="15">
      <c r="A509" s="161"/>
      <c r="B509" s="164"/>
    </row>
    <row r="510" spans="1:2" s="155" customFormat="1" ht="15">
      <c r="A510" s="161"/>
      <c r="B510" s="164"/>
    </row>
    <row r="511" spans="1:2" s="155" customFormat="1" ht="15">
      <c r="A511" s="161"/>
      <c r="B511" s="164"/>
    </row>
    <row r="512" spans="1:2" s="155" customFormat="1" ht="15">
      <c r="A512" s="161"/>
      <c r="B512" s="164"/>
    </row>
    <row r="513" spans="1:2" s="155" customFormat="1" ht="15">
      <c r="A513" s="161"/>
      <c r="B513" s="164"/>
    </row>
    <row r="514" spans="1:2" s="155" customFormat="1" ht="15">
      <c r="A514" s="161"/>
      <c r="B514" s="164"/>
    </row>
    <row r="515" spans="1:2" s="155" customFormat="1" ht="15">
      <c r="A515" s="161"/>
      <c r="B515" s="164"/>
    </row>
    <row r="516" spans="1:2" s="155" customFormat="1" ht="15">
      <c r="A516" s="161"/>
      <c r="B516" s="164"/>
    </row>
    <row r="517" spans="1:2" s="155" customFormat="1" ht="15">
      <c r="A517" s="161"/>
      <c r="B517" s="164"/>
    </row>
    <row r="518" spans="1:2" s="155" customFormat="1" ht="15">
      <c r="A518" s="161"/>
      <c r="B518" s="164"/>
    </row>
    <row r="519" spans="1:2" s="155" customFormat="1" ht="15">
      <c r="A519" s="161"/>
      <c r="B519" s="164"/>
    </row>
    <row r="520" spans="1:2" s="155" customFormat="1" ht="15">
      <c r="A520" s="161"/>
      <c r="B520" s="164"/>
    </row>
    <row r="521" spans="1:2" s="155" customFormat="1" ht="15">
      <c r="A521" s="161"/>
      <c r="B521" s="164"/>
    </row>
    <row r="522" spans="1:2" s="155" customFormat="1" ht="15">
      <c r="A522" s="161"/>
      <c r="B522" s="164"/>
    </row>
    <row r="523" spans="1:2" s="155" customFormat="1" ht="15">
      <c r="A523" s="161"/>
      <c r="B523" s="164"/>
    </row>
    <row r="524" spans="1:2" s="155" customFormat="1" ht="15">
      <c r="A524" s="161"/>
      <c r="B524" s="164"/>
    </row>
    <row r="525" spans="1:2" s="155" customFormat="1" ht="15">
      <c r="A525" s="161"/>
      <c r="B525" s="164"/>
    </row>
    <row r="526" spans="1:2" s="155" customFormat="1" ht="15">
      <c r="A526" s="161"/>
      <c r="B526" s="164"/>
    </row>
    <row r="527" spans="1:2" s="155" customFormat="1" ht="15">
      <c r="A527" s="161"/>
      <c r="B527" s="164"/>
    </row>
    <row r="528" spans="1:2" s="155" customFormat="1" ht="15">
      <c r="A528" s="161"/>
      <c r="B528" s="164"/>
    </row>
    <row r="529" spans="1:2" s="155" customFormat="1" ht="15">
      <c r="A529" s="161"/>
      <c r="B529" s="164"/>
    </row>
    <row r="530" spans="1:2" s="155" customFormat="1" ht="15">
      <c r="A530" s="161"/>
      <c r="B530" s="164"/>
    </row>
    <row r="531" spans="1:2" s="155" customFormat="1" ht="15">
      <c r="A531" s="161"/>
      <c r="B531" s="164"/>
    </row>
    <row r="532" spans="1:2" s="155" customFormat="1" ht="15">
      <c r="A532" s="161"/>
      <c r="B532" s="164"/>
    </row>
    <row r="533" spans="1:2" s="155" customFormat="1" ht="15">
      <c r="A533" s="161"/>
      <c r="B533" s="164"/>
    </row>
    <row r="534" spans="1:2" s="155" customFormat="1" ht="15">
      <c r="A534" s="161"/>
      <c r="B534" s="164"/>
    </row>
    <row r="535" spans="1:2" s="155" customFormat="1" ht="15">
      <c r="A535" s="161"/>
      <c r="B535" s="164"/>
    </row>
    <row r="536" spans="1:2" s="155" customFormat="1" ht="15">
      <c r="A536" s="161"/>
      <c r="B536" s="164"/>
    </row>
    <row r="537" spans="1:2" s="155" customFormat="1" ht="15">
      <c r="A537" s="161"/>
      <c r="B537" s="164"/>
    </row>
    <row r="538" spans="1:2" s="155" customFormat="1" ht="15">
      <c r="A538" s="161"/>
      <c r="B538" s="164"/>
    </row>
    <row r="539" spans="1:2" s="155" customFormat="1" ht="15">
      <c r="A539" s="161"/>
      <c r="B539" s="164"/>
    </row>
    <row r="540" spans="1:2" s="155" customFormat="1" ht="15">
      <c r="A540" s="161"/>
      <c r="B540" s="164"/>
    </row>
    <row r="541" spans="1:2" s="155" customFormat="1" ht="15">
      <c r="A541" s="161"/>
      <c r="B541" s="164"/>
    </row>
    <row r="542" spans="1:2" s="155" customFormat="1" ht="15">
      <c r="A542" s="161"/>
      <c r="B542" s="164"/>
    </row>
    <row r="543" spans="1:2" s="155" customFormat="1" ht="15">
      <c r="A543" s="161"/>
      <c r="B543" s="164"/>
    </row>
    <row r="544" spans="1:2" s="155" customFormat="1" ht="15">
      <c r="A544" s="161"/>
      <c r="B544" s="164"/>
    </row>
    <row r="545" spans="1:2" s="155" customFormat="1" ht="15">
      <c r="A545" s="161"/>
      <c r="B545" s="164"/>
    </row>
    <row r="546" spans="1:2" s="155" customFormat="1" ht="15">
      <c r="A546" s="161"/>
      <c r="B546" s="164"/>
    </row>
    <row r="547" spans="1:2" s="155" customFormat="1" ht="15">
      <c r="A547" s="161"/>
      <c r="B547" s="164"/>
    </row>
    <row r="548" spans="1:2" s="155" customFormat="1" ht="15">
      <c r="A548" s="161"/>
      <c r="B548" s="164"/>
    </row>
    <row r="549" spans="1:2" s="155" customFormat="1" ht="15">
      <c r="A549" s="161"/>
      <c r="B549" s="164"/>
    </row>
    <row r="550" spans="1:2" s="155" customFormat="1" ht="15">
      <c r="A550" s="161"/>
      <c r="B550" s="164"/>
    </row>
    <row r="551" spans="1:2" s="155" customFormat="1" ht="15">
      <c r="A551" s="161"/>
      <c r="B551" s="164"/>
    </row>
    <row r="552" spans="1:2" s="155" customFormat="1" ht="15">
      <c r="A552" s="161"/>
      <c r="B552" s="164"/>
    </row>
    <row r="553" spans="1:2" s="155" customFormat="1" ht="15">
      <c r="A553" s="161"/>
      <c r="B553" s="164"/>
    </row>
    <row r="554" spans="1:2" s="155" customFormat="1" ht="15">
      <c r="A554" s="161"/>
      <c r="B554" s="164"/>
    </row>
    <row r="555" spans="1:2" s="155" customFormat="1" ht="15">
      <c r="A555" s="161"/>
      <c r="B555" s="164"/>
    </row>
    <row r="556" spans="1:2" s="155" customFormat="1" ht="15">
      <c r="A556" s="161"/>
      <c r="B556" s="164"/>
    </row>
    <row r="557" spans="1:2" s="155" customFormat="1" ht="15">
      <c r="A557" s="161"/>
      <c r="B557" s="164"/>
    </row>
    <row r="558" spans="1:2" s="155" customFormat="1" ht="15">
      <c r="A558" s="161"/>
      <c r="B558" s="164"/>
    </row>
    <row r="559" spans="1:2" s="155" customFormat="1" ht="15">
      <c r="A559" s="161"/>
      <c r="B559" s="164"/>
    </row>
    <row r="560" spans="1:2" s="155" customFormat="1" ht="15">
      <c r="A560" s="161"/>
      <c r="B560" s="164"/>
    </row>
    <row r="561" spans="1:2" s="155" customFormat="1" ht="15">
      <c r="A561" s="161"/>
      <c r="B561" s="164"/>
    </row>
    <row r="562" spans="1:2" s="155" customFormat="1" ht="15">
      <c r="A562" s="161"/>
      <c r="B562" s="164"/>
    </row>
    <row r="563" spans="1:2" s="155" customFormat="1" ht="15">
      <c r="A563" s="161"/>
      <c r="B563" s="164"/>
    </row>
    <row r="564" spans="1:2" s="155" customFormat="1" ht="15">
      <c r="A564" s="161"/>
      <c r="B564" s="164"/>
    </row>
    <row r="565" spans="1:2" s="155" customFormat="1" ht="15">
      <c r="A565" s="161"/>
      <c r="B565" s="164"/>
    </row>
    <row r="566" spans="1:2" s="155" customFormat="1" ht="15">
      <c r="A566" s="161"/>
      <c r="B566" s="164"/>
    </row>
    <row r="567" spans="1:2" s="155" customFormat="1" ht="15">
      <c r="A567" s="161"/>
      <c r="B567" s="164"/>
    </row>
    <row r="568" spans="1:2" s="155" customFormat="1" ht="15">
      <c r="A568" s="161"/>
      <c r="B568" s="164"/>
    </row>
    <row r="569" spans="1:2" s="155" customFormat="1" ht="15">
      <c r="A569" s="161"/>
      <c r="B569" s="164"/>
    </row>
    <row r="570" spans="1:2" s="155" customFormat="1" ht="15">
      <c r="A570" s="161"/>
      <c r="B570" s="164"/>
    </row>
    <row r="571" spans="1:2" s="155" customFormat="1" ht="15">
      <c r="A571" s="161"/>
      <c r="B571" s="164"/>
    </row>
    <row r="572" spans="1:2" s="155" customFormat="1" ht="15">
      <c r="A572" s="161"/>
      <c r="B572" s="164"/>
    </row>
    <row r="573" spans="1:2" s="155" customFormat="1" ht="15">
      <c r="A573" s="161"/>
      <c r="B573" s="164"/>
    </row>
    <row r="574" spans="1:2" s="155" customFormat="1" ht="15">
      <c r="A574" s="161"/>
      <c r="B574" s="164"/>
    </row>
    <row r="575" spans="1:2" s="155" customFormat="1" ht="15">
      <c r="A575" s="161"/>
      <c r="B575" s="164"/>
    </row>
    <row r="576" spans="1:2" s="155" customFormat="1" ht="15">
      <c r="A576" s="161"/>
      <c r="B576" s="164"/>
    </row>
    <row r="577" spans="1:2" s="155" customFormat="1" ht="15">
      <c r="A577" s="161"/>
      <c r="B577" s="164"/>
    </row>
    <row r="578" spans="1:2" s="155" customFormat="1" ht="15">
      <c r="A578" s="161"/>
      <c r="B578" s="164"/>
    </row>
    <row r="579" spans="1:2" s="155" customFormat="1" ht="15">
      <c r="A579" s="161"/>
      <c r="B579" s="164"/>
    </row>
    <row r="580" spans="1:2" s="155" customFormat="1" ht="15">
      <c r="A580" s="161"/>
      <c r="B580" s="164"/>
    </row>
    <row r="581" spans="1:2" s="155" customFormat="1" ht="15">
      <c r="A581" s="161"/>
      <c r="B581" s="164"/>
    </row>
    <row r="582" spans="1:2" s="155" customFormat="1" ht="15">
      <c r="A582" s="161"/>
      <c r="B582" s="164"/>
    </row>
    <row r="583" spans="1:2" s="155" customFormat="1" ht="15">
      <c r="A583" s="161"/>
      <c r="B583" s="164"/>
    </row>
    <row r="584" spans="1:2" s="155" customFormat="1" ht="15">
      <c r="A584" s="161"/>
      <c r="B584" s="164"/>
    </row>
    <row r="585" spans="1:2" s="155" customFormat="1" ht="15">
      <c r="A585" s="161"/>
      <c r="B585" s="164"/>
    </row>
    <row r="586" spans="1:2" s="155" customFormat="1" ht="15">
      <c r="A586" s="161"/>
      <c r="B586" s="164"/>
    </row>
    <row r="587" spans="1:2" s="155" customFormat="1" ht="15">
      <c r="A587" s="161"/>
      <c r="B587" s="164"/>
    </row>
    <row r="588" spans="1:2" s="155" customFormat="1" ht="15">
      <c r="A588" s="161"/>
      <c r="B588" s="164"/>
    </row>
    <row r="589" spans="1:2" s="155" customFormat="1" ht="15">
      <c r="A589" s="161"/>
      <c r="B589" s="164"/>
    </row>
    <row r="590" spans="1:2" s="155" customFormat="1" ht="15">
      <c r="A590" s="161"/>
      <c r="B590" s="164"/>
    </row>
    <row r="591" spans="1:2" s="155" customFormat="1" ht="15">
      <c r="A591" s="161"/>
      <c r="B591" s="164"/>
    </row>
    <row r="592" spans="1:2" s="155" customFormat="1" ht="15">
      <c r="A592" s="161"/>
      <c r="B592" s="164"/>
    </row>
    <row r="593" spans="1:2" s="155" customFormat="1" ht="15">
      <c r="A593" s="161"/>
      <c r="B593" s="164"/>
    </row>
    <row r="594" spans="1:2" s="155" customFormat="1" ht="15">
      <c r="A594" s="161"/>
      <c r="B594" s="164"/>
    </row>
    <row r="595" spans="1:2" s="155" customFormat="1" ht="15">
      <c r="A595" s="161"/>
      <c r="B595" s="164"/>
    </row>
    <row r="596" spans="1:2" s="155" customFormat="1" ht="15">
      <c r="A596" s="161"/>
      <c r="B596" s="164"/>
    </row>
    <row r="597" spans="1:2" s="155" customFormat="1" ht="15">
      <c r="A597" s="161"/>
      <c r="B597" s="164"/>
    </row>
    <row r="598" spans="1:2" s="155" customFormat="1" ht="15">
      <c r="A598" s="161"/>
      <c r="B598" s="164"/>
    </row>
    <row r="599" spans="1:2" s="155" customFormat="1" ht="15">
      <c r="A599" s="161"/>
      <c r="B599" s="164"/>
    </row>
    <row r="600" spans="1:2" s="155" customFormat="1" ht="15">
      <c r="A600" s="161"/>
      <c r="B600" s="164"/>
    </row>
    <row r="601" spans="1:2" s="155" customFormat="1" ht="15">
      <c r="A601" s="161"/>
      <c r="B601" s="164"/>
    </row>
    <row r="602" spans="1:2" s="155" customFormat="1" ht="15">
      <c r="A602" s="161"/>
      <c r="B602" s="164"/>
    </row>
    <row r="603" spans="1:2" s="155" customFormat="1" ht="15">
      <c r="A603" s="161"/>
      <c r="B603" s="164"/>
    </row>
    <row r="604" spans="1:2" s="155" customFormat="1" ht="15">
      <c r="A604" s="161"/>
      <c r="B604" s="164"/>
    </row>
    <row r="605" spans="1:2" s="155" customFormat="1" ht="15">
      <c r="A605" s="161"/>
      <c r="B605" s="164"/>
    </row>
    <row r="606" spans="1:2" s="155" customFormat="1" ht="15">
      <c r="A606" s="161"/>
      <c r="B606" s="164"/>
    </row>
    <row r="607" spans="1:2" s="155" customFormat="1" ht="15">
      <c r="A607" s="161"/>
      <c r="B607" s="164"/>
    </row>
    <row r="608" spans="1:2" s="155" customFormat="1" ht="15">
      <c r="A608" s="161"/>
      <c r="B608" s="164"/>
    </row>
    <row r="609" spans="1:2" s="155" customFormat="1" ht="15">
      <c r="A609" s="161"/>
      <c r="B609" s="164"/>
    </row>
    <row r="610" spans="1:2" s="155" customFormat="1" ht="15">
      <c r="A610" s="161"/>
      <c r="B610" s="164"/>
    </row>
    <row r="611" spans="1:2" s="155" customFormat="1" ht="15">
      <c r="A611" s="161"/>
      <c r="B611" s="164"/>
    </row>
    <row r="612" spans="1:2" s="155" customFormat="1" ht="15">
      <c r="A612" s="161"/>
      <c r="B612" s="164"/>
    </row>
    <row r="613" spans="1:2" s="155" customFormat="1" ht="15">
      <c r="A613" s="161"/>
      <c r="B613" s="164"/>
    </row>
    <row r="614" spans="1:2" s="155" customFormat="1" ht="15">
      <c r="A614" s="161"/>
      <c r="B614" s="164"/>
    </row>
    <row r="615" spans="1:2" s="155" customFormat="1" ht="15">
      <c r="A615" s="161"/>
      <c r="B615" s="164"/>
    </row>
    <row r="616" spans="1:2" s="155" customFormat="1" ht="15">
      <c r="A616" s="161"/>
      <c r="B616" s="164"/>
    </row>
    <row r="617" spans="1:2" s="155" customFormat="1" ht="15">
      <c r="A617" s="161"/>
      <c r="B617" s="164"/>
    </row>
    <row r="618" spans="1:2" s="155" customFormat="1" ht="15">
      <c r="A618" s="161"/>
      <c r="B618" s="164"/>
    </row>
    <row r="619" spans="1:2" s="155" customFormat="1" ht="15">
      <c r="A619" s="161"/>
      <c r="B619" s="164"/>
    </row>
    <row r="620" spans="1:2" s="155" customFormat="1" ht="15">
      <c r="A620" s="161"/>
      <c r="B620" s="164"/>
    </row>
    <row r="621" spans="1:2" s="155" customFormat="1" ht="15">
      <c r="A621" s="161"/>
      <c r="B621" s="164"/>
    </row>
    <row r="622" spans="1:2" s="155" customFormat="1" ht="15">
      <c r="A622" s="161"/>
      <c r="B622" s="164"/>
    </row>
    <row r="623" spans="1:2" s="155" customFormat="1" ht="15">
      <c r="A623" s="161"/>
      <c r="B623" s="164"/>
    </row>
    <row r="624" spans="1:2" s="155" customFormat="1" ht="15">
      <c r="A624" s="161"/>
      <c r="B624" s="164"/>
    </row>
    <row r="625" spans="1:2" s="155" customFormat="1" ht="15">
      <c r="A625" s="161"/>
      <c r="B625" s="164"/>
    </row>
    <row r="626" spans="1:2" s="155" customFormat="1" ht="15">
      <c r="A626" s="161"/>
      <c r="B626" s="164"/>
    </row>
    <row r="627" spans="1:2" s="155" customFormat="1" ht="15">
      <c r="A627" s="161"/>
      <c r="B627" s="164"/>
    </row>
    <row r="628" spans="1:2" s="155" customFormat="1" ht="15">
      <c r="A628" s="161"/>
      <c r="B628" s="164"/>
    </row>
    <row r="629" spans="1:2" s="155" customFormat="1" ht="15">
      <c r="A629" s="161"/>
      <c r="B629" s="164"/>
    </row>
    <row r="630" spans="1:2" s="155" customFormat="1" ht="15">
      <c r="A630" s="161"/>
      <c r="B630" s="164"/>
    </row>
    <row r="631" spans="1:2" s="155" customFormat="1" ht="15">
      <c r="A631" s="161"/>
      <c r="B631" s="164"/>
    </row>
    <row r="632" spans="1:2" s="155" customFormat="1" ht="15">
      <c r="A632" s="161"/>
      <c r="B632" s="164"/>
    </row>
    <row r="633" spans="1:2" s="155" customFormat="1" ht="15">
      <c r="A633" s="161"/>
      <c r="B633" s="164"/>
    </row>
    <row r="634" spans="1:2" s="155" customFormat="1" ht="15">
      <c r="A634" s="161"/>
      <c r="B634" s="164"/>
    </row>
    <row r="635" spans="1:2" s="155" customFormat="1" ht="15">
      <c r="A635" s="161"/>
      <c r="B635" s="164"/>
    </row>
    <row r="636" spans="1:2" s="155" customFormat="1" ht="15">
      <c r="A636" s="161"/>
      <c r="B636" s="164"/>
    </row>
    <row r="637" spans="1:2" s="155" customFormat="1" ht="15">
      <c r="A637" s="161"/>
      <c r="B637" s="164"/>
    </row>
    <row r="638" spans="1:2" s="155" customFormat="1" ht="15">
      <c r="A638" s="161"/>
      <c r="B638" s="164"/>
    </row>
    <row r="639" spans="1:2" s="155" customFormat="1" ht="15">
      <c r="A639" s="161"/>
      <c r="B639" s="164"/>
    </row>
    <row r="640" spans="1:2" s="155" customFormat="1" ht="15">
      <c r="A640" s="161"/>
      <c r="B640" s="164"/>
    </row>
    <row r="641" spans="1:2" s="155" customFormat="1" ht="15">
      <c r="A641" s="161"/>
      <c r="B641" s="164"/>
    </row>
    <row r="642" spans="1:2" s="155" customFormat="1" ht="15">
      <c r="A642" s="161"/>
      <c r="B642" s="164"/>
    </row>
    <row r="643" spans="1:2" s="155" customFormat="1" ht="15">
      <c r="A643" s="161"/>
      <c r="B643" s="164"/>
    </row>
    <row r="644" spans="1:2" s="155" customFormat="1" ht="15">
      <c r="A644" s="161"/>
      <c r="B644" s="164"/>
    </row>
    <row r="645" spans="1:2" s="155" customFormat="1" ht="15">
      <c r="A645" s="161"/>
      <c r="B645" s="164"/>
    </row>
    <row r="646" spans="1:2" s="155" customFormat="1" ht="15">
      <c r="A646" s="161"/>
      <c r="B646" s="164"/>
    </row>
    <row r="647" spans="1:2" s="155" customFormat="1" ht="15">
      <c r="A647" s="161"/>
      <c r="B647" s="164"/>
    </row>
    <row r="648" spans="1:2" s="155" customFormat="1" ht="15">
      <c r="A648" s="161"/>
      <c r="B648" s="164"/>
    </row>
    <row r="649" spans="1:2" s="155" customFormat="1" ht="15">
      <c r="A649" s="161"/>
      <c r="B649" s="164"/>
    </row>
    <row r="650" spans="1:2" s="155" customFormat="1" ht="15">
      <c r="A650" s="161"/>
      <c r="B650" s="164"/>
    </row>
    <row r="651" spans="1:2" s="155" customFormat="1" ht="15">
      <c r="A651" s="161"/>
      <c r="B651" s="164"/>
    </row>
    <row r="652" spans="1:2" s="155" customFormat="1" ht="15">
      <c r="A652" s="161"/>
      <c r="B652" s="164"/>
    </row>
    <row r="653" spans="1:2" s="155" customFormat="1" ht="15">
      <c r="A653" s="161"/>
      <c r="B653" s="164"/>
    </row>
    <row r="654" spans="1:2" s="155" customFormat="1" ht="15">
      <c r="A654" s="161"/>
      <c r="B654" s="164"/>
    </row>
    <row r="655" spans="1:2" s="155" customFormat="1" ht="15">
      <c r="A655" s="161"/>
      <c r="B655" s="164"/>
    </row>
    <row r="656" spans="1:2" s="155" customFormat="1" ht="15">
      <c r="A656" s="161"/>
      <c r="B656" s="164"/>
    </row>
    <row r="657" spans="1:2" s="155" customFormat="1" ht="15">
      <c r="A657" s="161"/>
      <c r="B657" s="164"/>
    </row>
    <row r="658" spans="1:2" s="155" customFormat="1" ht="15">
      <c r="A658" s="161"/>
      <c r="B658" s="164"/>
    </row>
    <row r="659" spans="1:2" s="155" customFormat="1" ht="15">
      <c r="A659" s="161"/>
      <c r="B659" s="164"/>
    </row>
    <row r="660" spans="1:2" s="155" customFormat="1" ht="15">
      <c r="A660" s="161"/>
      <c r="B660" s="164"/>
    </row>
    <row r="661" spans="1:2" s="155" customFormat="1" ht="15">
      <c r="A661" s="161"/>
      <c r="B661" s="164"/>
    </row>
    <row r="662" spans="1:2" s="155" customFormat="1" ht="15">
      <c r="A662" s="161"/>
      <c r="B662" s="164"/>
    </row>
    <row r="663" spans="1:2" s="155" customFormat="1" ht="15">
      <c r="A663" s="161"/>
      <c r="B663" s="164"/>
    </row>
    <row r="664" spans="1:2" s="155" customFormat="1" ht="15">
      <c r="A664" s="161"/>
      <c r="B664" s="164"/>
    </row>
    <row r="665" spans="1:2" s="155" customFormat="1" ht="15">
      <c r="A665" s="161"/>
      <c r="B665" s="164"/>
    </row>
    <row r="666" spans="1:2" s="155" customFormat="1" ht="15">
      <c r="A666" s="161"/>
      <c r="B666" s="164"/>
    </row>
    <row r="667" spans="1:2" s="155" customFormat="1" ht="15">
      <c r="A667" s="161"/>
      <c r="B667" s="164"/>
    </row>
    <row r="668" spans="1:2" s="155" customFormat="1" ht="15">
      <c r="A668" s="161"/>
      <c r="B668" s="164"/>
    </row>
    <row r="669" spans="1:2" s="155" customFormat="1" ht="15">
      <c r="A669" s="161"/>
      <c r="B669" s="164"/>
    </row>
    <row r="670" spans="1:2" s="155" customFormat="1" ht="15">
      <c r="A670" s="161"/>
      <c r="B670" s="164"/>
    </row>
    <row r="671" spans="1:2" s="155" customFormat="1" ht="15">
      <c r="A671" s="161"/>
      <c r="B671" s="164"/>
    </row>
    <row r="672" spans="1:2" s="155" customFormat="1" ht="15">
      <c r="A672" s="161"/>
      <c r="B672" s="164"/>
    </row>
    <row r="673" spans="1:2" s="155" customFormat="1" ht="15">
      <c r="A673" s="161"/>
      <c r="B673" s="164"/>
    </row>
    <row r="674" spans="1:2" s="155" customFormat="1" ht="15">
      <c r="A674" s="161"/>
      <c r="B674" s="164"/>
    </row>
    <row r="675" spans="1:2" s="155" customFormat="1" ht="15">
      <c r="A675" s="161"/>
      <c r="B675" s="164"/>
    </row>
    <row r="676" spans="1:2" s="155" customFormat="1" ht="15">
      <c r="A676" s="161"/>
      <c r="B676" s="164"/>
    </row>
    <row r="677" spans="1:2" s="155" customFormat="1" ht="15">
      <c r="A677" s="161"/>
      <c r="B677" s="164"/>
    </row>
    <row r="678" spans="1:2" s="155" customFormat="1" ht="15">
      <c r="A678" s="161"/>
      <c r="B678" s="164"/>
    </row>
    <row r="679" spans="1:2" s="155" customFormat="1" ht="15">
      <c r="A679" s="161"/>
      <c r="B679" s="164"/>
    </row>
    <row r="680" spans="1:2" s="155" customFormat="1" ht="15">
      <c r="A680" s="161"/>
      <c r="B680" s="164"/>
    </row>
    <row r="681" spans="1:2" s="155" customFormat="1" ht="15">
      <c r="A681" s="161"/>
      <c r="B681" s="164"/>
    </row>
    <row r="682" spans="1:2" s="155" customFormat="1" ht="15">
      <c r="A682" s="161"/>
      <c r="B682" s="164"/>
    </row>
    <row r="683" spans="1:2" s="155" customFormat="1" ht="15">
      <c r="A683" s="161"/>
      <c r="B683" s="164"/>
    </row>
    <row r="684" spans="1:2" s="155" customFormat="1" ht="15">
      <c r="A684" s="161"/>
      <c r="B684" s="164"/>
    </row>
    <row r="685" spans="1:2" s="155" customFormat="1" ht="15">
      <c r="A685" s="161"/>
      <c r="B685" s="164"/>
    </row>
    <row r="686" spans="1:2" s="155" customFormat="1" ht="15">
      <c r="A686" s="161"/>
      <c r="B686" s="164"/>
    </row>
    <row r="687" spans="1:2" s="155" customFormat="1" ht="15">
      <c r="A687" s="161"/>
      <c r="B687" s="164"/>
    </row>
    <row r="688" spans="1:2" s="155" customFormat="1" ht="15">
      <c r="A688" s="161"/>
      <c r="B688" s="164"/>
    </row>
    <row r="689" spans="1:2" s="155" customFormat="1" ht="15">
      <c r="A689" s="161"/>
      <c r="B689" s="164"/>
    </row>
    <row r="690" spans="1:2" s="155" customFormat="1" ht="15">
      <c r="A690" s="161"/>
      <c r="B690" s="164"/>
    </row>
    <row r="691" spans="1:2" s="155" customFormat="1" ht="15">
      <c r="A691" s="161"/>
      <c r="B691" s="164"/>
    </row>
    <row r="692" spans="1:2" s="155" customFormat="1" ht="15">
      <c r="A692" s="161"/>
      <c r="B692" s="164"/>
    </row>
    <row r="693" spans="1:2" s="155" customFormat="1" ht="15">
      <c r="A693" s="161"/>
      <c r="B693" s="164"/>
    </row>
    <row r="694" spans="1:2" s="155" customFormat="1" ht="15">
      <c r="A694" s="161"/>
      <c r="B694" s="164"/>
    </row>
    <row r="695" spans="1:2" s="155" customFormat="1" ht="15">
      <c r="A695" s="161"/>
      <c r="B695" s="164"/>
    </row>
    <row r="696" spans="1:2" s="155" customFormat="1" ht="15">
      <c r="A696" s="161"/>
      <c r="B696" s="164"/>
    </row>
    <row r="697" spans="1:2" s="155" customFormat="1" ht="15">
      <c r="A697" s="161"/>
      <c r="B697" s="164"/>
    </row>
    <row r="698" spans="1:2" s="155" customFormat="1" ht="15">
      <c r="A698" s="161"/>
      <c r="B698" s="164"/>
    </row>
    <row r="699" spans="1:2" s="155" customFormat="1" ht="15">
      <c r="A699" s="161"/>
      <c r="B699" s="164"/>
    </row>
    <row r="700" spans="1:2" s="155" customFormat="1" ht="15">
      <c r="A700" s="161"/>
      <c r="B700" s="164"/>
    </row>
    <row r="701" spans="1:2" s="155" customFormat="1" ht="15">
      <c r="A701" s="161"/>
      <c r="B701" s="164"/>
    </row>
    <row r="702" spans="1:2" s="155" customFormat="1" ht="15">
      <c r="A702" s="161"/>
      <c r="B702" s="164"/>
    </row>
    <row r="703" spans="1:2" s="155" customFormat="1" ht="15">
      <c r="A703" s="161"/>
      <c r="B703" s="164"/>
    </row>
    <row r="704" spans="1:2" s="155" customFormat="1" ht="15">
      <c r="A704" s="161"/>
      <c r="B704" s="164"/>
    </row>
    <row r="705" spans="1:2" s="155" customFormat="1" ht="15">
      <c r="A705" s="161"/>
      <c r="B705" s="164"/>
    </row>
    <row r="706" spans="1:2" s="155" customFormat="1" ht="15">
      <c r="A706" s="161"/>
      <c r="B706" s="164"/>
    </row>
    <row r="707" spans="1:2" s="155" customFormat="1" ht="15">
      <c r="A707" s="161"/>
      <c r="B707" s="164"/>
    </row>
    <row r="708" spans="1:2" s="155" customFormat="1" ht="15">
      <c r="A708" s="161"/>
      <c r="B708" s="164"/>
    </row>
    <row r="709" spans="1:2" s="155" customFormat="1" ht="15">
      <c r="A709" s="161"/>
      <c r="B709" s="164"/>
    </row>
    <row r="710" spans="1:2" s="155" customFormat="1" ht="15">
      <c r="A710" s="161"/>
      <c r="B710" s="164"/>
    </row>
    <row r="711" spans="1:2" s="155" customFormat="1" ht="15">
      <c r="A711" s="161"/>
      <c r="B711" s="164"/>
    </row>
    <row r="712" spans="1:2" s="155" customFormat="1" ht="15">
      <c r="A712" s="161"/>
      <c r="B712" s="164"/>
    </row>
    <row r="713" spans="1:2" s="155" customFormat="1" ht="15">
      <c r="A713" s="161"/>
      <c r="B713" s="164"/>
    </row>
    <row r="714" spans="1:2" s="155" customFormat="1" ht="15">
      <c r="A714" s="161"/>
      <c r="B714" s="164"/>
    </row>
    <row r="715" spans="1:2" s="155" customFormat="1" ht="15">
      <c r="A715" s="161"/>
      <c r="B715" s="164"/>
    </row>
    <row r="716" spans="1:2" s="155" customFormat="1" ht="15">
      <c r="A716" s="161"/>
      <c r="B716" s="164"/>
    </row>
    <row r="717" spans="1:2" s="155" customFormat="1" ht="15">
      <c r="A717" s="161"/>
      <c r="B717" s="164"/>
    </row>
    <row r="718" spans="1:2" s="155" customFormat="1" ht="15">
      <c r="A718" s="161"/>
      <c r="B718" s="164"/>
    </row>
    <row r="719" spans="1:2" s="155" customFormat="1" ht="15">
      <c r="A719" s="161"/>
      <c r="B719" s="164"/>
    </row>
    <row r="720" spans="1:2" s="155" customFormat="1" ht="15">
      <c r="A720" s="161"/>
      <c r="B720" s="164"/>
    </row>
    <row r="721" spans="1:2" s="155" customFormat="1" ht="15">
      <c r="A721" s="161"/>
      <c r="B721" s="164"/>
    </row>
    <row r="722" spans="1:2" s="155" customFormat="1" ht="15">
      <c r="A722" s="161"/>
      <c r="B722" s="164"/>
    </row>
    <row r="723" spans="1:2" s="155" customFormat="1" ht="15">
      <c r="A723" s="161"/>
      <c r="B723" s="164"/>
    </row>
    <row r="724" spans="1:2" s="155" customFormat="1" ht="15">
      <c r="A724" s="161"/>
      <c r="B724" s="164"/>
    </row>
    <row r="725" spans="1:2" s="155" customFormat="1" ht="15">
      <c r="A725" s="161"/>
      <c r="B725" s="164"/>
    </row>
    <row r="726" spans="1:2" s="155" customFormat="1" ht="15">
      <c r="A726" s="161"/>
      <c r="B726" s="164"/>
    </row>
    <row r="727" spans="1:2" s="155" customFormat="1" ht="15">
      <c r="A727" s="161"/>
      <c r="B727" s="164"/>
    </row>
    <row r="728" spans="1:2" s="155" customFormat="1" ht="15">
      <c r="A728" s="161"/>
      <c r="B728" s="164"/>
    </row>
    <row r="729" spans="1:2" s="155" customFormat="1" ht="15">
      <c r="A729" s="161"/>
      <c r="B729" s="164"/>
    </row>
    <row r="730" spans="1:2" s="155" customFormat="1" ht="15">
      <c r="A730" s="161"/>
      <c r="B730" s="164"/>
    </row>
    <row r="731" spans="1:2" s="155" customFormat="1" ht="15">
      <c r="A731" s="161"/>
      <c r="B731" s="164"/>
    </row>
    <row r="732" spans="1:2" s="155" customFormat="1" ht="15">
      <c r="A732" s="161"/>
      <c r="B732" s="164"/>
    </row>
    <row r="733" spans="1:2" s="155" customFormat="1" ht="15">
      <c r="A733" s="161"/>
      <c r="B733" s="164"/>
    </row>
    <row r="734" spans="1:2" s="155" customFormat="1" ht="15">
      <c r="A734" s="161"/>
      <c r="B734" s="164"/>
    </row>
    <row r="735" spans="1:2" s="155" customFormat="1" ht="15">
      <c r="A735" s="161"/>
      <c r="B735" s="164"/>
    </row>
    <row r="736" spans="1:2" s="155" customFormat="1" ht="15">
      <c r="A736" s="161"/>
      <c r="B736" s="164"/>
    </row>
    <row r="737" spans="1:2" s="155" customFormat="1" ht="15">
      <c r="A737" s="161"/>
      <c r="B737" s="164"/>
    </row>
    <row r="738" spans="1:2" s="155" customFormat="1" ht="15">
      <c r="A738" s="161"/>
      <c r="B738" s="164"/>
    </row>
    <row r="739" spans="1:2" s="155" customFormat="1" ht="15">
      <c r="A739" s="161"/>
      <c r="B739" s="164"/>
    </row>
    <row r="740" spans="1:2" s="155" customFormat="1" ht="15">
      <c r="A740" s="161"/>
      <c r="B740" s="164"/>
    </row>
    <row r="741" spans="1:2" s="155" customFormat="1" ht="15">
      <c r="A741" s="161"/>
      <c r="B741" s="164"/>
    </row>
    <row r="742" spans="1:2" s="155" customFormat="1" ht="15">
      <c r="A742" s="161"/>
      <c r="B742" s="164"/>
    </row>
    <row r="743" spans="1:2" s="155" customFormat="1" ht="15">
      <c r="A743" s="161"/>
      <c r="B743" s="164"/>
    </row>
    <row r="744" spans="1:2" s="155" customFormat="1" ht="15">
      <c r="A744" s="161"/>
      <c r="B744" s="164"/>
    </row>
    <row r="745" spans="1:2" s="155" customFormat="1" ht="15">
      <c r="A745" s="161"/>
      <c r="B745" s="164"/>
    </row>
    <row r="746" spans="1:2" s="155" customFormat="1" ht="15">
      <c r="A746" s="161"/>
      <c r="B746" s="164"/>
    </row>
    <row r="747" spans="1:2" s="155" customFormat="1" ht="15">
      <c r="A747" s="161"/>
      <c r="B747" s="164"/>
    </row>
    <row r="748" spans="1:2" s="155" customFormat="1" ht="15">
      <c r="A748" s="161"/>
      <c r="B748" s="164"/>
    </row>
    <row r="749" spans="1:2" s="155" customFormat="1" ht="15">
      <c r="A749" s="161"/>
      <c r="B749" s="164"/>
    </row>
    <row r="750" spans="1:2" s="155" customFormat="1" ht="15">
      <c r="A750" s="161"/>
      <c r="B750" s="164"/>
    </row>
    <row r="751" spans="1:2" s="155" customFormat="1" ht="15">
      <c r="A751" s="161"/>
      <c r="B751" s="164"/>
    </row>
    <row r="752" spans="1:2" s="155" customFormat="1" ht="15">
      <c r="A752" s="161"/>
      <c r="B752" s="164"/>
    </row>
    <row r="753" spans="1:2" s="155" customFormat="1" ht="15">
      <c r="A753" s="161"/>
      <c r="B753" s="164"/>
    </row>
    <row r="754" spans="1:2" s="155" customFormat="1" ht="15">
      <c r="A754" s="161"/>
      <c r="B754" s="164"/>
    </row>
    <row r="755" spans="1:2" s="155" customFormat="1" ht="15">
      <c r="A755" s="161"/>
      <c r="B755" s="164"/>
    </row>
    <row r="756" spans="1:2" s="155" customFormat="1" ht="15">
      <c r="A756" s="161"/>
      <c r="B756" s="164"/>
    </row>
    <row r="757" spans="1:2" s="155" customFormat="1" ht="15">
      <c r="A757" s="161"/>
      <c r="B757" s="164"/>
    </row>
    <row r="758" spans="1:2" s="155" customFormat="1" ht="15">
      <c r="A758" s="161"/>
      <c r="B758" s="164"/>
    </row>
    <row r="759" spans="1:2" s="155" customFormat="1" ht="15">
      <c r="A759" s="161"/>
      <c r="B759" s="164"/>
    </row>
    <row r="760" spans="1:2" s="155" customFormat="1" ht="15">
      <c r="A760" s="161"/>
      <c r="B760" s="164"/>
    </row>
    <row r="761" spans="1:2" s="155" customFormat="1" ht="15">
      <c r="A761" s="161"/>
      <c r="B761" s="164"/>
    </row>
    <row r="762" spans="1:2" s="155" customFormat="1" ht="15">
      <c r="A762" s="161"/>
      <c r="B762" s="164"/>
    </row>
    <row r="763" spans="1:2" s="155" customFormat="1" ht="15">
      <c r="A763" s="161"/>
      <c r="B763" s="164"/>
    </row>
    <row r="764" spans="1:2" s="155" customFormat="1" ht="15">
      <c r="A764" s="161"/>
      <c r="B764" s="164"/>
    </row>
    <row r="765" spans="1:2" s="155" customFormat="1" ht="15">
      <c r="A765" s="161"/>
      <c r="B765" s="164"/>
    </row>
    <row r="766" spans="1:2" s="155" customFormat="1" ht="15">
      <c r="A766" s="161"/>
      <c r="B766" s="164"/>
    </row>
    <row r="767" spans="1:2" s="155" customFormat="1" ht="15">
      <c r="A767" s="161"/>
      <c r="B767" s="164"/>
    </row>
    <row r="768" spans="1:2" s="155" customFormat="1" ht="15">
      <c r="A768" s="161"/>
      <c r="B768" s="164"/>
    </row>
    <row r="769" spans="1:2" s="155" customFormat="1" ht="15">
      <c r="A769" s="161"/>
      <c r="B769" s="164"/>
    </row>
    <row r="770" spans="1:2" s="155" customFormat="1" ht="15">
      <c r="A770" s="161"/>
      <c r="B770" s="164"/>
    </row>
    <row r="771" spans="1:2" s="155" customFormat="1" ht="15">
      <c r="A771" s="161"/>
      <c r="B771" s="164"/>
    </row>
    <row r="772" spans="1:2" s="155" customFormat="1" ht="15">
      <c r="A772" s="161"/>
      <c r="B772" s="164"/>
    </row>
    <row r="773" spans="1:2" s="155" customFormat="1" ht="15">
      <c r="A773" s="161"/>
      <c r="B773" s="164"/>
    </row>
    <row r="774" spans="1:2" s="155" customFormat="1" ht="15">
      <c r="A774" s="161"/>
      <c r="B774" s="164"/>
    </row>
    <row r="775" spans="1:2" s="155" customFormat="1" ht="15">
      <c r="A775" s="161"/>
      <c r="B775" s="164"/>
    </row>
    <row r="776" spans="1:2" s="155" customFormat="1" ht="15">
      <c r="A776" s="161"/>
      <c r="B776" s="164"/>
    </row>
    <row r="777" spans="1:2" s="155" customFormat="1" ht="15">
      <c r="A777" s="161"/>
      <c r="B777" s="164"/>
    </row>
    <row r="778" spans="1:2" s="155" customFormat="1" ht="15">
      <c r="A778" s="161"/>
      <c r="B778" s="164"/>
    </row>
    <row r="779" spans="1:2" s="155" customFormat="1" ht="15">
      <c r="A779" s="161"/>
      <c r="B779" s="164"/>
    </row>
    <row r="780" spans="1:2" s="155" customFormat="1" ht="15">
      <c r="A780" s="161"/>
      <c r="B780" s="164"/>
    </row>
    <row r="781" spans="1:2" s="155" customFormat="1" ht="15">
      <c r="A781" s="161"/>
      <c r="B781" s="164"/>
    </row>
    <row r="782" spans="1:2" s="155" customFormat="1" ht="15">
      <c r="A782" s="161"/>
      <c r="B782" s="164"/>
    </row>
    <row r="783" spans="1:2" s="155" customFormat="1" ht="15">
      <c r="A783" s="161"/>
      <c r="B783" s="164"/>
    </row>
    <row r="784" spans="1:2" s="155" customFormat="1" ht="15">
      <c r="A784" s="161"/>
      <c r="B784" s="164"/>
    </row>
    <row r="785" spans="1:2" s="155" customFormat="1" ht="15">
      <c r="A785" s="161"/>
      <c r="B785" s="164"/>
    </row>
    <row r="786" spans="1:2" s="155" customFormat="1" ht="15">
      <c r="A786" s="161"/>
      <c r="B786" s="164"/>
    </row>
    <row r="787" spans="1:2" s="155" customFormat="1" ht="15">
      <c r="A787" s="161"/>
      <c r="B787" s="164"/>
    </row>
    <row r="788" spans="1:2" s="155" customFormat="1" ht="15">
      <c r="A788" s="161"/>
      <c r="B788" s="164"/>
    </row>
    <row r="789" spans="1:2" s="155" customFormat="1" ht="15">
      <c r="A789" s="161"/>
      <c r="B789" s="164"/>
    </row>
    <row r="790" spans="1:2" s="155" customFormat="1" ht="15">
      <c r="A790" s="161"/>
      <c r="B790" s="164"/>
    </row>
    <row r="791" spans="1:2" s="155" customFormat="1" ht="15">
      <c r="A791" s="161"/>
      <c r="B791" s="164"/>
    </row>
    <row r="792" spans="1:2" s="155" customFormat="1" ht="15">
      <c r="A792" s="161"/>
      <c r="B792" s="164"/>
    </row>
    <row r="793" spans="1:2" s="155" customFormat="1" ht="15">
      <c r="A793" s="161"/>
      <c r="B793" s="164"/>
    </row>
    <row r="794" spans="1:2" s="155" customFormat="1" ht="15">
      <c r="A794" s="161"/>
      <c r="B794" s="164"/>
    </row>
    <row r="795" spans="1:2" s="155" customFormat="1" ht="15">
      <c r="A795" s="161"/>
      <c r="B795" s="164"/>
    </row>
    <row r="796" spans="1:2" s="155" customFormat="1" ht="15">
      <c r="A796" s="161"/>
      <c r="B796" s="164"/>
    </row>
    <row r="797" spans="1:2" s="155" customFormat="1" ht="15">
      <c r="A797" s="161"/>
      <c r="B797" s="164"/>
    </row>
    <row r="798" spans="1:2" s="155" customFormat="1" ht="15">
      <c r="A798" s="161"/>
      <c r="B798" s="164"/>
    </row>
    <row r="799" spans="1:2" s="155" customFormat="1" ht="15">
      <c r="A799" s="161"/>
      <c r="B799" s="164"/>
    </row>
    <row r="800" spans="1:2" s="155" customFormat="1" ht="15">
      <c r="A800" s="161"/>
      <c r="B800" s="164"/>
    </row>
    <row r="801" spans="1:2" s="155" customFormat="1" ht="15">
      <c r="A801" s="161"/>
      <c r="B801" s="164"/>
    </row>
    <row r="802" spans="1:2" s="155" customFormat="1" ht="15">
      <c r="A802" s="161"/>
      <c r="B802" s="164"/>
    </row>
    <row r="803" spans="1:2" s="155" customFormat="1" ht="15">
      <c r="A803" s="161"/>
      <c r="B803" s="164"/>
    </row>
    <row r="804" spans="1:2" s="155" customFormat="1" ht="15">
      <c r="A804" s="161"/>
      <c r="B804" s="164"/>
    </row>
    <row r="805" spans="1:2" s="155" customFormat="1" ht="15">
      <c r="A805" s="161"/>
      <c r="B805" s="164"/>
    </row>
    <row r="806" spans="1:2" s="155" customFormat="1" ht="15">
      <c r="A806" s="161"/>
      <c r="B806" s="164"/>
    </row>
    <row r="807" spans="1:2" s="155" customFormat="1" ht="15">
      <c r="A807" s="161"/>
      <c r="B807" s="164"/>
    </row>
    <row r="808" spans="1:2" s="155" customFormat="1" ht="15">
      <c r="A808" s="161"/>
      <c r="B808" s="164"/>
    </row>
    <row r="809" spans="1:2" s="155" customFormat="1" ht="15">
      <c r="A809" s="161"/>
      <c r="B809" s="164"/>
    </row>
    <row r="810" spans="1:2" s="155" customFormat="1" ht="15">
      <c r="A810" s="161"/>
      <c r="B810" s="164"/>
    </row>
    <row r="811" spans="1:2" s="155" customFormat="1" ht="15">
      <c r="A811" s="161"/>
      <c r="B811" s="164"/>
    </row>
    <row r="812" spans="1:2" s="155" customFormat="1" ht="15">
      <c r="A812" s="161"/>
      <c r="B812" s="164"/>
    </row>
    <row r="813" spans="1:2" s="155" customFormat="1" ht="15">
      <c r="A813" s="161"/>
      <c r="B813" s="164"/>
    </row>
    <row r="814" spans="1:2" s="155" customFormat="1" ht="15">
      <c r="A814" s="161"/>
      <c r="B814" s="164"/>
    </row>
    <row r="815" spans="1:2" s="155" customFormat="1" ht="15">
      <c r="A815" s="161"/>
      <c r="B815" s="164"/>
    </row>
    <row r="816" spans="1:2" s="155" customFormat="1" ht="15">
      <c r="A816" s="161"/>
      <c r="B816" s="164"/>
    </row>
    <row r="817" spans="1:2" s="155" customFormat="1" ht="15">
      <c r="A817" s="161"/>
      <c r="B817" s="164"/>
    </row>
    <row r="818" spans="1:2" s="155" customFormat="1" ht="15">
      <c r="A818" s="161"/>
      <c r="B818" s="164"/>
    </row>
    <row r="819" spans="1:2" s="155" customFormat="1" ht="15">
      <c r="A819" s="161"/>
      <c r="B819" s="164"/>
    </row>
    <row r="820" spans="1:2" s="155" customFormat="1" ht="15">
      <c r="A820" s="161"/>
      <c r="B820" s="164"/>
    </row>
    <row r="821" spans="1:2" s="155" customFormat="1" ht="15">
      <c r="A821" s="161"/>
      <c r="B821" s="164"/>
    </row>
    <row r="822" spans="1:2" s="155" customFormat="1" ht="15">
      <c r="A822" s="161"/>
      <c r="B822" s="164"/>
    </row>
    <row r="823" spans="1:2" s="155" customFormat="1" ht="15">
      <c r="A823" s="161"/>
      <c r="B823" s="164"/>
    </row>
    <row r="824" spans="1:2" s="155" customFormat="1" ht="15">
      <c r="A824" s="161"/>
      <c r="B824" s="164"/>
    </row>
    <row r="825" spans="1:2" s="155" customFormat="1" ht="15">
      <c r="A825" s="161"/>
      <c r="B825" s="164"/>
    </row>
    <row r="826" spans="1:2" s="155" customFormat="1" ht="15">
      <c r="A826" s="161"/>
      <c r="B826" s="164"/>
    </row>
    <row r="827" spans="1:2" s="155" customFormat="1" ht="15">
      <c r="A827" s="161"/>
      <c r="B827" s="164"/>
    </row>
    <row r="828" spans="1:2" s="155" customFormat="1" ht="15">
      <c r="A828" s="161"/>
      <c r="B828" s="164"/>
    </row>
    <row r="829" spans="1:2" s="155" customFormat="1" ht="15">
      <c r="A829" s="161"/>
      <c r="B829" s="164"/>
    </row>
    <row r="830" spans="1:2" s="155" customFormat="1" ht="15">
      <c r="A830" s="161"/>
      <c r="B830" s="164"/>
    </row>
    <row r="831" spans="1:2" s="155" customFormat="1" ht="15">
      <c r="A831" s="161"/>
      <c r="B831" s="164"/>
    </row>
    <row r="832" spans="1:2" s="155" customFormat="1" ht="15">
      <c r="A832" s="161"/>
      <c r="B832" s="164"/>
    </row>
    <row r="833" spans="1:2" s="155" customFormat="1" ht="15">
      <c r="A833" s="161"/>
      <c r="B833" s="164"/>
    </row>
    <row r="834" spans="1:2" s="155" customFormat="1" ht="15">
      <c r="A834" s="161"/>
      <c r="B834" s="164"/>
    </row>
    <row r="835" spans="1:2" s="155" customFormat="1" ht="15">
      <c r="A835" s="161"/>
      <c r="B835" s="164"/>
    </row>
    <row r="836" spans="1:2" s="155" customFormat="1" ht="15">
      <c r="A836" s="161"/>
      <c r="B836" s="164"/>
    </row>
    <row r="837" spans="1:2" s="155" customFormat="1" ht="15">
      <c r="A837" s="161"/>
      <c r="B837" s="164"/>
    </row>
    <row r="838" spans="1:2" s="155" customFormat="1" ht="15">
      <c r="A838" s="161"/>
      <c r="B838" s="164"/>
    </row>
    <row r="839" spans="1:2" s="155" customFormat="1" ht="15">
      <c r="A839" s="161"/>
      <c r="B839" s="164"/>
    </row>
    <row r="840" spans="1:2" s="155" customFormat="1" ht="15">
      <c r="A840" s="161"/>
      <c r="B840" s="164"/>
    </row>
    <row r="841" spans="1:2" s="155" customFormat="1" ht="15">
      <c r="A841" s="161"/>
      <c r="B841" s="164"/>
    </row>
    <row r="842" spans="1:2" s="155" customFormat="1" ht="15">
      <c r="A842" s="161"/>
      <c r="B842" s="164"/>
    </row>
    <row r="843" spans="1:2" s="155" customFormat="1" ht="15">
      <c r="A843" s="161"/>
      <c r="B843" s="164"/>
    </row>
    <row r="844" spans="1:2" s="155" customFormat="1" ht="15">
      <c r="A844" s="161"/>
      <c r="B844" s="164"/>
    </row>
    <row r="845" spans="1:2" s="155" customFormat="1" ht="15">
      <c r="A845" s="161"/>
      <c r="B845" s="164"/>
    </row>
    <row r="846" spans="1:2" s="155" customFormat="1" ht="15">
      <c r="A846" s="161"/>
      <c r="B846" s="164"/>
    </row>
    <row r="847" spans="1:2" s="155" customFormat="1" ht="15">
      <c r="A847" s="161"/>
      <c r="B847" s="164"/>
    </row>
    <row r="848" spans="1:2" s="155" customFormat="1" ht="15">
      <c r="A848" s="161"/>
      <c r="B848" s="164"/>
    </row>
    <row r="849" spans="1:2" s="155" customFormat="1" ht="15">
      <c r="A849" s="161"/>
      <c r="B849" s="164"/>
    </row>
    <row r="850" spans="1:2" s="155" customFormat="1" ht="15">
      <c r="A850" s="161"/>
      <c r="B850" s="164"/>
    </row>
    <row r="851" spans="1:2" s="155" customFormat="1" ht="15">
      <c r="A851" s="161"/>
      <c r="B851" s="164"/>
    </row>
    <row r="852" spans="1:2" s="155" customFormat="1" ht="15">
      <c r="A852" s="161"/>
      <c r="B852" s="164"/>
    </row>
    <row r="853" spans="1:2" s="155" customFormat="1" ht="15">
      <c r="A853" s="161"/>
      <c r="B853" s="164"/>
    </row>
    <row r="854" spans="1:2" s="155" customFormat="1" ht="15">
      <c r="A854" s="161"/>
      <c r="B854" s="164"/>
    </row>
    <row r="855" spans="1:2" s="155" customFormat="1" ht="15">
      <c r="A855" s="161"/>
      <c r="B855" s="164"/>
    </row>
    <row r="856" spans="1:2" s="155" customFormat="1" ht="15">
      <c r="A856" s="161"/>
      <c r="B856" s="164"/>
    </row>
    <row r="857" spans="1:2" s="155" customFormat="1" ht="15">
      <c r="A857" s="161"/>
      <c r="B857" s="164"/>
    </row>
    <row r="858" spans="1:2" s="155" customFormat="1" ht="15">
      <c r="A858" s="161"/>
      <c r="B858" s="164"/>
    </row>
    <row r="859" spans="1:2" s="155" customFormat="1" ht="15">
      <c r="A859" s="161"/>
      <c r="B859" s="164"/>
    </row>
    <row r="860" spans="1:2" s="155" customFormat="1" ht="15">
      <c r="A860" s="161"/>
      <c r="B860" s="164"/>
    </row>
    <row r="861" spans="1:2" s="155" customFormat="1" ht="15">
      <c r="A861" s="161"/>
      <c r="B861" s="164"/>
    </row>
    <row r="862" spans="1:2" s="155" customFormat="1" ht="15">
      <c r="A862" s="161"/>
      <c r="B862" s="164"/>
    </row>
    <row r="863" spans="1:2" s="155" customFormat="1" ht="15">
      <c r="A863" s="161"/>
      <c r="B863" s="164"/>
    </row>
    <row r="864" spans="1:2" s="155" customFormat="1" ht="15">
      <c r="A864" s="161"/>
      <c r="B864" s="164"/>
    </row>
    <row r="865" spans="1:2" s="155" customFormat="1" ht="15">
      <c r="A865" s="161"/>
      <c r="B865" s="164"/>
    </row>
    <row r="866" spans="1:2" s="155" customFormat="1" ht="15">
      <c r="A866" s="161"/>
      <c r="B866" s="164"/>
    </row>
    <row r="867" spans="1:2" s="155" customFormat="1" ht="15">
      <c r="A867" s="161"/>
      <c r="B867" s="164"/>
    </row>
    <row r="868" spans="1:2" s="155" customFormat="1" ht="15">
      <c r="A868" s="161"/>
      <c r="B868" s="164"/>
    </row>
    <row r="869" spans="1:2" s="155" customFormat="1" ht="15">
      <c r="A869" s="161"/>
      <c r="B869" s="164"/>
    </row>
    <row r="870" spans="1:2" s="155" customFormat="1" ht="15">
      <c r="A870" s="161"/>
      <c r="B870" s="164"/>
    </row>
    <row r="871" spans="1:2" s="155" customFormat="1" ht="15">
      <c r="A871" s="161"/>
      <c r="B871" s="164"/>
    </row>
    <row r="872" spans="1:2" s="155" customFormat="1" ht="15">
      <c r="A872" s="161"/>
      <c r="B872" s="164"/>
    </row>
    <row r="873" spans="1:2" s="155" customFormat="1" ht="15">
      <c r="A873" s="161"/>
      <c r="B873" s="164"/>
    </row>
    <row r="874" spans="1:2" s="155" customFormat="1" ht="15">
      <c r="A874" s="161"/>
      <c r="B874" s="164"/>
    </row>
    <row r="875" spans="1:2" s="155" customFormat="1" ht="15">
      <c r="A875" s="161"/>
      <c r="B875" s="164"/>
    </row>
    <row r="876" spans="1:2" s="155" customFormat="1" ht="15">
      <c r="A876" s="161"/>
      <c r="B876" s="164"/>
    </row>
    <row r="877" spans="1:2" s="155" customFormat="1" ht="15">
      <c r="A877" s="161"/>
      <c r="B877" s="164"/>
    </row>
    <row r="878" spans="1:2" s="155" customFormat="1" ht="15">
      <c r="A878" s="161"/>
      <c r="B878" s="164"/>
    </row>
    <row r="879" spans="1:2" s="155" customFormat="1" ht="15">
      <c r="A879" s="161"/>
      <c r="B879" s="164"/>
    </row>
    <row r="880" spans="1:2" s="155" customFormat="1" ht="15">
      <c r="A880" s="161"/>
      <c r="B880" s="164"/>
    </row>
    <row r="881" spans="1:2" s="155" customFormat="1" ht="15">
      <c r="A881" s="161"/>
      <c r="B881" s="164"/>
    </row>
    <row r="882" spans="1:2" s="155" customFormat="1" ht="15">
      <c r="A882" s="161"/>
      <c r="B882" s="164"/>
    </row>
    <row r="883" spans="1:2" s="155" customFormat="1" ht="15">
      <c r="A883" s="161"/>
      <c r="B883" s="164"/>
    </row>
    <row r="884" spans="1:2" s="155" customFormat="1" ht="15">
      <c r="A884" s="161"/>
      <c r="B884" s="164"/>
    </row>
    <row r="885" spans="1:2" s="155" customFormat="1" ht="15">
      <c r="A885" s="161"/>
      <c r="B885" s="164"/>
    </row>
    <row r="886" spans="1:2" s="155" customFormat="1" ht="15">
      <c r="A886" s="161"/>
      <c r="B886" s="164"/>
    </row>
    <row r="887" spans="1:2" s="155" customFormat="1" ht="15">
      <c r="A887" s="161"/>
      <c r="B887" s="164"/>
    </row>
    <row r="888" spans="1:2" s="155" customFormat="1" ht="15">
      <c r="A888" s="161"/>
      <c r="B888" s="164"/>
    </row>
    <row r="889" spans="1:2" s="155" customFormat="1" ht="15">
      <c r="A889" s="161"/>
      <c r="B889" s="164"/>
    </row>
    <row r="890" spans="1:2" s="155" customFormat="1" ht="15">
      <c r="A890" s="161"/>
      <c r="B890" s="164"/>
    </row>
    <row r="891" spans="1:2" s="155" customFormat="1" ht="15">
      <c r="A891" s="161"/>
      <c r="B891" s="164"/>
    </row>
    <row r="892" spans="1:2" s="155" customFormat="1" ht="15">
      <c r="A892" s="161"/>
      <c r="B892" s="164"/>
    </row>
    <row r="893" spans="1:2" s="155" customFormat="1" ht="15">
      <c r="A893" s="161"/>
      <c r="B893" s="164"/>
    </row>
    <row r="894" spans="1:2" s="155" customFormat="1" ht="15">
      <c r="A894" s="161"/>
      <c r="B894" s="164"/>
    </row>
    <row r="895" spans="1:2" s="155" customFormat="1" ht="15">
      <c r="A895" s="161"/>
      <c r="B895" s="164"/>
    </row>
    <row r="896" spans="1:2" s="155" customFormat="1" ht="15">
      <c r="A896" s="161"/>
      <c r="B896" s="164"/>
    </row>
    <row r="897" spans="1:2" s="155" customFormat="1" ht="15">
      <c r="A897" s="161"/>
      <c r="B897" s="164"/>
    </row>
    <row r="898" spans="1:2" s="155" customFormat="1" ht="15">
      <c r="A898" s="161"/>
      <c r="B898" s="164"/>
    </row>
    <row r="899" spans="1:2" s="155" customFormat="1" ht="15">
      <c r="A899" s="161"/>
      <c r="B899" s="164"/>
    </row>
    <row r="900" spans="1:2" s="155" customFormat="1" ht="15">
      <c r="A900" s="161"/>
      <c r="B900" s="164"/>
    </row>
    <row r="901" spans="1:2" s="155" customFormat="1" ht="15">
      <c r="A901" s="161"/>
      <c r="B901" s="164"/>
    </row>
    <row r="902" spans="1:2" s="155" customFormat="1" ht="15">
      <c r="A902" s="161"/>
      <c r="B902" s="164"/>
    </row>
    <row r="903" spans="1:2" s="155" customFormat="1" ht="15">
      <c r="A903" s="161"/>
      <c r="B903" s="164"/>
    </row>
    <row r="904" spans="1:2" s="155" customFormat="1" ht="15">
      <c r="A904" s="161"/>
      <c r="B904" s="164"/>
    </row>
    <row r="905" spans="1:2" s="155" customFormat="1" ht="15">
      <c r="A905" s="161"/>
      <c r="B905" s="164"/>
    </row>
    <row r="906" spans="1:2" s="155" customFormat="1" ht="15">
      <c r="A906" s="161"/>
      <c r="B906" s="164"/>
    </row>
    <row r="907" spans="1:2" s="155" customFormat="1" ht="15">
      <c r="A907" s="161"/>
      <c r="B907" s="164"/>
    </row>
    <row r="908" spans="1:2" s="155" customFormat="1" ht="15">
      <c r="A908" s="161"/>
      <c r="B908" s="164"/>
    </row>
    <row r="909" spans="1:2" s="155" customFormat="1" ht="15">
      <c r="A909" s="161"/>
      <c r="B909" s="164"/>
    </row>
    <row r="910" spans="1:2" s="155" customFormat="1" ht="15">
      <c r="A910" s="161"/>
      <c r="B910" s="164"/>
    </row>
    <row r="911" spans="1:2" s="155" customFormat="1" ht="15">
      <c r="A911" s="161"/>
      <c r="B911" s="164"/>
    </row>
    <row r="912" spans="1:2" s="155" customFormat="1" ht="15">
      <c r="A912" s="161"/>
      <c r="B912" s="164"/>
    </row>
    <row r="913" spans="1:2" s="155" customFormat="1" ht="15">
      <c r="A913" s="161"/>
      <c r="B913" s="164"/>
    </row>
    <row r="914" spans="1:2" s="155" customFormat="1" ht="15">
      <c r="A914" s="161"/>
      <c r="B914" s="164"/>
    </row>
    <row r="915" spans="1:2" s="155" customFormat="1" ht="15">
      <c r="A915" s="161"/>
      <c r="B915" s="164"/>
    </row>
    <row r="916" spans="1:2" s="155" customFormat="1" ht="15">
      <c r="A916" s="161"/>
      <c r="B916" s="164"/>
    </row>
    <row r="917" spans="1:2" s="155" customFormat="1" ht="15">
      <c r="A917" s="161"/>
      <c r="B917" s="164"/>
    </row>
    <row r="918" spans="1:2" s="155" customFormat="1" ht="15">
      <c r="A918" s="161"/>
      <c r="B918" s="164"/>
    </row>
    <row r="919" spans="1:2" s="155" customFormat="1" ht="15">
      <c r="A919" s="161"/>
      <c r="B919" s="164"/>
    </row>
    <row r="920" spans="1:2" s="155" customFormat="1" ht="15">
      <c r="A920" s="161"/>
      <c r="B920" s="164"/>
    </row>
    <row r="921" spans="1:2" s="155" customFormat="1" ht="15">
      <c r="A921" s="161"/>
      <c r="B921" s="164"/>
    </row>
    <row r="922" spans="1:2" s="155" customFormat="1" ht="15">
      <c r="A922" s="161"/>
      <c r="B922" s="164"/>
    </row>
    <row r="923" spans="1:2" s="155" customFormat="1" ht="15">
      <c r="A923" s="161"/>
      <c r="B923" s="164"/>
    </row>
    <row r="924" spans="1:2" s="155" customFormat="1" ht="15">
      <c r="A924" s="161"/>
      <c r="B924" s="164"/>
    </row>
    <row r="925" spans="1:2" s="155" customFormat="1" ht="15">
      <c r="A925" s="161"/>
      <c r="B925" s="164"/>
    </row>
    <row r="926" spans="1:2" s="155" customFormat="1" ht="15">
      <c r="A926" s="161"/>
      <c r="B926" s="164"/>
    </row>
    <row r="927" spans="1:2" s="155" customFormat="1" ht="15">
      <c r="A927" s="161"/>
      <c r="B927" s="164"/>
    </row>
    <row r="928" spans="1:2" s="155" customFormat="1" ht="15">
      <c r="A928" s="161"/>
      <c r="B928" s="164"/>
    </row>
    <row r="929" spans="1:2" s="155" customFormat="1" ht="15">
      <c r="A929" s="161"/>
      <c r="B929" s="164"/>
    </row>
    <row r="930" spans="1:2" s="155" customFormat="1" ht="15">
      <c r="A930" s="161"/>
      <c r="B930" s="164"/>
    </row>
    <row r="931" spans="1:2" s="155" customFormat="1" ht="15">
      <c r="A931" s="161"/>
      <c r="B931" s="164"/>
    </row>
    <row r="932" spans="1:2" s="155" customFormat="1" ht="15">
      <c r="A932" s="161"/>
      <c r="B932" s="164"/>
    </row>
    <row r="933" spans="1:2" s="155" customFormat="1" ht="15">
      <c r="A933" s="161"/>
      <c r="B933" s="164"/>
    </row>
    <row r="934" spans="1:2" s="155" customFormat="1" ht="15">
      <c r="A934" s="161"/>
      <c r="B934" s="164"/>
    </row>
    <row r="935" spans="1:2" s="155" customFormat="1" ht="15">
      <c r="A935" s="161"/>
      <c r="B935" s="164"/>
    </row>
    <row r="936" spans="1:2" s="155" customFormat="1" ht="15">
      <c r="A936" s="161"/>
      <c r="B936" s="164"/>
    </row>
    <row r="937" spans="1:2" s="155" customFormat="1" ht="15">
      <c r="A937" s="161"/>
      <c r="B937" s="164"/>
    </row>
    <row r="938" spans="1:2" s="155" customFormat="1" ht="15">
      <c r="A938" s="161"/>
      <c r="B938" s="164"/>
    </row>
    <row r="939" spans="1:2" s="155" customFormat="1" ht="15">
      <c r="A939" s="161"/>
      <c r="B939" s="164"/>
    </row>
    <row r="940" spans="1:2" s="155" customFormat="1" ht="15">
      <c r="A940" s="161"/>
      <c r="B940" s="164"/>
    </row>
    <row r="941" spans="1:2" s="155" customFormat="1" ht="15">
      <c r="A941" s="161"/>
      <c r="B941" s="164"/>
    </row>
    <row r="942" spans="1:2" s="155" customFormat="1" ht="15">
      <c r="A942" s="161"/>
      <c r="B942" s="164"/>
    </row>
    <row r="943" spans="1:2" s="155" customFormat="1" ht="15">
      <c r="A943" s="161"/>
      <c r="B943" s="164"/>
    </row>
    <row r="944" spans="1:2" s="155" customFormat="1" ht="15">
      <c r="A944" s="161"/>
      <c r="B944" s="164"/>
    </row>
    <row r="945" spans="1:2" s="155" customFormat="1" ht="15">
      <c r="A945" s="161"/>
      <c r="B945" s="164"/>
    </row>
    <row r="946" spans="1:2" s="155" customFormat="1" ht="15">
      <c r="A946" s="161"/>
      <c r="B946" s="164"/>
    </row>
    <row r="947" spans="1:2" s="155" customFormat="1" ht="15">
      <c r="A947" s="161"/>
      <c r="B947" s="164"/>
    </row>
    <row r="948" spans="1:2" s="155" customFormat="1" ht="15">
      <c r="A948" s="161"/>
      <c r="B948" s="164"/>
    </row>
    <row r="949" spans="1:2" s="155" customFormat="1" ht="15">
      <c r="A949" s="161"/>
      <c r="B949" s="164"/>
    </row>
    <row r="950" spans="1:2" s="155" customFormat="1" ht="15">
      <c r="A950" s="161"/>
      <c r="B950" s="164"/>
    </row>
    <row r="951" spans="1:2" s="155" customFormat="1" ht="15">
      <c r="A951" s="161"/>
      <c r="B951" s="164"/>
    </row>
    <row r="952" spans="1:2" s="155" customFormat="1" ht="15">
      <c r="A952" s="161"/>
      <c r="B952" s="164"/>
    </row>
    <row r="953" spans="1:2" s="155" customFormat="1" ht="15">
      <c r="A953" s="161"/>
      <c r="B953" s="164"/>
    </row>
    <row r="954" spans="1:2" s="155" customFormat="1" ht="15">
      <c r="A954" s="161"/>
      <c r="B954" s="164"/>
    </row>
    <row r="955" spans="1:2" s="155" customFormat="1" ht="15">
      <c r="A955" s="161"/>
      <c r="B955" s="164"/>
    </row>
    <row r="956" spans="1:2" s="155" customFormat="1" ht="15">
      <c r="A956" s="161"/>
      <c r="B956" s="164"/>
    </row>
    <row r="957" spans="1:2" s="155" customFormat="1" ht="15">
      <c r="A957" s="161"/>
      <c r="B957" s="164"/>
    </row>
    <row r="958" spans="1:2" s="155" customFormat="1" ht="15">
      <c r="A958" s="161"/>
      <c r="B958" s="164"/>
    </row>
    <row r="959" spans="1:2" s="155" customFormat="1" ht="15">
      <c r="A959" s="161"/>
      <c r="B959" s="164"/>
    </row>
    <row r="960" spans="1:2" s="155" customFormat="1" ht="15">
      <c r="A960" s="161"/>
      <c r="B960" s="164"/>
    </row>
    <row r="961" spans="1:2" s="155" customFormat="1" ht="15">
      <c r="A961" s="161"/>
      <c r="B961" s="164"/>
    </row>
    <row r="962" spans="1:2" s="155" customFormat="1" ht="15">
      <c r="A962" s="161"/>
      <c r="B962" s="164"/>
    </row>
    <row r="963" spans="1:2" s="155" customFormat="1" ht="15">
      <c r="A963" s="161"/>
      <c r="B963" s="164"/>
    </row>
    <row r="964" spans="1:2" s="155" customFormat="1" ht="15">
      <c r="A964" s="161"/>
      <c r="B964" s="164"/>
    </row>
    <row r="965" spans="1:2" s="155" customFormat="1" ht="15">
      <c r="A965" s="161"/>
      <c r="B965" s="164"/>
    </row>
    <row r="966" spans="1:2" s="155" customFormat="1" ht="15">
      <c r="A966" s="161"/>
      <c r="B966" s="164"/>
    </row>
    <row r="967" spans="1:2" s="155" customFormat="1" ht="15">
      <c r="A967" s="161"/>
      <c r="B967" s="164"/>
    </row>
    <row r="968" spans="1:2" s="155" customFormat="1" ht="15">
      <c r="A968" s="161"/>
      <c r="B968" s="164"/>
    </row>
    <row r="969" spans="1:2" s="155" customFormat="1" ht="15">
      <c r="A969" s="161"/>
      <c r="B969" s="164"/>
    </row>
    <row r="970" spans="1:2" s="155" customFormat="1" ht="15">
      <c r="A970" s="161"/>
      <c r="B970" s="164"/>
    </row>
    <row r="971" spans="1:2" s="155" customFormat="1" ht="15">
      <c r="A971" s="161"/>
      <c r="B971" s="164"/>
    </row>
    <row r="972" spans="1:2" s="155" customFormat="1" ht="15">
      <c r="A972" s="161"/>
      <c r="B972" s="164"/>
    </row>
    <row r="973" spans="1:2" s="155" customFormat="1" ht="15">
      <c r="A973" s="161"/>
      <c r="B973" s="164"/>
    </row>
    <row r="974" spans="1:2" s="155" customFormat="1" ht="15">
      <c r="A974" s="161"/>
      <c r="B974" s="164"/>
    </row>
    <row r="975" spans="1:2" s="155" customFormat="1" ht="15">
      <c r="A975" s="161"/>
      <c r="B975" s="164"/>
    </row>
    <row r="976" spans="1:2" s="155" customFormat="1" ht="15">
      <c r="A976" s="161"/>
      <c r="B976" s="164"/>
    </row>
    <row r="977" spans="1:2" s="155" customFormat="1" ht="15">
      <c r="A977" s="161"/>
      <c r="B977" s="164"/>
    </row>
    <row r="978" spans="1:2" s="155" customFormat="1" ht="15">
      <c r="A978" s="161"/>
      <c r="B978" s="164"/>
    </row>
    <row r="979" spans="1:2" s="155" customFormat="1" ht="15">
      <c r="A979" s="161"/>
      <c r="B979" s="164"/>
    </row>
    <row r="980" spans="1:2" s="155" customFormat="1" ht="15">
      <c r="A980" s="161"/>
      <c r="B980" s="164"/>
    </row>
    <row r="981" spans="1:2" s="155" customFormat="1" ht="15">
      <c r="A981" s="161"/>
      <c r="B981" s="164"/>
    </row>
    <row r="982" spans="1:2" s="155" customFormat="1" ht="15">
      <c r="A982" s="161"/>
      <c r="B982" s="164"/>
    </row>
    <row r="983" spans="1:2" s="155" customFormat="1" ht="15">
      <c r="A983" s="161"/>
      <c r="B983" s="164"/>
    </row>
    <row r="984" spans="1:2" s="155" customFormat="1" ht="15">
      <c r="A984" s="161"/>
      <c r="B984" s="164"/>
    </row>
    <row r="985" spans="1:2" s="155" customFormat="1" ht="15">
      <c r="A985" s="161"/>
      <c r="B985" s="164"/>
    </row>
    <row r="986" spans="1:2" s="155" customFormat="1" ht="15">
      <c r="A986" s="161"/>
      <c r="B986" s="164"/>
    </row>
    <row r="987" spans="1:2" s="155" customFormat="1" ht="15">
      <c r="A987" s="161"/>
      <c r="B987" s="164"/>
    </row>
    <row r="988" spans="1:2" s="155" customFormat="1" ht="15">
      <c r="A988" s="161"/>
      <c r="B988" s="164"/>
    </row>
    <row r="989" spans="1:2" s="155" customFormat="1" ht="15">
      <c r="A989" s="161"/>
      <c r="B989" s="164"/>
    </row>
    <row r="990" spans="1:2" s="155" customFormat="1" ht="15">
      <c r="A990" s="161"/>
      <c r="B990" s="164"/>
    </row>
    <row r="991" spans="1:2" s="155" customFormat="1" ht="15">
      <c r="A991" s="161"/>
      <c r="B991" s="164"/>
    </row>
    <row r="992" spans="1:2" s="155" customFormat="1" ht="15">
      <c r="A992" s="161"/>
      <c r="B992" s="164"/>
    </row>
    <row r="993" spans="1:2" s="155" customFormat="1" ht="15">
      <c r="A993" s="161"/>
      <c r="B993" s="164"/>
    </row>
    <row r="994" spans="1:2" s="155" customFormat="1" ht="15">
      <c r="A994" s="161"/>
      <c r="B994" s="164"/>
    </row>
    <row r="995" spans="1:2" s="155" customFormat="1" ht="15">
      <c r="A995" s="161"/>
      <c r="B995" s="164"/>
    </row>
    <row r="996" spans="1:2" s="155" customFormat="1" ht="15">
      <c r="A996" s="161"/>
      <c r="B996" s="164"/>
    </row>
    <row r="997" spans="1:2" s="155" customFormat="1" ht="15">
      <c r="A997" s="161"/>
      <c r="B997" s="164"/>
    </row>
    <row r="998" spans="1:2" s="155" customFormat="1" ht="15">
      <c r="A998" s="161"/>
      <c r="B998" s="164"/>
    </row>
    <row r="999" spans="1:2" s="155" customFormat="1" ht="15">
      <c r="A999" s="161"/>
      <c r="B999" s="164"/>
    </row>
    <row r="1000" spans="1:2" s="155" customFormat="1" ht="15">
      <c r="A1000" s="161"/>
      <c r="B1000" s="164"/>
    </row>
    <row r="1001" spans="1:2" s="155" customFormat="1" ht="15">
      <c r="A1001" s="161"/>
      <c r="B1001" s="164"/>
    </row>
    <row r="1002" spans="1:2" s="155" customFormat="1" ht="15">
      <c r="A1002" s="161"/>
      <c r="B1002" s="164"/>
    </row>
    <row r="1003" spans="1:2" s="155" customFormat="1" ht="15">
      <c r="A1003" s="161"/>
      <c r="B1003" s="164"/>
    </row>
    <row r="1004" spans="1:2" s="155" customFormat="1" ht="15">
      <c r="A1004" s="161"/>
      <c r="B1004" s="164"/>
    </row>
    <row r="1005" spans="1:2" s="155" customFormat="1" ht="15">
      <c r="A1005" s="161"/>
      <c r="B1005" s="164"/>
    </row>
    <row r="1006" spans="1:2" s="155" customFormat="1" ht="15">
      <c r="A1006" s="161"/>
      <c r="B1006" s="164"/>
    </row>
    <row r="1007" spans="1:2" s="155" customFormat="1" ht="15">
      <c r="A1007" s="161"/>
      <c r="B1007" s="164"/>
    </row>
    <row r="1008" spans="1:2" s="155" customFormat="1" ht="15">
      <c r="A1008" s="161"/>
      <c r="B1008" s="164"/>
    </row>
    <row r="1009" spans="1:2" s="155" customFormat="1" ht="15">
      <c r="A1009" s="161"/>
      <c r="B1009" s="164"/>
    </row>
    <row r="1010" spans="1:2" s="155" customFormat="1" ht="15">
      <c r="A1010" s="161"/>
      <c r="B1010" s="164"/>
    </row>
    <row r="1011" spans="1:2" s="155" customFormat="1" ht="15">
      <c r="A1011" s="161"/>
      <c r="B1011" s="164"/>
    </row>
    <row r="1012" spans="1:2" s="155" customFormat="1" ht="15">
      <c r="A1012" s="161"/>
      <c r="B1012" s="164"/>
    </row>
    <row r="1013" spans="1:2" s="155" customFormat="1" ht="15">
      <c r="A1013" s="161"/>
      <c r="B1013" s="164"/>
    </row>
    <row r="1014" spans="1:2" s="155" customFormat="1" ht="15">
      <c r="A1014" s="161"/>
      <c r="B1014" s="164"/>
    </row>
    <row r="1015" spans="1:2" s="155" customFormat="1" ht="15">
      <c r="A1015" s="161"/>
      <c r="B1015" s="164"/>
    </row>
    <row r="1016" spans="1:2" s="155" customFormat="1" ht="15">
      <c r="A1016" s="161"/>
      <c r="B1016" s="164"/>
    </row>
    <row r="1017" spans="1:2" s="155" customFormat="1" ht="15">
      <c r="A1017" s="161"/>
      <c r="B1017" s="164"/>
    </row>
    <row r="1018" spans="1:2" s="155" customFormat="1" ht="15">
      <c r="A1018" s="161"/>
      <c r="B1018" s="164"/>
    </row>
    <row r="1019" spans="1:2" s="155" customFormat="1" ht="15">
      <c r="A1019" s="161"/>
      <c r="B1019" s="164"/>
    </row>
    <row r="1020" spans="1:2" s="155" customFormat="1" ht="15">
      <c r="A1020" s="161"/>
      <c r="B1020" s="164"/>
    </row>
    <row r="1021" spans="1:2" s="155" customFormat="1" ht="15">
      <c r="A1021" s="161"/>
      <c r="B1021" s="164"/>
    </row>
    <row r="1022" spans="1:2" s="155" customFormat="1" ht="15">
      <c r="A1022" s="161"/>
      <c r="B1022" s="164"/>
    </row>
    <row r="1023" spans="1:2" s="155" customFormat="1" ht="15">
      <c r="A1023" s="161"/>
      <c r="B1023" s="164"/>
    </row>
    <row r="1024" spans="1:2" s="155" customFormat="1" ht="15">
      <c r="A1024" s="161"/>
      <c r="B1024" s="164"/>
    </row>
    <row r="1025" spans="1:2" s="155" customFormat="1" ht="15">
      <c r="A1025" s="161"/>
      <c r="B1025" s="164"/>
    </row>
    <row r="1026" spans="1:2" s="155" customFormat="1" ht="15">
      <c r="A1026" s="161"/>
      <c r="B1026" s="164"/>
    </row>
    <row r="1027" spans="1:2" s="155" customFormat="1" ht="15">
      <c r="A1027" s="161"/>
      <c r="B1027" s="164"/>
    </row>
    <row r="1028" spans="1:2" s="155" customFormat="1" ht="15">
      <c r="A1028" s="161"/>
      <c r="B1028" s="164"/>
    </row>
    <row r="1029" spans="1:2" s="155" customFormat="1" ht="15">
      <c r="A1029" s="161"/>
      <c r="B1029" s="164"/>
    </row>
    <row r="1030" spans="1:2" s="155" customFormat="1" ht="15">
      <c r="A1030" s="161"/>
      <c r="B1030" s="164"/>
    </row>
    <row r="1031" spans="1:2" s="155" customFormat="1" ht="15">
      <c r="A1031" s="161"/>
      <c r="B1031" s="164"/>
    </row>
    <row r="1032" spans="1:2" s="155" customFormat="1" ht="15">
      <c r="A1032" s="161"/>
      <c r="B1032" s="164"/>
    </row>
    <row r="1033" spans="1:2" s="155" customFormat="1" ht="15">
      <c r="A1033" s="161"/>
      <c r="B1033" s="164"/>
    </row>
    <row r="1034" spans="1:2" s="155" customFormat="1" ht="15">
      <c r="A1034" s="161"/>
      <c r="B1034" s="164"/>
    </row>
    <row r="1035" spans="1:2" s="155" customFormat="1" ht="15">
      <c r="A1035" s="161"/>
      <c r="B1035" s="164"/>
    </row>
    <row r="1036" spans="1:2" s="155" customFormat="1" ht="15">
      <c r="A1036" s="161"/>
      <c r="B1036" s="164"/>
    </row>
    <row r="1037" spans="1:2" s="155" customFormat="1" ht="15">
      <c r="A1037" s="161"/>
      <c r="B1037" s="164"/>
    </row>
    <row r="1038" spans="1:2" s="155" customFormat="1" ht="15">
      <c r="A1038" s="161"/>
      <c r="B1038" s="164"/>
    </row>
    <row r="1039" spans="1:2" s="155" customFormat="1" ht="15">
      <c r="A1039" s="161"/>
      <c r="B1039" s="164"/>
    </row>
    <row r="1040" spans="1:2" s="155" customFormat="1" ht="15">
      <c r="A1040" s="161"/>
      <c r="B1040" s="164"/>
    </row>
    <row r="1041" spans="1:2" s="155" customFormat="1" ht="15">
      <c r="A1041" s="161"/>
      <c r="B1041" s="164"/>
    </row>
    <row r="1042" spans="1:2" s="155" customFormat="1" ht="15">
      <c r="A1042" s="161"/>
      <c r="B1042" s="164"/>
    </row>
    <row r="1043" spans="1:2" s="155" customFormat="1" ht="15">
      <c r="A1043" s="161"/>
      <c r="B1043" s="164"/>
    </row>
    <row r="1044" spans="1:2" s="155" customFormat="1" ht="15">
      <c r="A1044" s="161"/>
      <c r="B1044" s="164"/>
    </row>
    <row r="1045" spans="1:2" s="155" customFormat="1" ht="15">
      <c r="A1045" s="161"/>
      <c r="B1045" s="164"/>
    </row>
    <row r="1046" spans="1:2" s="155" customFormat="1" ht="15">
      <c r="A1046" s="161"/>
      <c r="B1046" s="164"/>
    </row>
    <row r="1047" spans="1:2" s="155" customFormat="1" ht="15">
      <c r="A1047" s="161"/>
      <c r="B1047" s="164"/>
    </row>
    <row r="1048" spans="1:2" s="155" customFormat="1" ht="15">
      <c r="A1048" s="161"/>
      <c r="B1048" s="164"/>
    </row>
    <row r="1049" spans="1:2" s="155" customFormat="1" ht="15">
      <c r="A1049" s="161"/>
      <c r="B1049" s="164"/>
    </row>
    <row r="1050" spans="1:2" s="155" customFormat="1" ht="15">
      <c r="A1050" s="161"/>
      <c r="B1050" s="164"/>
    </row>
    <row r="1051" spans="1:2" s="155" customFormat="1" ht="15">
      <c r="A1051" s="161"/>
      <c r="B1051" s="164"/>
    </row>
    <row r="1052" spans="1:2" s="155" customFormat="1" ht="15">
      <c r="A1052" s="161"/>
      <c r="B1052" s="164"/>
    </row>
    <row r="1053" spans="1:2" s="155" customFormat="1" ht="15">
      <c r="A1053" s="161"/>
      <c r="B1053" s="164"/>
    </row>
    <row r="1054" spans="1:2" s="155" customFormat="1" ht="15">
      <c r="A1054" s="161"/>
      <c r="B1054" s="164"/>
    </row>
    <row r="1055" spans="1:2" s="155" customFormat="1" ht="15">
      <c r="A1055" s="161"/>
      <c r="B1055" s="164"/>
    </row>
    <row r="1056" spans="1:2" s="155" customFormat="1" ht="15">
      <c r="A1056" s="161"/>
      <c r="B1056" s="164"/>
    </row>
    <row r="1057" spans="1:2" s="155" customFormat="1" ht="15">
      <c r="A1057" s="161"/>
      <c r="B1057" s="164"/>
    </row>
    <row r="1058" spans="1:2" s="155" customFormat="1" ht="15">
      <c r="A1058" s="161"/>
      <c r="B1058" s="164"/>
    </row>
    <row r="1059" spans="1:2" s="155" customFormat="1" ht="15">
      <c r="A1059" s="161"/>
      <c r="B1059" s="164"/>
    </row>
    <row r="1060" spans="1:2" s="155" customFormat="1" ht="15">
      <c r="A1060" s="161"/>
      <c r="B1060" s="164"/>
    </row>
    <row r="1061" spans="1:2" s="155" customFormat="1" ht="15">
      <c r="A1061" s="161"/>
      <c r="B1061" s="164"/>
    </row>
    <row r="1062" spans="1:2" s="155" customFormat="1" ht="15">
      <c r="A1062" s="161"/>
      <c r="B1062" s="164"/>
    </row>
    <row r="1063" spans="1:2" s="155" customFormat="1" ht="15">
      <c r="A1063" s="161"/>
      <c r="B1063" s="164"/>
    </row>
    <row r="1064" spans="1:2" s="155" customFormat="1" ht="15">
      <c r="A1064" s="161"/>
      <c r="B1064" s="164"/>
    </row>
    <row r="1065" spans="1:2" s="155" customFormat="1" ht="15">
      <c r="A1065" s="161"/>
      <c r="B1065" s="164"/>
    </row>
    <row r="1066" spans="1:2" s="155" customFormat="1" ht="15">
      <c r="A1066" s="161"/>
      <c r="B1066" s="164"/>
    </row>
    <row r="1067" spans="1:2" s="155" customFormat="1" ht="15">
      <c r="A1067" s="161"/>
      <c r="B1067" s="164"/>
    </row>
    <row r="1068" spans="1:2" s="155" customFormat="1" ht="15">
      <c r="A1068" s="161"/>
      <c r="B1068" s="164"/>
    </row>
    <row r="1069" spans="1:2" s="155" customFormat="1" ht="15">
      <c r="A1069" s="161"/>
      <c r="B1069" s="164"/>
    </row>
    <row r="1070" spans="1:2" s="155" customFormat="1" ht="15">
      <c r="A1070" s="161"/>
      <c r="B1070" s="164"/>
    </row>
    <row r="1071" spans="1:2" s="155" customFormat="1" ht="15">
      <c r="A1071" s="161"/>
      <c r="B1071" s="164"/>
    </row>
    <row r="1072" spans="1:2" s="155" customFormat="1" ht="15">
      <c r="A1072" s="161"/>
      <c r="B1072" s="164"/>
    </row>
    <row r="1073" spans="1:2" s="155" customFormat="1" ht="15">
      <c r="A1073" s="161"/>
      <c r="B1073" s="164"/>
    </row>
    <row r="1074" spans="1:2" s="155" customFormat="1" ht="15">
      <c r="A1074" s="161"/>
      <c r="B1074" s="164"/>
    </row>
    <row r="1075" spans="1:2" s="155" customFormat="1" ht="15">
      <c r="A1075" s="161"/>
      <c r="B1075" s="164"/>
    </row>
    <row r="1076" spans="1:2" s="155" customFormat="1" ht="15">
      <c r="A1076" s="161"/>
      <c r="B1076" s="164"/>
    </row>
    <row r="1077" spans="1:2" s="155" customFormat="1" ht="15">
      <c r="A1077" s="161"/>
      <c r="B1077" s="164"/>
    </row>
    <row r="1078" spans="1:2" s="155" customFormat="1" ht="15">
      <c r="A1078" s="161"/>
      <c r="B1078" s="164"/>
    </row>
    <row r="1079" spans="1:2" s="155" customFormat="1" ht="15">
      <c r="A1079" s="161"/>
      <c r="B1079" s="164"/>
    </row>
    <row r="1080" spans="1:2" s="155" customFormat="1" ht="15">
      <c r="A1080" s="161"/>
      <c r="B1080" s="164"/>
    </row>
    <row r="1081" spans="1:2" s="155" customFormat="1" ht="15">
      <c r="A1081" s="161"/>
      <c r="B1081" s="164"/>
    </row>
    <row r="1082" spans="1:2" s="155" customFormat="1" ht="15">
      <c r="A1082" s="161"/>
      <c r="B1082" s="164"/>
    </row>
    <row r="1083" spans="1:2" s="155" customFormat="1" ht="15">
      <c r="A1083" s="161"/>
      <c r="B1083" s="164"/>
    </row>
    <row r="1084" spans="1:2" s="155" customFormat="1" ht="15">
      <c r="A1084" s="161"/>
      <c r="B1084" s="164"/>
    </row>
    <row r="1085" spans="1:2" s="155" customFormat="1" ht="15">
      <c r="A1085" s="161"/>
      <c r="B1085" s="164"/>
    </row>
    <row r="1086" spans="1:2" s="155" customFormat="1" ht="15">
      <c r="A1086" s="161"/>
      <c r="B1086" s="164"/>
    </row>
    <row r="1087" spans="1:2" s="155" customFormat="1" ht="15">
      <c r="A1087" s="161"/>
      <c r="B1087" s="164"/>
    </row>
    <row r="1088" spans="1:2" s="155" customFormat="1" ht="15">
      <c r="A1088" s="161"/>
      <c r="B1088" s="164"/>
    </row>
    <row r="1089" spans="1:2" s="155" customFormat="1" ht="15">
      <c r="A1089" s="161"/>
      <c r="B1089" s="164"/>
    </row>
    <row r="1090" spans="1:2" s="155" customFormat="1" ht="15">
      <c r="A1090" s="161"/>
      <c r="B1090" s="164"/>
    </row>
    <row r="1091" spans="1:2" s="155" customFormat="1" ht="15">
      <c r="A1091" s="161"/>
      <c r="B1091" s="164"/>
    </row>
    <row r="1092" spans="1:2" s="155" customFormat="1" ht="15">
      <c r="A1092" s="161"/>
      <c r="B1092" s="164"/>
    </row>
    <row r="1093" spans="1:2" s="155" customFormat="1" ht="15">
      <c r="A1093" s="161"/>
      <c r="B1093" s="164"/>
    </row>
    <row r="1094" spans="1:2" s="155" customFormat="1" ht="15">
      <c r="A1094" s="161"/>
      <c r="B1094" s="164"/>
    </row>
    <row r="1095" spans="1:2" s="155" customFormat="1" ht="15">
      <c r="A1095" s="161"/>
      <c r="B1095" s="164"/>
    </row>
    <row r="1096" spans="1:2" s="155" customFormat="1" ht="15">
      <c r="A1096" s="161"/>
      <c r="B1096" s="164"/>
    </row>
    <row r="1097" spans="1:2" s="155" customFormat="1" ht="15">
      <c r="A1097" s="161"/>
      <c r="B1097" s="164"/>
    </row>
    <row r="1098" spans="1:2" s="155" customFormat="1" ht="15">
      <c r="A1098" s="161"/>
      <c r="B1098" s="164"/>
    </row>
    <row r="1099" spans="1:2" s="155" customFormat="1" ht="15">
      <c r="A1099" s="161"/>
      <c r="B1099" s="164"/>
    </row>
    <row r="1100" spans="1:2" s="155" customFormat="1" ht="15">
      <c r="A1100" s="161"/>
      <c r="B1100" s="164"/>
    </row>
    <row r="1101" spans="1:2" s="155" customFormat="1" ht="15">
      <c r="A1101" s="161"/>
      <c r="B1101" s="164"/>
    </row>
    <row r="1102" spans="1:2" s="155" customFormat="1" ht="15">
      <c r="A1102" s="161"/>
      <c r="B1102" s="164"/>
    </row>
    <row r="1103" spans="1:2" s="155" customFormat="1" ht="15">
      <c r="A1103" s="161"/>
      <c r="B1103" s="164"/>
    </row>
    <row r="1104" spans="1:2" s="155" customFormat="1" ht="15">
      <c r="A1104" s="161"/>
      <c r="B1104" s="164"/>
    </row>
    <row r="1105" spans="1:2" s="155" customFormat="1" ht="15">
      <c r="A1105" s="161"/>
      <c r="B1105" s="164"/>
    </row>
    <row r="1106" spans="1:2" s="155" customFormat="1" ht="15">
      <c r="A1106" s="161"/>
      <c r="B1106" s="164"/>
    </row>
    <row r="1107" spans="1:2" s="155" customFormat="1" ht="15">
      <c r="A1107" s="161"/>
      <c r="B1107" s="164"/>
    </row>
    <row r="1108" spans="1:2" s="155" customFormat="1" ht="15">
      <c r="A1108" s="161"/>
      <c r="B1108" s="164"/>
    </row>
    <row r="1109" spans="1:2" s="155" customFormat="1" ht="15">
      <c r="A1109" s="161"/>
      <c r="B1109" s="164"/>
    </row>
    <row r="1110" spans="1:2" s="155" customFormat="1" ht="15">
      <c r="A1110" s="161"/>
      <c r="B1110" s="164"/>
    </row>
    <row r="1111" spans="1:2" s="155" customFormat="1" ht="15">
      <c r="A1111" s="161"/>
      <c r="B1111" s="164"/>
    </row>
    <row r="1112" spans="1:2" s="155" customFormat="1" ht="15">
      <c r="A1112" s="161"/>
      <c r="B1112" s="164"/>
    </row>
    <row r="1113" spans="1:2" s="155" customFormat="1" ht="15">
      <c r="A1113" s="161"/>
      <c r="B1113" s="164"/>
    </row>
    <row r="1114" spans="1:2" s="155" customFormat="1" ht="15">
      <c r="A1114" s="161"/>
      <c r="B1114" s="164"/>
    </row>
    <row r="1115" spans="1:2" s="155" customFormat="1" ht="15">
      <c r="A1115" s="161"/>
      <c r="B1115" s="164"/>
    </row>
    <row r="1116" spans="1:2" s="155" customFormat="1" ht="15">
      <c r="A1116" s="161"/>
      <c r="B1116" s="164"/>
    </row>
    <row r="1117" spans="1:2" s="155" customFormat="1" ht="15">
      <c r="A1117" s="161"/>
      <c r="B1117" s="164"/>
    </row>
    <row r="1118" spans="1:2" s="155" customFormat="1" ht="15">
      <c r="A1118" s="161"/>
      <c r="B1118" s="164"/>
    </row>
    <row r="1119" spans="1:2" s="155" customFormat="1" ht="15">
      <c r="A1119" s="161"/>
      <c r="B1119" s="164"/>
    </row>
    <row r="1120" spans="1:2" s="155" customFormat="1" ht="15">
      <c r="A1120" s="161"/>
      <c r="B1120" s="164"/>
    </row>
    <row r="1121" spans="1:2" s="155" customFormat="1" ht="15">
      <c r="A1121" s="161"/>
      <c r="B1121" s="164"/>
    </row>
    <row r="1122" spans="1:2" s="155" customFormat="1" ht="15">
      <c r="A1122" s="161"/>
      <c r="B1122" s="164"/>
    </row>
    <row r="1123" spans="1:2" s="155" customFormat="1" ht="15">
      <c r="A1123" s="161"/>
      <c r="B1123" s="164"/>
    </row>
    <row r="1124" spans="1:2" s="155" customFormat="1" ht="15">
      <c r="A1124" s="161"/>
      <c r="B1124" s="164"/>
    </row>
    <row r="1125" spans="1:2" s="155" customFormat="1" ht="15">
      <c r="A1125" s="161"/>
      <c r="B1125" s="164"/>
    </row>
    <row r="1126" spans="1:2" s="155" customFormat="1" ht="15">
      <c r="A1126" s="161"/>
      <c r="B1126" s="164"/>
    </row>
    <row r="1127" spans="1:2" s="155" customFormat="1" ht="15">
      <c r="A1127" s="161"/>
      <c r="B1127" s="164"/>
    </row>
    <row r="1128" spans="1:2" s="155" customFormat="1" ht="15">
      <c r="A1128" s="161"/>
      <c r="B1128" s="164"/>
    </row>
    <row r="1129" spans="1:2" s="155" customFormat="1" ht="15">
      <c r="A1129" s="161"/>
      <c r="B1129" s="164"/>
    </row>
    <row r="1130" spans="1:2" s="155" customFormat="1" ht="15">
      <c r="A1130" s="161"/>
      <c r="B1130" s="164"/>
    </row>
    <row r="1131" spans="1:2" s="155" customFormat="1" ht="15">
      <c r="A1131" s="161"/>
      <c r="B1131" s="164"/>
    </row>
    <row r="1132" spans="1:2" s="155" customFormat="1" ht="15">
      <c r="A1132" s="161"/>
      <c r="B1132" s="164"/>
    </row>
    <row r="1133" spans="1:2" s="155" customFormat="1" ht="15">
      <c r="A1133" s="161"/>
      <c r="B1133" s="164"/>
    </row>
    <row r="1134" spans="1:2" s="155" customFormat="1" ht="15">
      <c r="A1134" s="161"/>
      <c r="B1134" s="164"/>
    </row>
    <row r="1135" spans="1:2" s="155" customFormat="1" ht="15">
      <c r="A1135" s="161"/>
      <c r="B1135" s="164"/>
    </row>
    <row r="1136" spans="1:2" s="155" customFormat="1" ht="15">
      <c r="A1136" s="161"/>
      <c r="B1136" s="164"/>
    </row>
    <row r="1137" spans="1:2" s="155" customFormat="1" ht="15">
      <c r="A1137" s="161"/>
      <c r="B1137" s="164"/>
    </row>
    <row r="1138" spans="1:2" s="155" customFormat="1" ht="15">
      <c r="A1138" s="161"/>
      <c r="B1138" s="164"/>
    </row>
    <row r="1139" spans="1:2" s="155" customFormat="1" ht="15">
      <c r="A1139" s="161"/>
      <c r="B1139" s="164"/>
    </row>
    <row r="1140" spans="1:2" s="155" customFormat="1" ht="15">
      <c r="A1140" s="161"/>
      <c r="B1140" s="164"/>
    </row>
    <row r="1141" spans="1:2" s="155" customFormat="1" ht="15">
      <c r="A1141" s="161"/>
      <c r="B1141" s="164"/>
    </row>
    <row r="1142" spans="1:2" s="155" customFormat="1" ht="15">
      <c r="A1142" s="161"/>
      <c r="B1142" s="164"/>
    </row>
    <row r="1143" spans="1:2" s="155" customFormat="1" ht="15">
      <c r="A1143" s="161"/>
      <c r="B1143" s="164"/>
    </row>
    <row r="1144" spans="1:2" s="155" customFormat="1" ht="15">
      <c r="A1144" s="161"/>
      <c r="B1144" s="164"/>
    </row>
    <row r="1145" spans="1:2" s="155" customFormat="1" ht="15">
      <c r="A1145" s="161"/>
      <c r="B1145" s="164"/>
    </row>
    <row r="1146" spans="1:2" s="155" customFormat="1" ht="15">
      <c r="A1146" s="161"/>
      <c r="B1146" s="164"/>
    </row>
    <row r="1147" spans="1:2" s="155" customFormat="1" ht="15">
      <c r="A1147" s="161"/>
      <c r="B1147" s="164"/>
    </row>
    <row r="1148" spans="1:2" s="155" customFormat="1" ht="15">
      <c r="A1148" s="161"/>
      <c r="B1148" s="164"/>
    </row>
    <row r="1149" spans="1:2" s="155" customFormat="1" ht="15">
      <c r="A1149" s="161"/>
      <c r="B1149" s="164"/>
    </row>
    <row r="1150" spans="1:2" s="155" customFormat="1" ht="15">
      <c r="A1150" s="161"/>
      <c r="B1150" s="164"/>
    </row>
    <row r="1151" spans="1:2" s="155" customFormat="1" ht="15">
      <c r="A1151" s="161"/>
      <c r="B1151" s="164"/>
    </row>
    <row r="1152" spans="1:2" s="155" customFormat="1" ht="15">
      <c r="A1152" s="161"/>
      <c r="B1152" s="164"/>
    </row>
    <row r="1153" spans="1:2" s="155" customFormat="1" ht="15">
      <c r="A1153" s="161"/>
      <c r="B1153" s="164"/>
    </row>
    <row r="1154" spans="1:2" s="155" customFormat="1" ht="15">
      <c r="A1154" s="161"/>
      <c r="B1154" s="164"/>
    </row>
    <row r="1155" spans="1:2" s="155" customFormat="1" ht="15">
      <c r="A1155" s="161"/>
      <c r="B1155" s="164"/>
    </row>
    <row r="1156" spans="1:2" s="155" customFormat="1" ht="15">
      <c r="A1156" s="161"/>
      <c r="B1156" s="164"/>
    </row>
    <row r="1157" spans="1:2" s="155" customFormat="1" ht="15">
      <c r="A1157" s="161"/>
      <c r="B1157" s="164"/>
    </row>
    <row r="1158" spans="1:2" s="155" customFormat="1" ht="15">
      <c r="A1158" s="161"/>
      <c r="B1158" s="164"/>
    </row>
    <row r="1159" spans="1:2" s="155" customFormat="1" ht="15">
      <c r="A1159" s="161"/>
      <c r="B1159" s="164"/>
    </row>
    <row r="1160" spans="1:2" s="155" customFormat="1" ht="15">
      <c r="A1160" s="161"/>
      <c r="B1160" s="164"/>
    </row>
    <row r="1161" spans="1:2" s="155" customFormat="1" ht="15">
      <c r="A1161" s="161"/>
      <c r="B1161" s="164"/>
    </row>
    <row r="1162" spans="1:2" s="155" customFormat="1" ht="15">
      <c r="A1162" s="161"/>
      <c r="B1162" s="164"/>
    </row>
    <row r="1163" spans="1:2" s="155" customFormat="1" ht="15">
      <c r="A1163" s="161"/>
      <c r="B1163" s="164"/>
    </row>
    <row r="1164" spans="1:2" s="155" customFormat="1" ht="15">
      <c r="A1164" s="161"/>
      <c r="B1164" s="164"/>
    </row>
    <row r="1165" spans="1:2" s="155" customFormat="1" ht="15">
      <c r="A1165" s="161"/>
      <c r="B1165" s="164"/>
    </row>
    <row r="1166" spans="1:2" s="155" customFormat="1" ht="15">
      <c r="A1166" s="161"/>
      <c r="B1166" s="164"/>
    </row>
    <row r="1167" spans="1:2" s="155" customFormat="1" ht="15">
      <c r="A1167" s="161"/>
      <c r="B1167" s="164"/>
    </row>
    <row r="1168" spans="1:2" s="155" customFormat="1" ht="15">
      <c r="A1168" s="161"/>
      <c r="B1168" s="164"/>
    </row>
    <row r="1169" spans="1:2" s="155" customFormat="1" ht="15">
      <c r="A1169" s="161"/>
      <c r="B1169" s="164"/>
    </row>
    <row r="1170" spans="1:2" s="155" customFormat="1" ht="15">
      <c r="A1170" s="161"/>
      <c r="B1170" s="164"/>
    </row>
    <row r="1171" spans="1:2" s="155" customFormat="1" ht="15">
      <c r="A1171" s="161"/>
      <c r="B1171" s="164"/>
    </row>
    <row r="1172" spans="1:2" s="155" customFormat="1" ht="15">
      <c r="A1172" s="161"/>
      <c r="B1172" s="164"/>
    </row>
    <row r="1173" spans="1:2" s="155" customFormat="1" ht="15">
      <c r="A1173" s="161"/>
      <c r="B1173" s="164"/>
    </row>
    <row r="1174" spans="1:2" s="155" customFormat="1" ht="15">
      <c r="A1174" s="161"/>
      <c r="B1174" s="164"/>
    </row>
    <row r="1175" spans="1:2" s="155" customFormat="1" ht="15">
      <c r="A1175" s="161"/>
      <c r="B1175" s="164"/>
    </row>
    <row r="1176" spans="1:2" s="155" customFormat="1" ht="15">
      <c r="A1176" s="161"/>
      <c r="B1176" s="164"/>
    </row>
    <row r="1177" spans="1:2" s="155" customFormat="1" ht="15">
      <c r="A1177" s="161"/>
      <c r="B1177" s="164"/>
    </row>
    <row r="1178" spans="1:2" s="155" customFormat="1" ht="15">
      <c r="A1178" s="161"/>
      <c r="B1178" s="164"/>
    </row>
    <row r="1179" spans="1:2" s="155" customFormat="1" ht="15">
      <c r="A1179" s="161"/>
      <c r="B1179" s="164"/>
    </row>
    <row r="1180" spans="1:2" s="155" customFormat="1" ht="15">
      <c r="A1180" s="161"/>
      <c r="B1180" s="164"/>
    </row>
    <row r="1181" spans="1:2" s="155" customFormat="1" ht="15">
      <c r="A1181" s="161"/>
      <c r="B1181" s="164"/>
    </row>
    <row r="1182" spans="1:2" s="155" customFormat="1" ht="15">
      <c r="A1182" s="161"/>
      <c r="B1182" s="164"/>
    </row>
    <row r="1183" spans="1:2" s="155" customFormat="1" ht="15">
      <c r="A1183" s="161"/>
      <c r="B1183" s="164"/>
    </row>
    <row r="1184" spans="1:2" s="155" customFormat="1" ht="15">
      <c r="A1184" s="161"/>
      <c r="B1184" s="164"/>
    </row>
    <row r="1185" spans="1:2" s="155" customFormat="1" ht="15">
      <c r="A1185" s="161"/>
      <c r="B1185" s="164"/>
    </row>
    <row r="1186" spans="1:2" s="155" customFormat="1" ht="15">
      <c r="A1186" s="161"/>
      <c r="B1186" s="164"/>
    </row>
    <row r="1187" spans="1:2" s="155" customFormat="1" ht="15">
      <c r="A1187" s="161"/>
      <c r="B1187" s="164"/>
    </row>
    <row r="1188" spans="1:2" s="155" customFormat="1" ht="15">
      <c r="A1188" s="161"/>
      <c r="B1188" s="164"/>
    </row>
    <row r="1189" spans="1:2" s="155" customFormat="1" ht="15">
      <c r="A1189" s="161"/>
      <c r="B1189" s="164"/>
    </row>
    <row r="1190" spans="1:2" s="155" customFormat="1" ht="15">
      <c r="A1190" s="161"/>
      <c r="B1190" s="164"/>
    </row>
    <row r="1191" spans="1:2" s="155" customFormat="1" ht="15">
      <c r="A1191" s="161"/>
      <c r="B1191" s="164"/>
    </row>
    <row r="1192" spans="1:2" s="155" customFormat="1" ht="15">
      <c r="A1192" s="161"/>
      <c r="B1192" s="164"/>
    </row>
    <row r="1193" spans="1:2" s="155" customFormat="1" ht="15">
      <c r="A1193" s="161"/>
      <c r="B1193" s="164"/>
    </row>
    <row r="1194" spans="1:2" s="155" customFormat="1" ht="15">
      <c r="A1194" s="161"/>
      <c r="B1194" s="164"/>
    </row>
    <row r="1195" spans="1:2" s="155" customFormat="1" ht="15">
      <c r="A1195" s="161"/>
      <c r="B1195" s="164"/>
    </row>
    <row r="1196" spans="1:2" s="155" customFormat="1" ht="15">
      <c r="A1196" s="161"/>
      <c r="B1196" s="164"/>
    </row>
    <row r="1197" spans="1:2" s="155" customFormat="1" ht="15">
      <c r="A1197" s="161"/>
      <c r="B1197" s="164"/>
    </row>
    <row r="1198" spans="1:2" s="155" customFormat="1" ht="15">
      <c r="A1198" s="161"/>
      <c r="B1198" s="164"/>
    </row>
    <row r="1199" spans="1:2" s="155" customFormat="1" ht="15">
      <c r="A1199" s="161"/>
      <c r="B1199" s="164"/>
    </row>
    <row r="1200" spans="1:2" s="155" customFormat="1" ht="15">
      <c r="A1200" s="161"/>
      <c r="B1200" s="164"/>
    </row>
    <row r="1201" spans="1:2" s="155" customFormat="1" ht="15">
      <c r="A1201" s="161"/>
      <c r="B1201" s="164"/>
    </row>
    <row r="1202" spans="1:2" s="155" customFormat="1" ht="15">
      <c r="A1202" s="161"/>
      <c r="B1202" s="164"/>
    </row>
    <row r="1203" spans="1:2" s="155" customFormat="1" ht="15">
      <c r="A1203" s="161"/>
      <c r="B1203" s="164"/>
    </row>
    <row r="1204" spans="1:2" s="155" customFormat="1" ht="15">
      <c r="A1204" s="161"/>
      <c r="B1204" s="164"/>
    </row>
    <row r="1205" spans="1:2" s="155" customFormat="1" ht="15">
      <c r="A1205" s="161"/>
      <c r="B1205" s="164"/>
    </row>
    <row r="1206" spans="1:2" s="155" customFormat="1" ht="15">
      <c r="A1206" s="161"/>
      <c r="B1206" s="164"/>
    </row>
    <row r="1207" spans="1:2" s="155" customFormat="1" ht="15">
      <c r="A1207" s="161"/>
      <c r="B1207" s="164"/>
    </row>
    <row r="1208" spans="1:2" s="155" customFormat="1" ht="15">
      <c r="A1208" s="161"/>
      <c r="B1208" s="164"/>
    </row>
    <row r="1209" spans="1:2" s="155" customFormat="1" ht="15">
      <c r="A1209" s="161"/>
      <c r="B1209" s="164"/>
    </row>
    <row r="1210" spans="1:2" s="155" customFormat="1" ht="15">
      <c r="A1210" s="161"/>
      <c r="B1210" s="164"/>
    </row>
    <row r="1211" spans="1:2" s="155" customFormat="1" ht="15">
      <c r="A1211" s="161"/>
      <c r="B1211" s="164"/>
    </row>
    <row r="1212" spans="1:2" s="155" customFormat="1" ht="15">
      <c r="A1212" s="161"/>
      <c r="B1212" s="164"/>
    </row>
    <row r="1213" spans="1:2" s="155" customFormat="1" ht="15">
      <c r="A1213" s="161"/>
      <c r="B1213" s="164"/>
    </row>
    <row r="1214" spans="1:2" s="155" customFormat="1" ht="15">
      <c r="A1214" s="161"/>
      <c r="B1214" s="164"/>
    </row>
    <row r="1215" spans="1:2" s="155" customFormat="1" ht="15">
      <c r="A1215" s="161"/>
      <c r="B1215" s="164"/>
    </row>
    <row r="1216" spans="1:2" s="155" customFormat="1" ht="15">
      <c r="A1216" s="161"/>
      <c r="B1216" s="164"/>
    </row>
    <row r="1217" spans="1:2" s="155" customFormat="1" ht="15">
      <c r="A1217" s="161"/>
      <c r="B1217" s="164"/>
    </row>
    <row r="1218" spans="1:2" s="155" customFormat="1" ht="15">
      <c r="A1218" s="161"/>
      <c r="B1218" s="164"/>
    </row>
    <row r="1219" spans="1:2" s="155" customFormat="1" ht="15">
      <c r="A1219" s="161"/>
      <c r="B1219" s="164"/>
    </row>
    <row r="1220" spans="1:2" s="155" customFormat="1" ht="15">
      <c r="A1220" s="161"/>
      <c r="B1220" s="164"/>
    </row>
    <row r="1221" spans="1:2" s="155" customFormat="1" ht="15">
      <c r="A1221" s="161"/>
      <c r="B1221" s="164"/>
    </row>
    <row r="1222" spans="1:2" s="155" customFormat="1" ht="15">
      <c r="A1222" s="161"/>
      <c r="B1222" s="164"/>
    </row>
    <row r="1223" spans="1:2" s="155" customFormat="1" ht="15">
      <c r="A1223" s="161"/>
      <c r="B1223" s="164"/>
    </row>
    <row r="1224" spans="1:2" s="155" customFormat="1" ht="15">
      <c r="A1224" s="161"/>
      <c r="B1224" s="164"/>
    </row>
    <row r="1225" spans="1:2" s="155" customFormat="1" ht="15">
      <c r="A1225" s="161"/>
      <c r="B1225" s="164"/>
    </row>
    <row r="1226" spans="1:2" s="155" customFormat="1" ht="15">
      <c r="A1226" s="161"/>
      <c r="B1226" s="164"/>
    </row>
    <row r="1227" spans="1:2" s="155" customFormat="1" ht="15">
      <c r="A1227" s="161"/>
      <c r="B1227" s="164"/>
    </row>
    <row r="1228" spans="1:2" s="155" customFormat="1" ht="15">
      <c r="A1228" s="161"/>
      <c r="B1228" s="164"/>
    </row>
    <row r="1229" spans="1:2" s="155" customFormat="1" ht="15">
      <c r="A1229" s="161"/>
      <c r="B1229" s="164"/>
    </row>
    <row r="1230" spans="1:2" s="155" customFormat="1" ht="15">
      <c r="A1230" s="161"/>
      <c r="B1230" s="164"/>
    </row>
    <row r="1231" spans="1:2" s="155" customFormat="1" ht="15">
      <c r="A1231" s="161"/>
      <c r="B1231" s="164"/>
    </row>
    <row r="1232" spans="1:2" s="155" customFormat="1" ht="15">
      <c r="A1232" s="161"/>
      <c r="B1232" s="164"/>
    </row>
    <row r="1233" spans="1:2" s="155" customFormat="1" ht="15">
      <c r="A1233" s="161"/>
      <c r="B1233" s="164"/>
    </row>
    <row r="1234" spans="1:2" s="155" customFormat="1" ht="15">
      <c r="A1234" s="161"/>
      <c r="B1234" s="164"/>
    </row>
    <row r="1235" spans="1:2" s="155" customFormat="1" ht="15">
      <c r="A1235" s="161"/>
      <c r="B1235" s="164"/>
    </row>
    <row r="1236" spans="1:2" s="155" customFormat="1" ht="15">
      <c r="A1236" s="161"/>
      <c r="B1236" s="164"/>
    </row>
    <row r="1237" spans="1:2" s="155" customFormat="1" ht="15">
      <c r="A1237" s="161"/>
      <c r="B1237" s="164"/>
    </row>
    <row r="1238" spans="1:2" s="155" customFormat="1" ht="15">
      <c r="A1238" s="161"/>
      <c r="B1238" s="164"/>
    </row>
    <row r="1239" spans="1:2" s="155" customFormat="1" ht="15">
      <c r="A1239" s="161"/>
      <c r="B1239" s="164"/>
    </row>
    <row r="1240" spans="1:2" s="155" customFormat="1" ht="15">
      <c r="A1240" s="161"/>
      <c r="B1240" s="164"/>
    </row>
    <row r="1241" spans="1:2" s="155" customFormat="1" ht="15">
      <c r="A1241" s="161"/>
      <c r="B1241" s="164"/>
    </row>
    <row r="1242" spans="1:2" s="155" customFormat="1" ht="15">
      <c r="A1242" s="161"/>
      <c r="B1242" s="164"/>
    </row>
    <row r="1243" spans="1:2" s="155" customFormat="1" ht="15">
      <c r="A1243" s="161"/>
      <c r="B1243" s="164"/>
    </row>
    <row r="1244" spans="1:2" s="155" customFormat="1" ht="15">
      <c r="A1244" s="161"/>
      <c r="B1244" s="164"/>
    </row>
    <row r="1245" spans="1:2" s="155" customFormat="1" ht="15">
      <c r="A1245" s="161"/>
      <c r="B1245" s="164"/>
    </row>
    <row r="1246" spans="1:2" s="155" customFormat="1" ht="15">
      <c r="A1246" s="161"/>
      <c r="B1246" s="164"/>
    </row>
    <row r="1247" spans="1:2" s="155" customFormat="1" ht="15">
      <c r="A1247" s="161"/>
      <c r="B1247" s="164"/>
    </row>
    <row r="1248" spans="1:2" s="155" customFormat="1" ht="15">
      <c r="A1248" s="161"/>
      <c r="B1248" s="164"/>
    </row>
    <row r="1249" spans="1:2" s="155" customFormat="1" ht="15">
      <c r="A1249" s="161"/>
      <c r="B1249" s="164"/>
    </row>
    <row r="1250" spans="1:2" s="155" customFormat="1" ht="15">
      <c r="A1250" s="161"/>
      <c r="B1250" s="164"/>
    </row>
    <row r="1251" spans="1:2" s="155" customFormat="1" ht="15">
      <c r="A1251" s="161"/>
      <c r="B1251" s="164"/>
    </row>
    <row r="1252" spans="1:2" s="155" customFormat="1" ht="15">
      <c r="A1252" s="161"/>
      <c r="B1252" s="164"/>
    </row>
    <row r="1253" spans="1:2" s="155" customFormat="1" ht="15">
      <c r="A1253" s="161"/>
      <c r="B1253" s="164"/>
    </row>
    <row r="1254" spans="1:2" s="155" customFormat="1" ht="15">
      <c r="A1254" s="161"/>
      <c r="B1254" s="164"/>
    </row>
    <row r="1255" spans="1:2" s="155" customFormat="1" ht="15">
      <c r="A1255" s="161"/>
      <c r="B1255" s="164"/>
    </row>
    <row r="1256" spans="1:2" s="155" customFormat="1" ht="15">
      <c r="A1256" s="161"/>
      <c r="B1256" s="164"/>
    </row>
    <row r="1257" spans="1:2" s="155" customFormat="1" ht="15">
      <c r="A1257" s="161"/>
      <c r="B1257" s="164"/>
    </row>
    <row r="1258" spans="1:2" s="155" customFormat="1" ht="15">
      <c r="A1258" s="161"/>
      <c r="B1258" s="164"/>
    </row>
    <row r="1259" spans="1:2" s="155" customFormat="1" ht="15">
      <c r="A1259" s="161"/>
      <c r="B1259" s="164"/>
    </row>
    <row r="1260" spans="1:2" s="155" customFormat="1" ht="15">
      <c r="A1260" s="161"/>
      <c r="B1260" s="164"/>
    </row>
    <row r="1261" spans="1:2" s="155" customFormat="1" ht="15">
      <c r="A1261" s="161"/>
      <c r="B1261" s="164"/>
    </row>
    <row r="1262" spans="1:2" s="155" customFormat="1" ht="15">
      <c r="A1262" s="161"/>
      <c r="B1262" s="164"/>
    </row>
    <row r="1263" spans="1:2" s="155" customFormat="1" ht="15">
      <c r="A1263" s="161"/>
      <c r="B1263" s="164"/>
    </row>
    <row r="1264" spans="1:2" s="155" customFormat="1" ht="15">
      <c r="A1264" s="161"/>
      <c r="B1264" s="164"/>
    </row>
    <row r="1265" spans="1:2" s="155" customFormat="1" ht="15">
      <c r="A1265" s="161"/>
      <c r="B1265" s="164"/>
    </row>
    <row r="1266" spans="1:2" s="155" customFormat="1" ht="15">
      <c r="A1266" s="161"/>
      <c r="B1266" s="164"/>
    </row>
    <row r="1267" spans="1:2" s="155" customFormat="1" ht="15">
      <c r="A1267" s="161"/>
      <c r="B1267" s="164"/>
    </row>
    <row r="1268" spans="1:2" s="155" customFormat="1" ht="15">
      <c r="A1268" s="161"/>
      <c r="B1268" s="164"/>
    </row>
    <row r="1269" spans="1:2" s="155" customFormat="1" ht="15">
      <c r="A1269" s="161"/>
      <c r="B1269" s="164"/>
    </row>
    <row r="1270" spans="1:2" s="155" customFormat="1" ht="15">
      <c r="A1270" s="161"/>
      <c r="B1270" s="164"/>
    </row>
    <row r="1271" spans="1:2" s="155" customFormat="1" ht="15">
      <c r="A1271" s="161"/>
      <c r="B1271" s="164"/>
    </row>
    <row r="1272" spans="1:2" s="155" customFormat="1" ht="15">
      <c r="A1272" s="161"/>
      <c r="B1272" s="164"/>
    </row>
    <row r="1273" spans="1:2" s="155" customFormat="1" ht="15">
      <c r="A1273" s="161"/>
      <c r="B1273" s="164"/>
    </row>
    <row r="1274" spans="1:2" s="155" customFormat="1" ht="15">
      <c r="A1274" s="161"/>
      <c r="B1274" s="164"/>
    </row>
    <row r="1275" spans="1:2" s="155" customFormat="1" ht="15">
      <c r="A1275" s="161"/>
      <c r="B1275" s="164"/>
    </row>
    <row r="1276" spans="1:2" s="155" customFormat="1" ht="15">
      <c r="A1276" s="161"/>
      <c r="B1276" s="164"/>
    </row>
    <row r="1277" spans="1:2" s="155" customFormat="1" ht="15">
      <c r="A1277" s="161"/>
      <c r="B1277" s="164"/>
    </row>
    <row r="1278" spans="1:2" s="155" customFormat="1" ht="15">
      <c r="A1278" s="161"/>
      <c r="B1278" s="164"/>
    </row>
    <row r="1279" spans="1:2" s="155" customFormat="1" ht="15">
      <c r="A1279" s="161"/>
      <c r="B1279" s="164"/>
    </row>
    <row r="1280" spans="1:2" s="155" customFormat="1" ht="15">
      <c r="A1280" s="161"/>
      <c r="B1280" s="164"/>
    </row>
    <row r="1281" spans="1:2" s="155" customFormat="1" ht="15">
      <c r="A1281" s="161"/>
      <c r="B1281" s="164"/>
    </row>
    <row r="1282" spans="1:2" s="155" customFormat="1" ht="15">
      <c r="A1282" s="161"/>
      <c r="B1282" s="164"/>
    </row>
    <row r="1283" spans="1:2" s="155" customFormat="1" ht="15">
      <c r="A1283" s="161"/>
      <c r="B1283" s="164"/>
    </row>
    <row r="1284" spans="1:2" s="155" customFormat="1" ht="15">
      <c r="A1284" s="161"/>
      <c r="B1284" s="164"/>
    </row>
    <row r="1285" spans="1:2" s="155" customFormat="1" ht="15">
      <c r="A1285" s="161"/>
      <c r="B1285" s="164"/>
    </row>
    <row r="1286" spans="1:2" s="155" customFormat="1" ht="15">
      <c r="A1286" s="161"/>
      <c r="B1286" s="164"/>
    </row>
    <row r="1287" spans="1:2" s="155" customFormat="1" ht="15">
      <c r="A1287" s="161"/>
      <c r="B1287" s="164"/>
    </row>
    <row r="1288" spans="1:2" s="155" customFormat="1" ht="15">
      <c r="A1288" s="161"/>
      <c r="B1288" s="164"/>
    </row>
    <row r="1289" spans="1:2" s="155" customFormat="1" ht="15">
      <c r="A1289" s="161"/>
      <c r="B1289" s="164"/>
    </row>
    <row r="1290" spans="1:2" s="155" customFormat="1" ht="15">
      <c r="A1290" s="161"/>
      <c r="B1290" s="164"/>
    </row>
    <row r="1291" spans="1:2" s="155" customFormat="1" ht="15">
      <c r="A1291" s="161"/>
      <c r="B1291" s="164"/>
    </row>
    <row r="1292" spans="1:2" s="155" customFormat="1" ht="15">
      <c r="A1292" s="161"/>
      <c r="B1292" s="164"/>
    </row>
    <row r="1293" spans="1:2" s="155" customFormat="1" ht="15">
      <c r="A1293" s="161"/>
      <c r="B1293" s="164"/>
    </row>
    <row r="1294" spans="1:2" s="155" customFormat="1" ht="15">
      <c r="A1294" s="161"/>
      <c r="B1294" s="164"/>
    </row>
    <row r="1295" spans="1:2" s="155" customFormat="1" ht="15">
      <c r="A1295" s="161"/>
      <c r="B1295" s="164"/>
    </row>
    <row r="1296" spans="1:2" s="155" customFormat="1" ht="15">
      <c r="A1296" s="161"/>
      <c r="B1296" s="164"/>
    </row>
    <row r="1297" spans="1:2" s="155" customFormat="1" ht="15">
      <c r="A1297" s="161"/>
      <c r="B1297" s="164"/>
    </row>
    <row r="1298" spans="1:2" s="155" customFormat="1" ht="15">
      <c r="A1298" s="161"/>
      <c r="B1298" s="164"/>
    </row>
    <row r="1299" spans="1:2" s="155" customFormat="1" ht="15">
      <c r="A1299" s="161"/>
      <c r="B1299" s="164"/>
    </row>
    <row r="1300" spans="1:2" s="155" customFormat="1" ht="15">
      <c r="A1300" s="161"/>
      <c r="B1300" s="164"/>
    </row>
    <row r="1301" spans="1:2" s="155" customFormat="1" ht="15">
      <c r="A1301" s="161"/>
      <c r="B1301" s="164"/>
    </row>
    <row r="1302" spans="1:2" s="155" customFormat="1" ht="15">
      <c r="A1302" s="161"/>
      <c r="B1302" s="164"/>
    </row>
    <row r="1303" spans="1:2" s="155" customFormat="1" ht="15">
      <c r="A1303" s="161"/>
      <c r="B1303" s="164"/>
    </row>
    <row r="1304" spans="1:2" s="155" customFormat="1" ht="15">
      <c r="A1304" s="161"/>
      <c r="B1304" s="164"/>
    </row>
    <row r="1305" spans="1:2" s="155" customFormat="1" ht="15">
      <c r="A1305" s="161"/>
      <c r="B1305" s="164"/>
    </row>
    <row r="1306" spans="1:2" s="155" customFormat="1" ht="15">
      <c r="A1306" s="161"/>
      <c r="B1306" s="164"/>
    </row>
    <row r="1307" spans="1:2" s="155" customFormat="1" ht="15">
      <c r="A1307" s="161"/>
      <c r="B1307" s="164"/>
    </row>
    <row r="1308" spans="1:2" s="155" customFormat="1" ht="15">
      <c r="A1308" s="161"/>
      <c r="B1308" s="164"/>
    </row>
    <row r="1309" spans="1:2" s="155" customFormat="1" ht="15">
      <c r="A1309" s="161"/>
      <c r="B1309" s="164"/>
    </row>
    <row r="1310" spans="1:2" s="155" customFormat="1" ht="15">
      <c r="A1310" s="161"/>
      <c r="B1310" s="164"/>
    </row>
    <row r="1311" spans="1:2" s="155" customFormat="1" ht="15">
      <c r="A1311" s="161"/>
      <c r="B1311" s="164"/>
    </row>
    <row r="1312" spans="1:2" s="155" customFormat="1" ht="15">
      <c r="A1312" s="161"/>
      <c r="B1312" s="164"/>
    </row>
    <row r="1313" spans="1:2" s="155" customFormat="1" ht="15">
      <c r="A1313" s="161"/>
      <c r="B1313" s="164"/>
    </row>
    <row r="1314" spans="1:2" s="155" customFormat="1" ht="15">
      <c r="A1314" s="161"/>
      <c r="B1314" s="164"/>
    </row>
    <row r="1315" spans="1:2" s="155" customFormat="1" ht="15">
      <c r="A1315" s="161"/>
      <c r="B1315" s="164"/>
    </row>
    <row r="1316" spans="1:2" s="155" customFormat="1" ht="15">
      <c r="A1316" s="161"/>
      <c r="B1316" s="164"/>
    </row>
    <row r="1317" spans="1:2" s="155" customFormat="1" ht="15">
      <c r="A1317" s="161"/>
      <c r="B1317" s="164"/>
    </row>
    <row r="1318" spans="1:2" s="155" customFormat="1" ht="15">
      <c r="A1318" s="161"/>
      <c r="B1318" s="164"/>
    </row>
    <row r="1319" spans="1:2" s="155" customFormat="1" ht="15">
      <c r="A1319" s="161"/>
      <c r="B1319" s="164"/>
    </row>
    <row r="1320" spans="1:2" s="155" customFormat="1" ht="15">
      <c r="A1320" s="161"/>
      <c r="B1320" s="164"/>
    </row>
    <row r="1321" spans="1:2" s="155" customFormat="1" ht="15">
      <c r="A1321" s="161"/>
      <c r="B1321" s="164"/>
    </row>
    <row r="1322" spans="1:2" s="155" customFormat="1" ht="15">
      <c r="A1322" s="161"/>
      <c r="B1322" s="164"/>
    </row>
    <row r="1323" spans="1:2" s="155" customFormat="1" ht="15">
      <c r="A1323" s="161"/>
      <c r="B1323" s="164"/>
    </row>
    <row r="1324" spans="1:2" s="155" customFormat="1" ht="15">
      <c r="A1324" s="161"/>
      <c r="B1324" s="164"/>
    </row>
    <row r="1325" spans="1:2" s="155" customFormat="1" ht="15">
      <c r="A1325" s="161"/>
      <c r="B1325" s="164"/>
    </row>
    <row r="1326" spans="1:2" s="155" customFormat="1" ht="15">
      <c r="A1326" s="161"/>
      <c r="B1326" s="164"/>
    </row>
    <row r="1327" spans="1:2" s="155" customFormat="1" ht="15">
      <c r="A1327" s="161"/>
      <c r="B1327" s="164"/>
    </row>
    <row r="1328" spans="1:2" s="155" customFormat="1" ht="15">
      <c r="A1328" s="161"/>
      <c r="B1328" s="164"/>
    </row>
    <row r="1329" spans="1:2" s="155" customFormat="1" ht="15">
      <c r="A1329" s="161"/>
      <c r="B1329" s="164"/>
    </row>
    <row r="1330" spans="1:2" s="155" customFormat="1" ht="15">
      <c r="A1330" s="161"/>
      <c r="B1330" s="164"/>
    </row>
    <row r="1331" spans="1:2" s="155" customFormat="1" ht="15">
      <c r="A1331" s="161"/>
      <c r="B1331" s="164"/>
    </row>
    <row r="1332" spans="1:2" s="155" customFormat="1" ht="15">
      <c r="A1332" s="161"/>
      <c r="B1332" s="164"/>
    </row>
    <row r="1333" spans="1:2" s="155" customFormat="1" ht="15">
      <c r="A1333" s="161"/>
      <c r="B1333" s="164"/>
    </row>
    <row r="1334" spans="1:2" s="155" customFormat="1" ht="15">
      <c r="A1334" s="161"/>
      <c r="B1334" s="164"/>
    </row>
    <row r="1335" spans="1:2" s="155" customFormat="1" ht="15">
      <c r="A1335" s="161"/>
      <c r="B1335" s="164"/>
    </row>
    <row r="1336" spans="1:2" s="155" customFormat="1" ht="15">
      <c r="A1336" s="161"/>
      <c r="B1336" s="164"/>
    </row>
    <row r="1337" spans="1:2" s="155" customFormat="1" ht="15">
      <c r="A1337" s="161"/>
      <c r="B1337" s="164"/>
    </row>
    <row r="1338" spans="1:2" s="155" customFormat="1" ht="15">
      <c r="A1338" s="161"/>
      <c r="B1338" s="164"/>
    </row>
    <row r="1339" spans="1:2" s="155" customFormat="1" ht="15">
      <c r="A1339" s="161"/>
      <c r="B1339" s="164"/>
    </row>
    <row r="1340" spans="1:2" s="155" customFormat="1" ht="15">
      <c r="A1340" s="161"/>
      <c r="B1340" s="164"/>
    </row>
    <row r="1341" spans="1:2" s="155" customFormat="1" ht="15">
      <c r="A1341" s="161"/>
      <c r="B1341" s="164"/>
    </row>
    <row r="1342" spans="1:2" s="155" customFormat="1" ht="15">
      <c r="A1342" s="161"/>
      <c r="B1342" s="164"/>
    </row>
    <row r="1343" spans="1:2" s="155" customFormat="1" ht="15">
      <c r="A1343" s="161"/>
      <c r="B1343" s="164"/>
    </row>
    <row r="1344" spans="1:2" s="155" customFormat="1" ht="15">
      <c r="A1344" s="161"/>
      <c r="B1344" s="164"/>
    </row>
    <row r="1345" spans="1:2" s="155" customFormat="1" ht="15">
      <c r="A1345" s="161"/>
      <c r="B1345" s="164"/>
    </row>
    <row r="1346" spans="1:2" s="155" customFormat="1" ht="15">
      <c r="A1346" s="161"/>
      <c r="B1346" s="164"/>
    </row>
    <row r="1347" spans="1:2" s="155" customFormat="1" ht="15">
      <c r="A1347" s="161"/>
      <c r="B1347" s="164"/>
    </row>
    <row r="1348" spans="1:2" s="155" customFormat="1" ht="15">
      <c r="A1348" s="161"/>
      <c r="B1348" s="164"/>
    </row>
    <row r="1349" spans="1:2" s="155" customFormat="1" ht="15">
      <c r="A1349" s="161"/>
      <c r="B1349" s="164"/>
    </row>
    <row r="1350" spans="1:2" s="155" customFormat="1" ht="15">
      <c r="A1350" s="161"/>
      <c r="B1350" s="164"/>
    </row>
    <row r="1351" spans="1:2" s="155" customFormat="1" ht="15">
      <c r="A1351" s="161"/>
      <c r="B1351" s="164"/>
    </row>
    <row r="1352" spans="1:2" s="155" customFormat="1" ht="15">
      <c r="A1352" s="161"/>
      <c r="B1352" s="164"/>
    </row>
    <row r="1353" spans="1:2" s="155" customFormat="1" ht="15">
      <c r="A1353" s="161"/>
      <c r="B1353" s="164"/>
    </row>
    <row r="1354" spans="1:2" s="155" customFormat="1" ht="15">
      <c r="A1354" s="161"/>
      <c r="B1354" s="164"/>
    </row>
    <row r="1355" spans="1:2" s="155" customFormat="1" ht="15">
      <c r="A1355" s="161"/>
      <c r="B1355" s="164"/>
    </row>
    <row r="1356" spans="1:2" s="155" customFormat="1" ht="15">
      <c r="A1356" s="161"/>
      <c r="B1356" s="164"/>
    </row>
    <row r="1357" spans="1:2" s="155" customFormat="1" ht="15">
      <c r="A1357" s="161"/>
      <c r="B1357" s="164"/>
    </row>
    <row r="1358" spans="1:2" s="155" customFormat="1" ht="15">
      <c r="A1358" s="161"/>
      <c r="B1358" s="164"/>
    </row>
    <row r="1359" spans="1:2" s="155" customFormat="1" ht="15">
      <c r="A1359" s="161"/>
      <c r="B1359" s="164"/>
    </row>
    <row r="1360" spans="1:2" s="155" customFormat="1" ht="15">
      <c r="A1360" s="161"/>
      <c r="B1360" s="164"/>
    </row>
    <row r="1361" spans="1:2" s="155" customFormat="1" ht="15">
      <c r="A1361" s="161"/>
      <c r="B1361" s="164"/>
    </row>
    <row r="1362" spans="1:2" s="155" customFormat="1" ht="15">
      <c r="A1362" s="161"/>
      <c r="B1362" s="164"/>
    </row>
    <row r="1363" spans="1:2" s="155" customFormat="1" ht="15">
      <c r="A1363" s="161"/>
      <c r="B1363" s="164"/>
    </row>
    <row r="1364" spans="1:2" s="155" customFormat="1" ht="15">
      <c r="A1364" s="161"/>
      <c r="B1364" s="164"/>
    </row>
    <row r="1365" spans="1:2" s="155" customFormat="1" ht="15">
      <c r="A1365" s="161"/>
      <c r="B1365" s="164"/>
    </row>
    <row r="1366" spans="1:2" s="155" customFormat="1" ht="15">
      <c r="A1366" s="161"/>
      <c r="B1366" s="164"/>
    </row>
    <row r="1367" spans="1:2" s="155" customFormat="1" ht="15">
      <c r="A1367" s="161"/>
      <c r="B1367" s="164"/>
    </row>
    <row r="1368" spans="1:2" s="155" customFormat="1" ht="15">
      <c r="A1368" s="161"/>
      <c r="B1368" s="164"/>
    </row>
    <row r="1369" spans="1:2" s="155" customFormat="1" ht="15">
      <c r="A1369" s="161"/>
      <c r="B1369" s="164"/>
    </row>
    <row r="1370" spans="1:2" s="155" customFormat="1" ht="15">
      <c r="A1370" s="161"/>
      <c r="B1370" s="164"/>
    </row>
    <row r="1371" spans="1:2" s="155" customFormat="1" ht="15">
      <c r="A1371" s="161"/>
      <c r="B1371" s="164"/>
    </row>
    <row r="1372" spans="1:2" s="155" customFormat="1" ht="15">
      <c r="A1372" s="161"/>
      <c r="B1372" s="164"/>
    </row>
    <row r="1373" spans="1:2" s="155" customFormat="1" ht="15">
      <c r="A1373" s="161"/>
      <c r="B1373" s="164"/>
    </row>
    <row r="1374" spans="1:2" s="155" customFormat="1" ht="15">
      <c r="A1374" s="161"/>
      <c r="B1374" s="164"/>
    </row>
    <row r="1375" spans="1:2" s="155" customFormat="1" ht="15">
      <c r="A1375" s="161"/>
      <c r="B1375" s="164"/>
    </row>
    <row r="1376" spans="1:2" s="155" customFormat="1" ht="15">
      <c r="A1376" s="161"/>
      <c r="B1376" s="164"/>
    </row>
    <row r="1377" spans="1:2" s="155" customFormat="1" ht="15">
      <c r="A1377" s="161"/>
      <c r="B1377" s="164"/>
    </row>
    <row r="1378" spans="1:2" s="155" customFormat="1" ht="15">
      <c r="A1378" s="161"/>
      <c r="B1378" s="164"/>
    </row>
    <row r="1379" spans="1:2" s="155" customFormat="1" ht="15">
      <c r="A1379" s="161"/>
      <c r="B1379" s="164"/>
    </row>
    <row r="1380" spans="1:2" s="155" customFormat="1" ht="15">
      <c r="A1380" s="161"/>
      <c r="B1380" s="164"/>
    </row>
    <row r="1381" spans="1:2" s="155" customFormat="1" ht="15">
      <c r="A1381" s="161"/>
      <c r="B1381" s="164"/>
    </row>
    <row r="1382" spans="1:2" s="155" customFormat="1" ht="15">
      <c r="A1382" s="161"/>
      <c r="B1382" s="164"/>
    </row>
    <row r="1383" spans="1:2" s="155" customFormat="1" ht="15">
      <c r="A1383" s="161"/>
      <c r="B1383" s="164"/>
    </row>
    <row r="1384" spans="1:2" s="155" customFormat="1" ht="15">
      <c r="A1384" s="161"/>
      <c r="B1384" s="164"/>
    </row>
    <row r="1385" spans="1:2" s="155" customFormat="1" ht="15">
      <c r="A1385" s="161"/>
      <c r="B1385" s="164"/>
    </row>
    <row r="1386" spans="1:2" s="155" customFormat="1" ht="15">
      <c r="A1386" s="161"/>
      <c r="B1386" s="164"/>
    </row>
    <row r="1387" spans="1:2" s="155" customFormat="1" ht="15">
      <c r="A1387" s="161"/>
      <c r="B1387" s="164"/>
    </row>
    <row r="1388" spans="1:2" s="155" customFormat="1" ht="15">
      <c r="A1388" s="161"/>
      <c r="B1388" s="164"/>
    </row>
    <row r="1389" spans="1:2" s="155" customFormat="1" ht="15">
      <c r="A1389" s="161"/>
      <c r="B1389" s="164"/>
    </row>
    <row r="1390" spans="1:2" s="155" customFormat="1" ht="15">
      <c r="A1390" s="161"/>
      <c r="B1390" s="164"/>
    </row>
    <row r="1391" spans="1:2" s="155" customFormat="1" ht="15">
      <c r="A1391" s="161"/>
      <c r="B1391" s="164"/>
    </row>
    <row r="1392" spans="1:2" s="155" customFormat="1" ht="15">
      <c r="A1392" s="161"/>
      <c r="B1392" s="164"/>
    </row>
    <row r="1393" spans="1:2" s="155" customFormat="1" ht="15">
      <c r="A1393" s="161"/>
      <c r="B1393" s="164"/>
    </row>
    <row r="1394" spans="1:2" s="155" customFormat="1" ht="15">
      <c r="A1394" s="161"/>
      <c r="B1394" s="164"/>
    </row>
    <row r="1395" spans="1:2" s="155" customFormat="1" ht="15">
      <c r="A1395" s="161"/>
      <c r="B1395" s="164"/>
    </row>
    <row r="1396" spans="1:2" s="155" customFormat="1" ht="15">
      <c r="A1396" s="161"/>
      <c r="B1396" s="164"/>
    </row>
    <row r="1397" spans="1:2" s="155" customFormat="1" ht="15">
      <c r="A1397" s="161"/>
      <c r="B1397" s="164"/>
    </row>
    <row r="1398" spans="1:2" s="155" customFormat="1" ht="15">
      <c r="A1398" s="161"/>
      <c r="B1398" s="164"/>
    </row>
    <row r="1399" spans="1:2" s="155" customFormat="1" ht="15">
      <c r="A1399" s="161"/>
      <c r="B1399" s="164"/>
    </row>
    <row r="1400" spans="1:2" s="155" customFormat="1" ht="15">
      <c r="A1400" s="161"/>
      <c r="B1400" s="164"/>
    </row>
    <row r="1401" spans="1:2" s="155" customFormat="1" ht="15">
      <c r="A1401" s="161"/>
      <c r="B1401" s="164"/>
    </row>
    <row r="1402" spans="1:2" s="155" customFormat="1" ht="15">
      <c r="A1402" s="161"/>
      <c r="B1402" s="164"/>
    </row>
    <row r="1403" spans="1:2" s="155" customFormat="1" ht="15">
      <c r="A1403" s="161"/>
      <c r="B1403" s="164"/>
    </row>
    <row r="1404" spans="1:2" s="155" customFormat="1" ht="15">
      <c r="A1404" s="161"/>
      <c r="B1404" s="164"/>
    </row>
    <row r="1405" spans="1:2" s="155" customFormat="1" ht="15">
      <c r="A1405" s="161"/>
      <c r="B1405" s="164"/>
    </row>
    <row r="1406" spans="1:2" s="155" customFormat="1" ht="15">
      <c r="A1406" s="161"/>
      <c r="B1406" s="164"/>
    </row>
    <row r="1407" spans="1:2" s="155" customFormat="1" ht="15">
      <c r="A1407" s="161"/>
      <c r="B1407" s="164"/>
    </row>
    <row r="1408" spans="1:2" s="155" customFormat="1" ht="15">
      <c r="A1408" s="161"/>
      <c r="B1408" s="164"/>
    </row>
    <row r="1409" spans="1:2" s="155" customFormat="1" ht="15">
      <c r="A1409" s="161"/>
      <c r="B1409" s="164"/>
    </row>
    <row r="1410" spans="1:2" s="155" customFormat="1" ht="15">
      <c r="A1410" s="161"/>
      <c r="B1410" s="164"/>
    </row>
    <row r="1411" spans="1:2" s="155" customFormat="1" ht="15">
      <c r="A1411" s="161"/>
      <c r="B1411" s="164"/>
    </row>
    <row r="1412" spans="1:2" s="155" customFormat="1" ht="15">
      <c r="A1412" s="161"/>
      <c r="B1412" s="164"/>
    </row>
    <row r="1413" spans="1:2" s="155" customFormat="1" ht="15">
      <c r="A1413" s="161"/>
      <c r="B1413" s="164"/>
    </row>
    <row r="1414" spans="1:2" s="155" customFormat="1" ht="15">
      <c r="A1414" s="161"/>
      <c r="B1414" s="164"/>
    </row>
    <row r="1415" spans="1:2" s="155" customFormat="1" ht="15">
      <c r="A1415" s="161"/>
      <c r="B1415" s="164"/>
    </row>
    <row r="1416" spans="1:2" s="155" customFormat="1" ht="15">
      <c r="A1416" s="161"/>
      <c r="B1416" s="164"/>
    </row>
    <row r="1417" spans="1:2" s="155" customFormat="1" ht="15">
      <c r="A1417" s="161"/>
      <c r="B1417" s="164"/>
    </row>
    <row r="1418" spans="1:2" s="155" customFormat="1" ht="15">
      <c r="A1418" s="161"/>
      <c r="B1418" s="164"/>
    </row>
    <row r="1419" spans="1:2" s="155" customFormat="1" ht="15">
      <c r="A1419" s="161"/>
      <c r="B1419" s="164"/>
    </row>
    <row r="1420" spans="1:2" s="155" customFormat="1" ht="15">
      <c r="A1420" s="161"/>
      <c r="B1420" s="164"/>
    </row>
    <row r="1421" spans="1:2" s="155" customFormat="1" ht="15">
      <c r="A1421" s="161"/>
      <c r="B1421" s="164"/>
    </row>
    <row r="1422" spans="1:2" s="155" customFormat="1" ht="15">
      <c r="A1422" s="161"/>
      <c r="B1422" s="164"/>
    </row>
    <row r="1423" spans="1:2" s="155" customFormat="1" ht="15">
      <c r="A1423" s="161"/>
      <c r="B1423" s="164"/>
    </row>
    <row r="1424" spans="1:2" s="155" customFormat="1" ht="15">
      <c r="A1424" s="161"/>
      <c r="B1424" s="164"/>
    </row>
    <row r="1425" spans="1:2" s="155" customFormat="1" ht="15">
      <c r="A1425" s="161"/>
      <c r="B1425" s="164"/>
    </row>
    <row r="1426" spans="1:2" s="155" customFormat="1" ht="15">
      <c r="A1426" s="161"/>
      <c r="B1426" s="164"/>
    </row>
    <row r="1427" spans="1:2" s="155" customFormat="1" ht="15">
      <c r="A1427" s="161"/>
      <c r="B1427" s="164"/>
    </row>
    <row r="1428" spans="1:2" s="155" customFormat="1" ht="15">
      <c r="A1428" s="161"/>
      <c r="B1428" s="164"/>
    </row>
    <row r="1429" spans="1:2" s="155" customFormat="1" ht="15">
      <c r="A1429" s="161"/>
      <c r="B1429" s="164"/>
    </row>
    <row r="1430" spans="1:2" s="155" customFormat="1" ht="15">
      <c r="A1430" s="161"/>
      <c r="B1430" s="164"/>
    </row>
    <row r="1431" spans="1:2" s="155" customFormat="1" ht="15">
      <c r="A1431" s="161"/>
      <c r="B1431" s="164"/>
    </row>
    <row r="1432" spans="1:2" s="155" customFormat="1" ht="15">
      <c r="A1432" s="161"/>
      <c r="B1432" s="164"/>
    </row>
    <row r="1433" spans="1:2" s="155" customFormat="1" ht="15">
      <c r="A1433" s="161"/>
      <c r="B1433" s="164"/>
    </row>
    <row r="1434" spans="1:2" s="155" customFormat="1" ht="15">
      <c r="A1434" s="161"/>
      <c r="B1434" s="164"/>
    </row>
    <row r="1435" spans="1:2" s="155" customFormat="1" ht="15">
      <c r="A1435" s="161"/>
      <c r="B1435" s="164"/>
    </row>
    <row r="1436" spans="1:2" s="155" customFormat="1" ht="15">
      <c r="A1436" s="161"/>
      <c r="B1436" s="164"/>
    </row>
    <row r="1437" spans="1:2" s="155" customFormat="1" ht="15">
      <c r="A1437" s="161"/>
      <c r="B1437" s="164"/>
    </row>
    <row r="1438" spans="1:2" s="155" customFormat="1" ht="15">
      <c r="A1438" s="161"/>
      <c r="B1438" s="164"/>
    </row>
    <row r="1439" spans="1:2" s="155" customFormat="1" ht="15">
      <c r="A1439" s="161"/>
      <c r="B1439" s="164"/>
    </row>
    <row r="1440" spans="1:2" s="155" customFormat="1" ht="15">
      <c r="A1440" s="161"/>
      <c r="B1440" s="164"/>
    </row>
    <row r="1441" spans="1:2" s="155" customFormat="1" ht="15">
      <c r="A1441" s="161"/>
      <c r="B1441" s="164"/>
    </row>
    <row r="1442" spans="1:2" s="155" customFormat="1" ht="15">
      <c r="A1442" s="161"/>
      <c r="B1442" s="164"/>
    </row>
    <row r="1443" spans="1:2" s="155" customFormat="1" ht="15">
      <c r="A1443" s="161"/>
      <c r="B1443" s="164"/>
    </row>
    <row r="1444" spans="1:2" s="155" customFormat="1" ht="15">
      <c r="A1444" s="161"/>
      <c r="B1444" s="164"/>
    </row>
    <row r="1445" spans="1:2" s="155" customFormat="1" ht="15">
      <c r="A1445" s="161"/>
      <c r="B1445" s="164"/>
    </row>
    <row r="1446" spans="1:2" s="155" customFormat="1" ht="15">
      <c r="A1446" s="161"/>
      <c r="B1446" s="164"/>
    </row>
    <row r="1447" spans="1:2" s="155" customFormat="1" ht="15">
      <c r="A1447" s="161"/>
      <c r="B1447" s="164"/>
    </row>
    <row r="1448" spans="1:2" s="155" customFormat="1" ht="15">
      <c r="A1448" s="161"/>
      <c r="B1448" s="164"/>
    </row>
    <row r="1449" spans="1:2" s="155" customFormat="1" ht="15">
      <c r="A1449" s="161"/>
      <c r="B1449" s="164"/>
    </row>
    <row r="1450" spans="1:2" s="155" customFormat="1" ht="15">
      <c r="A1450" s="161"/>
      <c r="B1450" s="164"/>
    </row>
    <row r="1451" spans="1:2" s="155" customFormat="1" ht="15">
      <c r="A1451" s="161"/>
      <c r="B1451" s="164"/>
    </row>
    <row r="1452" spans="1:2" s="155" customFormat="1" ht="15">
      <c r="A1452" s="161"/>
      <c r="B1452" s="164"/>
    </row>
    <row r="1453" spans="1:2" s="155" customFormat="1" ht="15">
      <c r="A1453" s="161"/>
      <c r="B1453" s="164"/>
    </row>
    <row r="1454" spans="1:2" s="155" customFormat="1" ht="15">
      <c r="A1454" s="161"/>
      <c r="B1454" s="164"/>
    </row>
    <row r="1455" spans="1:2" s="155" customFormat="1" ht="15">
      <c r="A1455" s="161"/>
      <c r="B1455" s="164"/>
    </row>
    <row r="1456" spans="1:2" s="155" customFormat="1" ht="15">
      <c r="A1456" s="161"/>
      <c r="B1456" s="164"/>
    </row>
    <row r="1457" spans="1:2" s="155" customFormat="1" ht="15">
      <c r="A1457" s="161"/>
      <c r="B1457" s="164"/>
    </row>
    <row r="1458" spans="1:2" s="155" customFormat="1" ht="15">
      <c r="A1458" s="161"/>
      <c r="B1458" s="164"/>
    </row>
    <row r="1459" spans="1:2" s="155" customFormat="1" ht="15">
      <c r="A1459" s="161"/>
      <c r="B1459" s="164"/>
    </row>
    <row r="1460" spans="1:2" s="155" customFormat="1" ht="15">
      <c r="A1460" s="161"/>
      <c r="B1460" s="164"/>
    </row>
    <row r="1461" spans="1:2" s="155" customFormat="1" ht="15">
      <c r="A1461" s="161"/>
      <c r="B1461" s="164"/>
    </row>
    <row r="1462" spans="1:2" s="155" customFormat="1" ht="15">
      <c r="A1462" s="161"/>
      <c r="B1462" s="164"/>
    </row>
    <row r="1463" spans="1:2" s="155" customFormat="1" ht="15">
      <c r="A1463" s="161"/>
      <c r="B1463" s="164"/>
    </row>
    <row r="1464" spans="1:2" s="155" customFormat="1" ht="15">
      <c r="A1464" s="161"/>
      <c r="B1464" s="164"/>
    </row>
    <row r="1465" spans="1:2" s="155" customFormat="1" ht="15">
      <c r="A1465" s="161"/>
      <c r="B1465" s="164"/>
    </row>
    <row r="1466" spans="1:2" s="155" customFormat="1" ht="15">
      <c r="A1466" s="161"/>
      <c r="B1466" s="164"/>
    </row>
    <row r="1467" spans="1:2" s="155" customFormat="1" ht="15">
      <c r="A1467" s="161"/>
      <c r="B1467" s="164"/>
    </row>
    <row r="1468" spans="1:2" s="155" customFormat="1" ht="15">
      <c r="A1468" s="161"/>
      <c r="B1468" s="164"/>
    </row>
    <row r="1469" spans="1:2" s="155" customFormat="1" ht="15">
      <c r="A1469" s="161"/>
      <c r="B1469" s="164"/>
    </row>
    <row r="1470" spans="1:2" s="155" customFormat="1" ht="15">
      <c r="A1470" s="161"/>
      <c r="B1470" s="164"/>
    </row>
    <row r="1471" spans="1:2" s="155" customFormat="1" ht="15">
      <c r="A1471" s="161"/>
      <c r="B1471" s="164"/>
    </row>
    <row r="1472" spans="1:2" s="155" customFormat="1" ht="15">
      <c r="A1472" s="161"/>
      <c r="B1472" s="164"/>
    </row>
    <row r="1473" spans="1:2" s="155" customFormat="1" ht="15">
      <c r="A1473" s="161"/>
      <c r="B1473" s="164"/>
    </row>
    <row r="1474" spans="1:2" s="155" customFormat="1" ht="15">
      <c r="A1474" s="161"/>
      <c r="B1474" s="164"/>
    </row>
    <row r="1475" spans="1:2" s="155" customFormat="1" ht="15">
      <c r="A1475" s="161"/>
      <c r="B1475" s="164"/>
    </row>
    <row r="1476" spans="1:2" s="155" customFormat="1" ht="15">
      <c r="A1476" s="161"/>
      <c r="B1476" s="164"/>
    </row>
    <row r="1477" spans="1:2" s="155" customFormat="1" ht="15">
      <c r="A1477" s="161"/>
      <c r="B1477" s="164"/>
    </row>
    <row r="1478" spans="1:2" s="155" customFormat="1" ht="15">
      <c r="A1478" s="161"/>
      <c r="B1478" s="164"/>
    </row>
    <row r="1479" spans="1:2" s="155" customFormat="1" ht="15">
      <c r="A1479" s="161"/>
      <c r="B1479" s="164"/>
    </row>
    <row r="1480" spans="1:2" s="155" customFormat="1" ht="15">
      <c r="A1480" s="161"/>
      <c r="B1480" s="164"/>
    </row>
    <row r="1481" spans="1:2" s="155" customFormat="1" ht="15">
      <c r="A1481" s="161"/>
      <c r="B1481" s="164"/>
    </row>
    <row r="1482" spans="1:2" s="155" customFormat="1" ht="15">
      <c r="A1482" s="161"/>
      <c r="B1482" s="164"/>
    </row>
    <row r="1483" spans="1:2" s="155" customFormat="1" ht="15">
      <c r="A1483" s="161"/>
      <c r="B1483" s="164"/>
    </row>
    <row r="1484" spans="1:2" s="155" customFormat="1" ht="15">
      <c r="A1484" s="161"/>
      <c r="B1484" s="164"/>
    </row>
    <row r="1485" spans="1:2" s="155" customFormat="1" ht="15">
      <c r="A1485" s="161"/>
      <c r="B1485" s="164"/>
    </row>
    <row r="1486" spans="1:2" s="155" customFormat="1" ht="15">
      <c r="A1486" s="161"/>
      <c r="B1486" s="164"/>
    </row>
    <row r="1487" spans="1:2" s="155" customFormat="1" ht="15">
      <c r="A1487" s="161"/>
      <c r="B1487" s="164"/>
    </row>
    <row r="1488" spans="1:2" s="155" customFormat="1" ht="15">
      <c r="A1488" s="161"/>
      <c r="B1488" s="164"/>
    </row>
    <row r="1489" spans="1:2" s="155" customFormat="1" ht="15">
      <c r="A1489" s="161"/>
      <c r="B1489" s="164"/>
    </row>
    <row r="1490" spans="1:2" s="155" customFormat="1" ht="15">
      <c r="A1490" s="161"/>
      <c r="B1490" s="164"/>
    </row>
    <row r="1491" spans="1:2" s="155" customFormat="1" ht="15">
      <c r="A1491" s="161"/>
      <c r="B1491" s="164"/>
    </row>
    <row r="1492" spans="1:2" s="155" customFormat="1" ht="15">
      <c r="A1492" s="161"/>
      <c r="B1492" s="164"/>
    </row>
    <row r="1493" spans="1:2" s="155" customFormat="1" ht="15">
      <c r="A1493" s="161"/>
      <c r="B1493" s="164"/>
    </row>
    <row r="1494" spans="1:2" s="155" customFormat="1" ht="15">
      <c r="A1494" s="161"/>
      <c r="B1494" s="164"/>
    </row>
    <row r="1495" spans="1:2" s="155" customFormat="1" ht="15">
      <c r="A1495" s="161"/>
      <c r="B1495" s="164"/>
    </row>
    <row r="1496" spans="1:2" s="155" customFormat="1" ht="15">
      <c r="A1496" s="161"/>
      <c r="B1496" s="164"/>
    </row>
    <row r="1497" spans="1:2" s="155" customFormat="1" ht="15">
      <c r="A1497" s="161"/>
      <c r="B1497" s="164"/>
    </row>
    <row r="1498" spans="1:2" s="155" customFormat="1" ht="15">
      <c r="A1498" s="161"/>
      <c r="B1498" s="164"/>
    </row>
    <row r="1499" spans="1:2" s="155" customFormat="1" ht="15">
      <c r="A1499" s="161"/>
      <c r="B1499" s="164"/>
    </row>
    <row r="1500" spans="1:2" s="155" customFormat="1" ht="15">
      <c r="A1500" s="161"/>
      <c r="B1500" s="164"/>
    </row>
    <row r="1501" spans="1:2" s="155" customFormat="1" ht="15">
      <c r="A1501" s="161"/>
      <c r="B1501" s="164"/>
    </row>
    <row r="1502" spans="1:2" s="155" customFormat="1" ht="15">
      <c r="A1502" s="161"/>
      <c r="B1502" s="164"/>
    </row>
    <row r="1503" spans="1:2" s="155" customFormat="1" ht="15">
      <c r="A1503" s="161"/>
      <c r="B1503" s="164"/>
    </row>
    <row r="1504" spans="1:2" s="155" customFormat="1" ht="15">
      <c r="A1504" s="161"/>
      <c r="B1504" s="164"/>
    </row>
    <row r="1505" spans="1:2" s="155" customFormat="1" ht="15">
      <c r="A1505" s="161"/>
      <c r="B1505" s="164"/>
    </row>
    <row r="1506" spans="1:2" s="155" customFormat="1" ht="15">
      <c r="A1506" s="161"/>
      <c r="B1506" s="164"/>
    </row>
    <row r="1507" spans="1:2" s="155" customFormat="1" ht="15">
      <c r="A1507" s="161"/>
      <c r="B1507" s="164"/>
    </row>
    <row r="1508" spans="1:2" s="155" customFormat="1" ht="15">
      <c r="A1508" s="161"/>
      <c r="B1508" s="164"/>
    </row>
    <row r="1509" spans="1:2" s="155" customFormat="1" ht="15">
      <c r="A1509" s="161"/>
      <c r="B1509" s="164"/>
    </row>
    <row r="1510" spans="1:2" s="155" customFormat="1" ht="15">
      <c r="A1510" s="161"/>
      <c r="B1510" s="164"/>
    </row>
    <row r="1511" spans="1:2" s="155" customFormat="1" ht="15">
      <c r="A1511" s="161"/>
      <c r="B1511" s="164"/>
    </row>
    <row r="1512" spans="1:2" s="155" customFormat="1" ht="15">
      <c r="A1512" s="161"/>
      <c r="B1512" s="164"/>
    </row>
    <row r="1513" spans="1:2" s="155" customFormat="1" ht="15">
      <c r="A1513" s="161"/>
      <c r="B1513" s="164"/>
    </row>
    <row r="1514" spans="1:2" s="155" customFormat="1" ht="15">
      <c r="A1514" s="161"/>
      <c r="B1514" s="164"/>
    </row>
    <row r="1515" spans="1:2" s="155" customFormat="1" ht="15">
      <c r="A1515" s="161"/>
      <c r="B1515" s="164"/>
    </row>
    <row r="1516" spans="1:2" s="155" customFormat="1" ht="15">
      <c r="A1516" s="161"/>
      <c r="B1516" s="164"/>
    </row>
    <row r="1517" spans="1:2" s="155" customFormat="1" ht="15">
      <c r="A1517" s="161"/>
      <c r="B1517" s="164"/>
    </row>
    <row r="1518" spans="1:2" s="155" customFormat="1" ht="15">
      <c r="A1518" s="161"/>
      <c r="B1518" s="164"/>
    </row>
    <row r="1519" spans="1:2" s="155" customFormat="1" ht="15">
      <c r="A1519" s="161"/>
      <c r="B1519" s="164"/>
    </row>
    <row r="1520" spans="1:2" s="155" customFormat="1" ht="15">
      <c r="A1520" s="161"/>
      <c r="B1520" s="164"/>
    </row>
    <row r="1521" spans="1:2" s="155" customFormat="1" ht="15">
      <c r="A1521" s="161"/>
      <c r="B1521" s="164"/>
    </row>
    <row r="1522" spans="1:2" s="155" customFormat="1" ht="15">
      <c r="A1522" s="161"/>
      <c r="B1522" s="164"/>
    </row>
    <row r="1523" spans="1:2" s="155" customFormat="1" ht="15">
      <c r="A1523" s="161"/>
      <c r="B1523" s="164"/>
    </row>
    <row r="1524" spans="1:2" s="155" customFormat="1" ht="15">
      <c r="A1524" s="161"/>
      <c r="B1524" s="164"/>
    </row>
    <row r="1525" spans="1:2" s="155" customFormat="1" ht="15">
      <c r="A1525" s="161"/>
      <c r="B1525" s="164"/>
    </row>
    <row r="1526" spans="1:2" s="155" customFormat="1" ht="15">
      <c r="A1526" s="161"/>
      <c r="B1526" s="164"/>
    </row>
    <row r="1527" spans="1:2" s="155" customFormat="1" ht="15">
      <c r="A1527" s="161"/>
      <c r="B1527" s="164"/>
    </row>
    <row r="1528" spans="1:2" s="155" customFormat="1" ht="15">
      <c r="A1528" s="161"/>
      <c r="B1528" s="164"/>
    </row>
    <row r="1529" spans="1:2" s="155" customFormat="1" ht="15">
      <c r="A1529" s="161"/>
      <c r="B1529" s="164"/>
    </row>
    <row r="1530" spans="1:2" s="155" customFormat="1" ht="15">
      <c r="A1530" s="161"/>
      <c r="B1530" s="164"/>
    </row>
    <row r="1531" spans="1:2" s="155" customFormat="1" ht="15">
      <c r="A1531" s="161"/>
      <c r="B1531" s="164"/>
    </row>
    <row r="1532" spans="1:2" s="155" customFormat="1" ht="15">
      <c r="A1532" s="161"/>
      <c r="B1532" s="164"/>
    </row>
    <row r="1533" spans="1:2" s="155" customFormat="1" ht="15">
      <c r="A1533" s="161"/>
      <c r="B1533" s="164"/>
    </row>
    <row r="1534" spans="1:2" s="155" customFormat="1" ht="15">
      <c r="A1534" s="161"/>
      <c r="B1534" s="164"/>
    </row>
    <row r="1535" spans="1:2" s="155" customFormat="1" ht="15">
      <c r="A1535" s="161"/>
      <c r="B1535" s="164"/>
    </row>
    <row r="1536" spans="1:2" s="155" customFormat="1" ht="15">
      <c r="A1536" s="161"/>
      <c r="B1536" s="164"/>
    </row>
    <row r="1537" spans="1:2" s="155" customFormat="1" ht="15">
      <c r="A1537" s="161"/>
      <c r="B1537" s="164"/>
    </row>
    <row r="1538" spans="1:2" s="155" customFormat="1" ht="15">
      <c r="A1538" s="161"/>
      <c r="B1538" s="164"/>
    </row>
    <row r="1539" spans="1:2" s="155" customFormat="1" ht="15">
      <c r="A1539" s="161"/>
      <c r="B1539" s="164"/>
    </row>
    <row r="1540" spans="1:2" s="155" customFormat="1" ht="15">
      <c r="A1540" s="161"/>
      <c r="B1540" s="164"/>
    </row>
    <row r="1541" spans="1:2" s="155" customFormat="1" ht="15">
      <c r="A1541" s="161"/>
      <c r="B1541" s="164"/>
    </row>
    <row r="1542" spans="1:2" s="155" customFormat="1" ht="15">
      <c r="A1542" s="161"/>
      <c r="B1542" s="164"/>
    </row>
    <row r="1543" spans="1:2" s="155" customFormat="1" ht="15">
      <c r="A1543" s="161"/>
      <c r="B1543" s="164"/>
    </row>
    <row r="1544" spans="1:2" s="155" customFormat="1" ht="15">
      <c r="A1544" s="161"/>
      <c r="B1544" s="164"/>
    </row>
    <row r="1545" spans="1:2" s="155" customFormat="1" ht="15">
      <c r="A1545" s="161"/>
      <c r="B1545" s="164"/>
    </row>
    <row r="1546" spans="1:2" s="155" customFormat="1" ht="15">
      <c r="A1546" s="161"/>
      <c r="B1546" s="164"/>
    </row>
    <row r="1547" spans="1:2" s="155" customFormat="1" ht="15">
      <c r="A1547" s="161"/>
      <c r="B1547" s="164"/>
    </row>
    <row r="1548" spans="1:2" s="155" customFormat="1" ht="15">
      <c r="A1548" s="161"/>
      <c r="B1548" s="164"/>
    </row>
    <row r="1549" spans="1:2" s="155" customFormat="1" ht="15">
      <c r="A1549" s="161"/>
      <c r="B1549" s="164"/>
    </row>
    <row r="1550" spans="1:2" s="155" customFormat="1" ht="15">
      <c r="A1550" s="161"/>
      <c r="B1550" s="164"/>
    </row>
    <row r="1551" spans="1:2" s="155" customFormat="1" ht="15">
      <c r="A1551" s="161"/>
      <c r="B1551" s="164"/>
    </row>
    <row r="1552" spans="1:2" s="155" customFormat="1" ht="15">
      <c r="A1552" s="161"/>
      <c r="B1552" s="164"/>
    </row>
    <row r="1553" spans="1:2" s="155" customFormat="1" ht="15">
      <c r="A1553" s="161"/>
      <c r="B1553" s="164"/>
    </row>
    <row r="1554" spans="1:2" s="155" customFormat="1" ht="15">
      <c r="A1554" s="161"/>
      <c r="B1554" s="164"/>
    </row>
    <row r="1555" spans="1:2" s="155" customFormat="1" ht="15">
      <c r="A1555" s="161"/>
      <c r="B1555" s="164"/>
    </row>
    <row r="1556" spans="1:2" s="155" customFormat="1" ht="15">
      <c r="A1556" s="161"/>
      <c r="B1556" s="164"/>
    </row>
    <row r="1557" spans="1:2" s="155" customFormat="1" ht="15">
      <c r="A1557" s="161"/>
      <c r="B1557" s="164"/>
    </row>
    <row r="1558" spans="1:2" s="155" customFormat="1" ht="15">
      <c r="A1558" s="161"/>
      <c r="B1558" s="164"/>
    </row>
    <row r="1559" spans="1:2" s="155" customFormat="1" ht="15">
      <c r="A1559" s="161"/>
      <c r="B1559" s="164"/>
    </row>
    <row r="1560" spans="1:2" s="155" customFormat="1" ht="15">
      <c r="A1560" s="161"/>
      <c r="B1560" s="164"/>
    </row>
    <row r="1561" spans="1:2" s="155" customFormat="1" ht="15">
      <c r="A1561" s="161"/>
      <c r="B1561" s="164"/>
    </row>
    <row r="1562" spans="1:2" s="155" customFormat="1" ht="15">
      <c r="A1562" s="161"/>
      <c r="B1562" s="164"/>
    </row>
    <row r="1563" spans="1:2" s="155" customFormat="1" ht="15">
      <c r="A1563" s="161"/>
      <c r="B1563" s="164"/>
    </row>
    <row r="1564" spans="1:2" s="155" customFormat="1" ht="15">
      <c r="A1564" s="161"/>
      <c r="B1564" s="164"/>
    </row>
    <row r="1565" spans="1:2" s="155" customFormat="1" ht="15">
      <c r="A1565" s="161"/>
      <c r="B1565" s="164"/>
    </row>
    <row r="1566" spans="1:2" s="155" customFormat="1" ht="15">
      <c r="A1566" s="161"/>
      <c r="B1566" s="164"/>
    </row>
    <row r="1567" spans="1:2" s="155" customFormat="1" ht="15">
      <c r="A1567" s="161"/>
      <c r="B1567" s="164"/>
    </row>
    <row r="1568" spans="1:2" s="155" customFormat="1" ht="15">
      <c r="A1568" s="161"/>
      <c r="B1568" s="164"/>
    </row>
    <row r="1569" spans="1:2" s="155" customFormat="1" ht="15">
      <c r="A1569" s="161"/>
      <c r="B1569" s="164"/>
    </row>
    <row r="1570" spans="1:2" s="155" customFormat="1" ht="15">
      <c r="A1570" s="161"/>
      <c r="B1570" s="164"/>
    </row>
    <row r="1571" spans="1:2" s="155" customFormat="1" ht="15">
      <c r="A1571" s="161"/>
      <c r="B1571" s="164"/>
    </row>
    <row r="1572" spans="1:2" s="155" customFormat="1" ht="15">
      <c r="A1572" s="161"/>
      <c r="B1572" s="164"/>
    </row>
    <row r="1573" spans="1:2" s="155" customFormat="1" ht="15">
      <c r="A1573" s="161"/>
      <c r="B1573" s="164"/>
    </row>
    <row r="1574" spans="1:2" s="155" customFormat="1" ht="15">
      <c r="A1574" s="161"/>
      <c r="B1574" s="164"/>
    </row>
    <row r="1575" spans="1:2" s="155" customFormat="1" ht="15">
      <c r="A1575" s="161"/>
      <c r="B1575" s="164"/>
    </row>
    <row r="1576" spans="1:2" s="155" customFormat="1" ht="15">
      <c r="A1576" s="161"/>
      <c r="B1576" s="164"/>
    </row>
    <row r="1577" spans="1:2" s="155" customFormat="1" ht="15">
      <c r="A1577" s="161"/>
      <c r="B1577" s="164"/>
    </row>
    <row r="1578" spans="1:2" s="155" customFormat="1" ht="15">
      <c r="A1578" s="161"/>
      <c r="B1578" s="164"/>
    </row>
    <row r="1579" spans="1:2" s="155" customFormat="1" ht="15">
      <c r="A1579" s="161"/>
      <c r="B1579" s="164"/>
    </row>
    <row r="1580" spans="1:2" s="155" customFormat="1" ht="15">
      <c r="A1580" s="161"/>
      <c r="B1580" s="164"/>
    </row>
    <row r="1581" spans="1:2" s="155" customFormat="1" ht="15">
      <c r="A1581" s="161"/>
      <c r="B1581" s="164"/>
    </row>
    <row r="1582" spans="1:2" s="155" customFormat="1" ht="15">
      <c r="A1582" s="161"/>
      <c r="B1582" s="164"/>
    </row>
    <row r="1583" spans="1:2" s="155" customFormat="1" ht="15">
      <c r="A1583" s="161"/>
      <c r="B1583" s="164"/>
    </row>
    <row r="1584" spans="1:2" s="155" customFormat="1" ht="15">
      <c r="A1584" s="161"/>
      <c r="B1584" s="164"/>
    </row>
    <row r="1585" spans="1:2" s="155" customFormat="1" ht="15">
      <c r="A1585" s="161"/>
      <c r="B1585" s="164"/>
    </row>
    <row r="1586" spans="1:2" s="155" customFormat="1" ht="15">
      <c r="A1586" s="161"/>
      <c r="B1586" s="164"/>
    </row>
    <row r="1587" spans="1:2" s="155" customFormat="1" ht="15">
      <c r="A1587" s="161"/>
      <c r="B1587" s="164"/>
    </row>
    <row r="1588" spans="1:2" s="155" customFormat="1" ht="15">
      <c r="A1588" s="161"/>
      <c r="B1588" s="164"/>
    </row>
    <row r="1589" spans="1:2" s="155" customFormat="1" ht="15">
      <c r="A1589" s="161"/>
      <c r="B1589" s="164"/>
    </row>
    <row r="1590" spans="1:2" s="155" customFormat="1" ht="15">
      <c r="A1590" s="161"/>
      <c r="B1590" s="164"/>
    </row>
    <row r="1591" spans="1:2" s="155" customFormat="1" ht="15">
      <c r="A1591" s="161"/>
      <c r="B1591" s="164"/>
    </row>
    <row r="1592" spans="1:2" s="155" customFormat="1" ht="15">
      <c r="A1592" s="161"/>
      <c r="B1592" s="164"/>
    </row>
    <row r="1593" spans="1:2" s="155" customFormat="1" ht="15">
      <c r="A1593" s="161"/>
      <c r="B1593" s="164"/>
    </row>
    <row r="1594" spans="1:2" s="155" customFormat="1" ht="15">
      <c r="A1594" s="161"/>
      <c r="B1594" s="164"/>
    </row>
    <row r="1595" spans="1:2" s="155" customFormat="1" ht="15">
      <c r="A1595" s="161"/>
      <c r="B1595" s="164"/>
    </row>
    <row r="1596" spans="1:2" s="155" customFormat="1" ht="15">
      <c r="A1596" s="161"/>
      <c r="B1596" s="164"/>
    </row>
    <row r="1597" spans="1:2" s="155" customFormat="1" ht="15">
      <c r="A1597" s="161"/>
      <c r="B1597" s="164"/>
    </row>
    <row r="1598" spans="1:2" s="155" customFormat="1" ht="15">
      <c r="A1598" s="161"/>
      <c r="B1598" s="164"/>
    </row>
    <row r="1599" spans="1:2" s="155" customFormat="1" ht="15">
      <c r="A1599" s="161"/>
      <c r="B1599" s="164"/>
    </row>
    <row r="1600" spans="1:2" s="155" customFormat="1" ht="15">
      <c r="A1600" s="161"/>
      <c r="B1600" s="164"/>
    </row>
    <row r="1601" spans="1:2" s="155" customFormat="1" ht="15">
      <c r="A1601" s="161"/>
      <c r="B1601" s="164"/>
    </row>
    <row r="1602" spans="1:2" s="155" customFormat="1" ht="15">
      <c r="A1602" s="161"/>
      <c r="B1602" s="164"/>
    </row>
    <row r="1603" spans="1:2" s="155" customFormat="1" ht="15">
      <c r="A1603" s="161"/>
      <c r="B1603" s="164"/>
    </row>
    <row r="1604" spans="1:2" s="155" customFormat="1" ht="15">
      <c r="A1604" s="161"/>
      <c r="B1604" s="164"/>
    </row>
    <row r="1605" spans="1:2" s="155" customFormat="1" ht="15">
      <c r="A1605" s="161"/>
      <c r="B1605" s="164"/>
    </row>
    <row r="1606" spans="1:2" s="155" customFormat="1" ht="15">
      <c r="A1606" s="161"/>
      <c r="B1606" s="164"/>
    </row>
    <row r="1607" spans="1:2" s="155" customFormat="1" ht="15">
      <c r="A1607" s="161"/>
      <c r="B1607" s="164"/>
    </row>
    <row r="1608" spans="1:2" s="155" customFormat="1" ht="15">
      <c r="A1608" s="161"/>
      <c r="B1608" s="164"/>
    </row>
    <row r="1609" spans="1:2" s="155" customFormat="1" ht="15">
      <c r="A1609" s="161"/>
      <c r="B1609" s="164"/>
    </row>
    <row r="1610" spans="1:2" s="155" customFormat="1" ht="15">
      <c r="A1610" s="161"/>
      <c r="B1610" s="164"/>
    </row>
    <row r="1611" spans="1:2" s="155" customFormat="1" ht="15">
      <c r="A1611" s="161"/>
      <c r="B1611" s="164"/>
    </row>
    <row r="1612" spans="1:2" s="155" customFormat="1" ht="15">
      <c r="A1612" s="161"/>
      <c r="B1612" s="164"/>
    </row>
    <row r="1613" spans="1:2" s="155" customFormat="1" ht="15">
      <c r="A1613" s="161"/>
      <c r="B1613" s="164"/>
    </row>
    <row r="1614" spans="1:2" s="155" customFormat="1" ht="15">
      <c r="A1614" s="161"/>
      <c r="B1614" s="164"/>
    </row>
    <row r="1615" spans="1:2" s="155" customFormat="1" ht="15">
      <c r="A1615" s="161"/>
      <c r="B1615" s="164"/>
    </row>
    <row r="1616" spans="1:2" s="155" customFormat="1" ht="15">
      <c r="A1616" s="161"/>
      <c r="B1616" s="164"/>
    </row>
    <row r="1617" spans="1:2" s="155" customFormat="1" ht="15">
      <c r="A1617" s="161"/>
      <c r="B1617" s="164"/>
    </row>
    <row r="1618" spans="1:2" s="155" customFormat="1" ht="15">
      <c r="A1618" s="161"/>
      <c r="B1618" s="164"/>
    </row>
    <row r="1619" spans="1:2" s="155" customFormat="1" ht="15">
      <c r="A1619" s="161"/>
      <c r="B1619" s="164"/>
    </row>
    <row r="1620" spans="1:2" s="155" customFormat="1" ht="15">
      <c r="A1620" s="161"/>
      <c r="B1620" s="164"/>
    </row>
    <row r="1621" spans="1:2" s="155" customFormat="1" ht="15">
      <c r="A1621" s="161"/>
      <c r="B1621" s="164"/>
    </row>
    <row r="1622" spans="1:2" s="155" customFormat="1" ht="15">
      <c r="A1622" s="161"/>
      <c r="B1622" s="164"/>
    </row>
    <row r="1623" spans="1:2" s="155" customFormat="1" ht="15">
      <c r="A1623" s="161"/>
      <c r="B1623" s="164"/>
    </row>
    <row r="1624" spans="1:2" s="155" customFormat="1" ht="15">
      <c r="A1624" s="161"/>
      <c r="B1624" s="164"/>
    </row>
    <row r="1625" spans="1:2" s="155" customFormat="1" ht="15">
      <c r="A1625" s="161"/>
      <c r="B1625" s="164"/>
    </row>
    <row r="1626" spans="1:2" s="155" customFormat="1" ht="15">
      <c r="A1626" s="161"/>
      <c r="B1626" s="164"/>
    </row>
    <row r="1627" spans="1:2" s="155" customFormat="1" ht="15">
      <c r="A1627" s="161"/>
      <c r="B1627" s="164"/>
    </row>
    <row r="1628" spans="1:2" s="155" customFormat="1" ht="15">
      <c r="A1628" s="161"/>
      <c r="B1628" s="164"/>
    </row>
    <row r="1629" spans="1:2" s="155" customFormat="1" ht="15">
      <c r="A1629" s="161"/>
      <c r="B1629" s="164"/>
    </row>
    <row r="1630" spans="1:2" s="155" customFormat="1" ht="15">
      <c r="A1630" s="161"/>
      <c r="B1630" s="164"/>
    </row>
    <row r="1631" spans="1:2" s="155" customFormat="1" ht="15">
      <c r="A1631" s="161"/>
      <c r="B1631" s="164"/>
    </row>
    <row r="1632" spans="1:2" s="155" customFormat="1" ht="15">
      <c r="A1632" s="161"/>
      <c r="B1632" s="164"/>
    </row>
    <row r="1633" spans="1:2" s="155" customFormat="1" ht="15">
      <c r="A1633" s="161"/>
      <c r="B1633" s="164"/>
    </row>
    <row r="1634" spans="1:2" s="155" customFormat="1" ht="15">
      <c r="A1634" s="161"/>
      <c r="B1634" s="164"/>
    </row>
    <row r="1635" spans="1:2" s="155" customFormat="1" ht="15">
      <c r="A1635" s="161"/>
      <c r="B1635" s="164"/>
    </row>
    <row r="1636" spans="1:2" s="155" customFormat="1" ht="15">
      <c r="A1636" s="161"/>
      <c r="B1636" s="164"/>
    </row>
    <row r="1637" spans="1:2" s="155" customFormat="1" ht="15">
      <c r="A1637" s="161"/>
      <c r="B1637" s="164"/>
    </row>
    <row r="1638" spans="1:2" s="155" customFormat="1" ht="15">
      <c r="A1638" s="161"/>
      <c r="B1638" s="164"/>
    </row>
    <row r="1639" spans="1:2" s="155" customFormat="1" ht="15">
      <c r="A1639" s="161"/>
      <c r="B1639" s="164"/>
    </row>
    <row r="1640" spans="1:2" s="155" customFormat="1" ht="15">
      <c r="A1640" s="161"/>
      <c r="B1640" s="164"/>
    </row>
    <row r="1641" spans="1:2" s="155" customFormat="1" ht="15">
      <c r="A1641" s="161"/>
      <c r="B1641" s="164"/>
    </row>
    <row r="1642" spans="1:2" s="155" customFormat="1" ht="15">
      <c r="A1642" s="161"/>
      <c r="B1642" s="164"/>
    </row>
    <row r="1643" spans="1:2" s="155" customFormat="1" ht="15">
      <c r="A1643" s="161"/>
      <c r="B1643" s="164"/>
    </row>
    <row r="1644" spans="1:2" s="155" customFormat="1" ht="15">
      <c r="A1644" s="161"/>
      <c r="B1644" s="164"/>
    </row>
    <row r="1645" spans="1:2" s="155" customFormat="1" ht="15">
      <c r="A1645" s="161"/>
      <c r="B1645" s="164"/>
    </row>
    <row r="1646" spans="1:2" s="155" customFormat="1" ht="15">
      <c r="A1646" s="161"/>
      <c r="B1646" s="164"/>
    </row>
    <row r="1647" spans="1:2" s="155" customFormat="1" ht="15">
      <c r="A1647" s="161"/>
      <c r="B1647" s="164"/>
    </row>
    <row r="1648" spans="1:2" s="155" customFormat="1" ht="15">
      <c r="A1648" s="161"/>
      <c r="B1648" s="164"/>
    </row>
    <row r="1649" spans="1:2" s="155" customFormat="1" ht="15">
      <c r="A1649" s="161"/>
      <c r="B1649" s="164"/>
    </row>
    <row r="1650" spans="1:2" s="155" customFormat="1" ht="15">
      <c r="A1650" s="161"/>
      <c r="B1650" s="164"/>
    </row>
    <row r="1651" spans="1:2" s="155" customFormat="1" ht="15">
      <c r="A1651" s="161"/>
      <c r="B1651" s="164"/>
    </row>
    <row r="1652" spans="1:2" s="155" customFormat="1" ht="15">
      <c r="A1652" s="161"/>
      <c r="B1652" s="164"/>
    </row>
    <row r="1653" spans="1:2" s="155" customFormat="1" ht="15">
      <c r="A1653" s="161"/>
      <c r="B1653" s="164"/>
    </row>
    <row r="1654" spans="1:2" s="155" customFormat="1" ht="15">
      <c r="A1654" s="161"/>
      <c r="B1654" s="164"/>
    </row>
    <row r="1655" spans="1:2" s="155" customFormat="1" ht="15">
      <c r="A1655" s="161"/>
      <c r="B1655" s="164"/>
    </row>
    <row r="1656" spans="1:2" s="155" customFormat="1" ht="15">
      <c r="A1656" s="161"/>
      <c r="B1656" s="164"/>
    </row>
    <row r="1657" spans="1:2" s="155" customFormat="1" ht="15">
      <c r="A1657" s="161"/>
      <c r="B1657" s="164"/>
    </row>
    <row r="1658" spans="1:2" s="155" customFormat="1" ht="15">
      <c r="A1658" s="161"/>
      <c r="B1658" s="164"/>
    </row>
    <row r="1659" spans="1:2" s="155" customFormat="1" ht="15">
      <c r="A1659" s="161"/>
      <c r="B1659" s="164"/>
    </row>
    <row r="1660" spans="1:2" s="155" customFormat="1" ht="15">
      <c r="A1660" s="161"/>
      <c r="B1660" s="164"/>
    </row>
    <row r="1661" spans="1:2" s="155" customFormat="1" ht="15">
      <c r="A1661" s="161"/>
      <c r="B1661" s="164"/>
    </row>
    <row r="1662" spans="1:2" s="155" customFormat="1" ht="15">
      <c r="A1662" s="161"/>
      <c r="B1662" s="164"/>
    </row>
    <row r="1663" spans="1:2" s="155" customFormat="1" ht="15">
      <c r="A1663" s="161"/>
      <c r="B1663" s="164"/>
    </row>
    <row r="1664" spans="1:2" s="155" customFormat="1" ht="15">
      <c r="A1664" s="161"/>
      <c r="B1664" s="164"/>
    </row>
    <row r="1665" spans="1:2" s="155" customFormat="1" ht="15">
      <c r="A1665" s="161"/>
      <c r="B1665" s="164"/>
    </row>
    <row r="1666" spans="1:2" s="155" customFormat="1" ht="15">
      <c r="A1666" s="161"/>
      <c r="B1666" s="164"/>
    </row>
    <row r="1667" spans="1:2" s="155" customFormat="1" ht="15">
      <c r="A1667" s="161"/>
      <c r="B1667" s="164"/>
    </row>
    <row r="1668" spans="1:2" s="155" customFormat="1" ht="15">
      <c r="A1668" s="161"/>
      <c r="B1668" s="164"/>
    </row>
    <row r="1669" spans="1:2" s="155" customFormat="1" ht="15">
      <c r="A1669" s="161"/>
      <c r="B1669" s="164"/>
    </row>
    <row r="1670" spans="1:2" s="155" customFormat="1" ht="15">
      <c r="A1670" s="161"/>
      <c r="B1670" s="164"/>
    </row>
    <row r="1671" spans="1:2" s="155" customFormat="1" ht="15">
      <c r="A1671" s="161"/>
      <c r="B1671" s="164"/>
    </row>
    <row r="1672" spans="1:2" s="155" customFormat="1" ht="15">
      <c r="A1672" s="161"/>
      <c r="B1672" s="164"/>
    </row>
    <row r="1673" spans="1:2" s="155" customFormat="1" ht="15">
      <c r="A1673" s="161"/>
      <c r="B1673" s="164"/>
    </row>
    <row r="1674" spans="1:2" s="155" customFormat="1" ht="15">
      <c r="A1674" s="161"/>
      <c r="B1674" s="164"/>
    </row>
    <row r="1675" spans="1:2" s="155" customFormat="1" ht="15">
      <c r="A1675" s="161"/>
      <c r="B1675" s="164"/>
    </row>
    <row r="1676" spans="1:2" s="155" customFormat="1" ht="15">
      <c r="A1676" s="161"/>
      <c r="B1676" s="164"/>
    </row>
    <row r="1677" spans="1:2" s="155" customFormat="1" ht="15">
      <c r="A1677" s="161"/>
      <c r="B1677" s="164"/>
    </row>
    <row r="1678" spans="1:2" s="155" customFormat="1" ht="15">
      <c r="A1678" s="161"/>
      <c r="B1678" s="164"/>
    </row>
    <row r="1679" spans="1:2" s="155" customFormat="1" ht="15">
      <c r="A1679" s="161"/>
      <c r="B1679" s="164"/>
    </row>
    <row r="1680" spans="1:2" s="155" customFormat="1" ht="15">
      <c r="A1680" s="161"/>
      <c r="B1680" s="164"/>
    </row>
    <row r="1681" spans="1:2" s="155" customFormat="1" ht="15">
      <c r="A1681" s="161"/>
      <c r="B1681" s="164"/>
    </row>
    <row r="1682" spans="1:2" s="155" customFormat="1" ht="15">
      <c r="A1682" s="161"/>
      <c r="B1682" s="164"/>
    </row>
    <row r="1683" spans="1:2" s="155" customFormat="1" ht="15">
      <c r="A1683" s="161"/>
      <c r="B1683" s="164"/>
    </row>
    <row r="1684" spans="1:2" s="155" customFormat="1" ht="15">
      <c r="A1684" s="161"/>
      <c r="B1684" s="164"/>
    </row>
    <row r="1685" spans="1:2" s="155" customFormat="1" ht="15">
      <c r="A1685" s="161"/>
      <c r="B1685" s="164"/>
    </row>
    <row r="1686" spans="1:2" s="155" customFormat="1" ht="15">
      <c r="A1686" s="161"/>
      <c r="B1686" s="164"/>
    </row>
    <row r="1687" spans="1:2" s="155" customFormat="1" ht="15">
      <c r="A1687" s="161"/>
      <c r="B1687" s="164"/>
    </row>
    <row r="1688" spans="1:2" s="155" customFormat="1" ht="15">
      <c r="A1688" s="161"/>
      <c r="B1688" s="164"/>
    </row>
    <row r="1689" spans="1:2" s="155" customFormat="1" ht="15">
      <c r="A1689" s="161"/>
      <c r="B1689" s="164"/>
    </row>
    <row r="1690" spans="1:2" s="155" customFormat="1" ht="15">
      <c r="A1690" s="161"/>
      <c r="B1690" s="164"/>
    </row>
    <row r="1691" spans="1:2" s="155" customFormat="1" ht="15">
      <c r="A1691" s="161"/>
      <c r="B1691" s="164"/>
    </row>
    <row r="1692" spans="1:2" s="155" customFormat="1" ht="15">
      <c r="A1692" s="161"/>
      <c r="B1692" s="164"/>
    </row>
    <row r="1693" spans="1:2" s="155" customFormat="1" ht="15">
      <c r="A1693" s="161"/>
      <c r="B1693" s="164"/>
    </row>
    <row r="1694" spans="1:2" s="155" customFormat="1" ht="15">
      <c r="A1694" s="161"/>
      <c r="B1694" s="164"/>
    </row>
    <row r="1695" spans="1:2" s="155" customFormat="1" ht="15">
      <c r="A1695" s="161"/>
      <c r="B1695" s="164"/>
    </row>
    <row r="1696" spans="1:2" s="155" customFormat="1" ht="15">
      <c r="A1696" s="161"/>
      <c r="B1696" s="164"/>
    </row>
    <row r="1697" spans="1:2" s="155" customFormat="1" ht="15">
      <c r="A1697" s="161"/>
      <c r="B1697" s="164"/>
    </row>
    <row r="1698" spans="1:2" s="155" customFormat="1" ht="15">
      <c r="A1698" s="161"/>
      <c r="B1698" s="164"/>
    </row>
    <row r="1699" spans="1:2" s="155" customFormat="1" ht="15">
      <c r="A1699" s="161"/>
      <c r="B1699" s="164"/>
    </row>
    <row r="1700" spans="1:2" s="155" customFormat="1" ht="15">
      <c r="A1700" s="161"/>
      <c r="B1700" s="164"/>
    </row>
    <row r="1701" spans="1:2" s="155" customFormat="1" ht="15">
      <c r="A1701" s="161"/>
      <c r="B1701" s="164"/>
    </row>
    <row r="1702" spans="1:2" s="155" customFormat="1" ht="15">
      <c r="A1702" s="161"/>
      <c r="B1702" s="164"/>
    </row>
    <row r="1703" spans="1:2" s="155" customFormat="1" ht="15">
      <c r="A1703" s="161"/>
      <c r="B1703" s="164"/>
    </row>
    <row r="1704" spans="1:2" s="155" customFormat="1" ht="15">
      <c r="A1704" s="161"/>
      <c r="B1704" s="164"/>
    </row>
    <row r="1705" spans="1:2" s="155" customFormat="1" ht="15">
      <c r="A1705" s="161"/>
      <c r="B1705" s="164"/>
    </row>
    <row r="1706" spans="1:2" s="155" customFormat="1" ht="15">
      <c r="A1706" s="161"/>
      <c r="B1706" s="164"/>
    </row>
    <row r="1707" spans="1:2" s="155" customFormat="1" ht="15">
      <c r="A1707" s="161"/>
      <c r="B1707" s="164"/>
    </row>
    <row r="1708" spans="1:2" s="155" customFormat="1" ht="15">
      <c r="A1708" s="161"/>
      <c r="B1708" s="164"/>
    </row>
    <row r="1709" spans="1:2" s="155" customFormat="1" ht="15">
      <c r="A1709" s="161"/>
      <c r="B1709" s="164"/>
    </row>
    <row r="1710" spans="1:2" s="155" customFormat="1" ht="15">
      <c r="A1710" s="161"/>
      <c r="B1710" s="164"/>
    </row>
    <row r="1711" spans="1:2" s="155" customFormat="1" ht="15">
      <c r="A1711" s="161"/>
      <c r="B1711" s="164"/>
    </row>
    <row r="1712" spans="1:2" s="155" customFormat="1" ht="15">
      <c r="A1712" s="161"/>
      <c r="B1712" s="164"/>
    </row>
    <row r="1713" spans="1:2" s="155" customFormat="1" ht="15">
      <c r="A1713" s="161"/>
      <c r="B1713" s="164"/>
    </row>
    <row r="1714" spans="1:2" s="155" customFormat="1" ht="15">
      <c r="A1714" s="161"/>
      <c r="B1714" s="164"/>
    </row>
    <row r="1715" spans="1:2" s="155" customFormat="1" ht="15">
      <c r="A1715" s="161"/>
      <c r="B1715" s="164"/>
    </row>
    <row r="1716" spans="1:2" s="155" customFormat="1" ht="15">
      <c r="A1716" s="161"/>
      <c r="B1716" s="164"/>
    </row>
    <row r="1717" spans="1:2" s="155" customFormat="1" ht="15">
      <c r="A1717" s="161"/>
      <c r="B1717" s="164"/>
    </row>
    <row r="1718" spans="1:2" s="155" customFormat="1" ht="15">
      <c r="A1718" s="161"/>
      <c r="B1718" s="164"/>
    </row>
    <row r="1719" spans="1:2" s="155" customFormat="1" ht="15">
      <c r="A1719" s="161"/>
      <c r="B1719" s="164"/>
    </row>
    <row r="1720" spans="1:2" s="155" customFormat="1" ht="15">
      <c r="A1720" s="161"/>
      <c r="B1720" s="164"/>
    </row>
    <row r="1721" spans="1:2" s="155" customFormat="1" ht="15">
      <c r="A1721" s="161"/>
      <c r="B1721" s="164"/>
    </row>
    <row r="1722" spans="1:2" s="155" customFormat="1" ht="15">
      <c r="A1722" s="161"/>
      <c r="B1722" s="164"/>
    </row>
    <row r="1723" spans="1:2" s="155" customFormat="1" ht="15">
      <c r="A1723" s="161"/>
      <c r="B1723" s="164"/>
    </row>
    <row r="1724" spans="1:2" s="155" customFormat="1" ht="15">
      <c r="A1724" s="161"/>
      <c r="B1724" s="164"/>
    </row>
    <row r="1725" spans="1:2" s="155" customFormat="1" ht="15">
      <c r="A1725" s="161"/>
      <c r="B1725" s="164"/>
    </row>
    <row r="1726" spans="1:2" s="155" customFormat="1" ht="15">
      <c r="A1726" s="161"/>
      <c r="B1726" s="164"/>
    </row>
    <row r="1727" spans="1:2" s="155" customFormat="1" ht="15">
      <c r="A1727" s="161"/>
      <c r="B1727" s="164"/>
    </row>
    <row r="1728" spans="1:2" s="155" customFormat="1" ht="15">
      <c r="A1728" s="161"/>
      <c r="B1728" s="164"/>
    </row>
    <row r="1729" spans="1:2" s="155" customFormat="1" ht="15">
      <c r="A1729" s="161"/>
      <c r="B1729" s="164"/>
    </row>
    <row r="1730" spans="1:2" s="155" customFormat="1" ht="15">
      <c r="A1730" s="161"/>
      <c r="B1730" s="164"/>
    </row>
    <row r="1731" spans="1:2" s="155" customFormat="1" ht="15">
      <c r="A1731" s="161"/>
      <c r="B1731" s="164"/>
    </row>
    <row r="1732" spans="1:2" s="155" customFormat="1" ht="15">
      <c r="A1732" s="161"/>
      <c r="B1732" s="164"/>
    </row>
    <row r="1733" spans="1:2" s="155" customFormat="1" ht="15">
      <c r="A1733" s="161"/>
      <c r="B1733" s="164"/>
    </row>
    <row r="1734" spans="1:2" s="155" customFormat="1" ht="15">
      <c r="A1734" s="161"/>
      <c r="B1734" s="164"/>
    </row>
    <row r="1735" spans="1:2" s="155" customFormat="1" ht="15">
      <c r="A1735" s="161"/>
      <c r="B1735" s="164"/>
    </row>
    <row r="1736" spans="1:2" s="155" customFormat="1" ht="15">
      <c r="A1736" s="161"/>
      <c r="B1736" s="164"/>
    </row>
    <row r="1737" spans="1:2" s="155" customFormat="1" ht="15">
      <c r="A1737" s="161"/>
      <c r="B1737" s="164"/>
    </row>
    <row r="1738" spans="1:2" s="155" customFormat="1" ht="15">
      <c r="A1738" s="161"/>
      <c r="B1738" s="164"/>
    </row>
    <row r="1739" spans="1:2" s="155" customFormat="1" ht="15">
      <c r="A1739" s="161"/>
      <c r="B1739" s="164"/>
    </row>
    <row r="1740" spans="1:2" s="155" customFormat="1" ht="15">
      <c r="A1740" s="161"/>
      <c r="B1740" s="164"/>
    </row>
    <row r="1741" spans="1:2" s="155" customFormat="1" ht="15">
      <c r="A1741" s="161"/>
      <c r="B1741" s="164"/>
    </row>
    <row r="1742" spans="1:2" s="155" customFormat="1" ht="15">
      <c r="A1742" s="161"/>
      <c r="B1742" s="164"/>
    </row>
    <row r="1743" spans="1:2" s="155" customFormat="1" ht="15">
      <c r="A1743" s="161"/>
      <c r="B1743" s="164"/>
    </row>
    <row r="1744" spans="1:2" s="155" customFormat="1" ht="15">
      <c r="A1744" s="161"/>
      <c r="B1744" s="164"/>
    </row>
    <row r="1745" spans="1:2" s="155" customFormat="1" ht="15">
      <c r="A1745" s="161"/>
      <c r="B1745" s="164"/>
    </row>
    <row r="1746" spans="1:2" s="155" customFormat="1" ht="15">
      <c r="A1746" s="161"/>
      <c r="B1746" s="164"/>
    </row>
    <row r="1747" spans="1:2" s="155" customFormat="1" ht="15">
      <c r="A1747" s="161"/>
      <c r="B1747" s="164"/>
    </row>
    <row r="1748" spans="1:2" s="155" customFormat="1" ht="15">
      <c r="A1748" s="161"/>
      <c r="B1748" s="164"/>
    </row>
    <row r="1749" spans="1:2" s="155" customFormat="1" ht="15">
      <c r="A1749" s="161"/>
      <c r="B1749" s="164"/>
    </row>
    <row r="1750" spans="1:2" s="155" customFormat="1" ht="15">
      <c r="A1750" s="161"/>
      <c r="B1750" s="164"/>
    </row>
    <row r="1751" spans="1:2" s="155" customFormat="1" ht="15">
      <c r="A1751" s="161"/>
      <c r="B1751" s="164"/>
    </row>
    <row r="1752" spans="1:2" s="155" customFormat="1" ht="15">
      <c r="A1752" s="161"/>
      <c r="B1752" s="164"/>
    </row>
    <row r="1753" spans="1:2" s="155" customFormat="1" ht="15">
      <c r="A1753" s="161"/>
      <c r="B1753" s="164"/>
    </row>
    <row r="1754" spans="1:2" s="155" customFormat="1" ht="15">
      <c r="A1754" s="161"/>
      <c r="B1754" s="164"/>
    </row>
    <row r="1755" spans="1:2" s="155" customFormat="1" ht="15">
      <c r="A1755" s="161"/>
      <c r="B1755" s="164"/>
    </row>
    <row r="1756" spans="1:2" s="155" customFormat="1" ht="15">
      <c r="A1756" s="161"/>
      <c r="B1756" s="164"/>
    </row>
    <row r="1757" spans="1:2" s="155" customFormat="1" ht="15">
      <c r="A1757" s="161"/>
      <c r="B1757" s="164"/>
    </row>
    <row r="1758" spans="1:2" s="155" customFormat="1" ht="15">
      <c r="A1758" s="161"/>
      <c r="B1758" s="164"/>
    </row>
    <row r="1759" spans="1:2" s="155" customFormat="1" ht="15">
      <c r="A1759" s="161"/>
      <c r="B1759" s="164"/>
    </row>
    <row r="1760" spans="1:2" s="155" customFormat="1" ht="15">
      <c r="A1760" s="161"/>
      <c r="B1760" s="164"/>
    </row>
    <row r="1761" spans="1:2" s="155" customFormat="1" ht="15">
      <c r="A1761" s="161"/>
      <c r="B1761" s="164"/>
    </row>
    <row r="1762" spans="1:2" s="155" customFormat="1" ht="15">
      <c r="A1762" s="161"/>
      <c r="B1762" s="164"/>
    </row>
    <row r="1763" spans="1:2" s="155" customFormat="1" ht="15">
      <c r="A1763" s="161"/>
      <c r="B1763" s="164"/>
    </row>
    <row r="1764" spans="1:2" s="155" customFormat="1" ht="15">
      <c r="A1764" s="161"/>
      <c r="B1764" s="164"/>
    </row>
    <row r="1765" spans="1:2" s="155" customFormat="1" ht="15">
      <c r="A1765" s="161"/>
      <c r="B1765" s="164"/>
    </row>
    <row r="1766" spans="1:2" s="155" customFormat="1" ht="15">
      <c r="A1766" s="161"/>
      <c r="B1766" s="164"/>
    </row>
    <row r="1767" spans="1:2" s="155" customFormat="1" ht="15">
      <c r="A1767" s="161"/>
      <c r="B1767" s="164"/>
    </row>
    <row r="1768" spans="1:2" s="155" customFormat="1" ht="15">
      <c r="A1768" s="161"/>
      <c r="B1768" s="164"/>
    </row>
    <row r="1769" spans="1:2" s="155" customFormat="1" ht="15">
      <c r="A1769" s="161"/>
      <c r="B1769" s="164"/>
    </row>
    <row r="1770" spans="1:2" s="155" customFormat="1" ht="15">
      <c r="A1770" s="161"/>
      <c r="B1770" s="164"/>
    </row>
    <row r="1771" spans="1:2" s="155" customFormat="1" ht="15">
      <c r="A1771" s="161"/>
      <c r="B1771" s="164"/>
    </row>
    <row r="1772" spans="1:2" s="155" customFormat="1" ht="15">
      <c r="A1772" s="161"/>
      <c r="B1772" s="164"/>
    </row>
    <row r="1773" spans="1:2" s="155" customFormat="1" ht="15">
      <c r="A1773" s="161"/>
      <c r="B1773" s="164"/>
    </row>
    <row r="1774" spans="1:2" s="155" customFormat="1" ht="15">
      <c r="A1774" s="161"/>
      <c r="B1774" s="164"/>
    </row>
    <row r="1775" spans="1:2" s="155" customFormat="1" ht="15">
      <c r="A1775" s="161"/>
      <c r="B1775" s="164"/>
    </row>
    <row r="1776" spans="1:2" s="155" customFormat="1" ht="15">
      <c r="A1776" s="161"/>
      <c r="B1776" s="164"/>
    </row>
    <row r="1777" spans="1:2" s="155" customFormat="1" ht="15">
      <c r="A1777" s="161"/>
      <c r="B1777" s="164"/>
    </row>
    <row r="1778" spans="1:2" s="155" customFormat="1" ht="15">
      <c r="A1778" s="161"/>
      <c r="B1778" s="164"/>
    </row>
    <row r="1779" spans="1:2" s="155" customFormat="1" ht="15">
      <c r="A1779" s="161"/>
      <c r="B1779" s="164"/>
    </row>
    <row r="1780" spans="1:2" s="155" customFormat="1" ht="15">
      <c r="A1780" s="161"/>
      <c r="B1780" s="164"/>
    </row>
    <row r="1781" spans="1:2" s="155" customFormat="1" ht="15">
      <c r="A1781" s="161"/>
      <c r="B1781" s="164"/>
    </row>
    <row r="1782" spans="1:2" s="155" customFormat="1" ht="15">
      <c r="A1782" s="161"/>
      <c r="B1782" s="164"/>
    </row>
    <row r="1783" spans="1:2" s="155" customFormat="1" ht="15">
      <c r="A1783" s="161"/>
      <c r="B1783" s="164"/>
    </row>
    <row r="1784" spans="1:2" s="155" customFormat="1" ht="15">
      <c r="A1784" s="161"/>
      <c r="B1784" s="164"/>
    </row>
    <row r="1785" spans="1:2" s="155" customFormat="1" ht="15">
      <c r="A1785" s="161"/>
      <c r="B1785" s="164"/>
    </row>
    <row r="1786" spans="1:2" s="155" customFormat="1" ht="15">
      <c r="A1786" s="161"/>
      <c r="B1786" s="164"/>
    </row>
    <row r="1787" spans="1:2" s="155" customFormat="1" ht="15">
      <c r="A1787" s="161"/>
      <c r="B1787" s="164"/>
    </row>
    <row r="1788" spans="1:2" s="155" customFormat="1" ht="15">
      <c r="A1788" s="161"/>
      <c r="B1788" s="164"/>
    </row>
    <row r="1789" spans="1:2" s="155" customFormat="1" ht="15">
      <c r="A1789" s="161"/>
      <c r="B1789" s="164"/>
    </row>
    <row r="1790" spans="1:2" s="155" customFormat="1" ht="15">
      <c r="A1790" s="161"/>
      <c r="B1790" s="164"/>
    </row>
    <row r="1791" spans="1:2" s="155" customFormat="1" ht="15">
      <c r="A1791" s="161"/>
      <c r="B1791" s="164"/>
    </row>
    <row r="1792" spans="1:2" s="155" customFormat="1" ht="15">
      <c r="A1792" s="161"/>
      <c r="B1792" s="164"/>
    </row>
    <row r="1793" spans="1:2" s="155" customFormat="1" ht="15">
      <c r="A1793" s="161"/>
      <c r="B1793" s="164"/>
    </row>
    <row r="1794" spans="1:2" s="155" customFormat="1" ht="15">
      <c r="A1794" s="161"/>
      <c r="B1794" s="164"/>
    </row>
    <row r="1795" spans="1:2" s="155" customFormat="1" ht="15">
      <c r="A1795" s="161"/>
      <c r="B1795" s="164"/>
    </row>
    <row r="1796" spans="1:2" s="155" customFormat="1" ht="15">
      <c r="A1796" s="161"/>
      <c r="B1796" s="164"/>
    </row>
    <row r="1797" spans="1:2" s="155" customFormat="1" ht="15">
      <c r="A1797" s="161"/>
      <c r="B1797" s="164"/>
    </row>
    <row r="1798" spans="1:2" s="155" customFormat="1" ht="15">
      <c r="A1798" s="161"/>
      <c r="B1798" s="164"/>
    </row>
    <row r="1799" spans="1:2" s="155" customFormat="1" ht="15">
      <c r="A1799" s="161"/>
      <c r="B1799" s="164"/>
    </row>
    <row r="1800" spans="1:2" s="155" customFormat="1" ht="15">
      <c r="A1800" s="161"/>
      <c r="B1800" s="164"/>
    </row>
    <row r="1801" spans="1:2" s="155" customFormat="1" ht="15">
      <c r="A1801" s="161"/>
      <c r="B1801" s="164"/>
    </row>
    <row r="1802" spans="1:2" s="155" customFormat="1" ht="15">
      <c r="A1802" s="161"/>
      <c r="B1802" s="164"/>
    </row>
    <row r="1803" spans="1:2" s="155" customFormat="1" ht="15">
      <c r="A1803" s="161"/>
      <c r="B1803" s="164"/>
    </row>
    <row r="1804" spans="1:2" s="155" customFormat="1" ht="15">
      <c r="A1804" s="161"/>
      <c r="B1804" s="164"/>
    </row>
    <row r="1805" spans="1:2" s="155" customFormat="1" ht="15">
      <c r="A1805" s="161"/>
      <c r="B1805" s="164"/>
    </row>
    <row r="1806" spans="1:2" s="155" customFormat="1" ht="15">
      <c r="A1806" s="161"/>
      <c r="B1806" s="164"/>
    </row>
    <row r="1807" spans="1:2" s="155" customFormat="1" ht="15">
      <c r="A1807" s="161"/>
      <c r="B1807" s="164"/>
    </row>
    <row r="1808" spans="1:2" s="155" customFormat="1" ht="15">
      <c r="A1808" s="161"/>
      <c r="B1808" s="164"/>
    </row>
    <row r="1809" spans="1:2" s="155" customFormat="1" ht="15">
      <c r="A1809" s="161"/>
      <c r="B1809" s="164"/>
    </row>
    <row r="1810" spans="1:2" s="155" customFormat="1" ht="15">
      <c r="A1810" s="161"/>
      <c r="B1810" s="164"/>
    </row>
    <row r="1811" spans="1:2" s="155" customFormat="1" ht="15">
      <c r="A1811" s="161"/>
      <c r="B1811" s="164"/>
    </row>
    <row r="1812" spans="1:2" s="155" customFormat="1" ht="15">
      <c r="A1812" s="161"/>
      <c r="B1812" s="164"/>
    </row>
    <row r="1813" spans="1:2" s="155" customFormat="1" ht="15">
      <c r="A1813" s="161"/>
      <c r="B1813" s="164"/>
    </row>
    <row r="1814" spans="1:2" s="155" customFormat="1" ht="15">
      <c r="A1814" s="161"/>
      <c r="B1814" s="164"/>
    </row>
    <row r="1815" spans="1:2" s="155" customFormat="1" ht="15">
      <c r="A1815" s="161"/>
      <c r="B1815" s="164"/>
    </row>
    <row r="1816" spans="1:2" s="155" customFormat="1" ht="15">
      <c r="A1816" s="161"/>
      <c r="B1816" s="164"/>
    </row>
    <row r="1817" spans="1:2" s="155" customFormat="1" ht="15">
      <c r="A1817" s="161"/>
      <c r="B1817" s="164"/>
    </row>
    <row r="1818" spans="1:2" s="155" customFormat="1" ht="15">
      <c r="A1818" s="161"/>
      <c r="B1818" s="164"/>
    </row>
    <row r="1819" spans="1:2" s="155" customFormat="1" ht="15">
      <c r="A1819" s="161"/>
      <c r="B1819" s="164"/>
    </row>
    <row r="1820" spans="1:2" s="155" customFormat="1" ht="15">
      <c r="A1820" s="161"/>
      <c r="B1820" s="164"/>
    </row>
    <row r="1821" spans="1:2" s="155" customFormat="1" ht="15">
      <c r="A1821" s="161"/>
      <c r="B1821" s="164"/>
    </row>
    <row r="1822" spans="1:2" s="155" customFormat="1" ht="15">
      <c r="A1822" s="161"/>
      <c r="B1822" s="164"/>
    </row>
    <row r="1823" spans="1:2" s="155" customFormat="1" ht="15">
      <c r="A1823" s="161"/>
      <c r="B1823" s="164"/>
    </row>
    <row r="1824" spans="1:2" s="155" customFormat="1" ht="15">
      <c r="A1824" s="161"/>
      <c r="B1824" s="164"/>
    </row>
    <row r="1825" spans="1:2" s="155" customFormat="1" ht="15">
      <c r="A1825" s="161"/>
      <c r="B1825" s="164"/>
    </row>
    <row r="1826" spans="1:2" s="155" customFormat="1" ht="15">
      <c r="A1826" s="161"/>
      <c r="B1826" s="164"/>
    </row>
    <row r="1827" spans="1:2" s="155" customFormat="1" ht="15">
      <c r="A1827" s="161"/>
      <c r="B1827" s="164"/>
    </row>
    <row r="1828" spans="1:2" s="155" customFormat="1" ht="15">
      <c r="A1828" s="161"/>
      <c r="B1828" s="164"/>
    </row>
    <row r="1829" spans="1:2" s="155" customFormat="1" ht="15">
      <c r="A1829" s="161"/>
      <c r="B1829" s="164"/>
    </row>
    <row r="1830" spans="1:2" s="155" customFormat="1" ht="15">
      <c r="A1830" s="161"/>
      <c r="B1830" s="164"/>
    </row>
    <row r="1831" spans="1:2" s="155" customFormat="1" ht="15">
      <c r="A1831" s="161"/>
      <c r="B1831" s="164"/>
    </row>
    <row r="1832" spans="1:2" s="155" customFormat="1" ht="15">
      <c r="A1832" s="161"/>
      <c r="B1832" s="164"/>
    </row>
    <row r="1833" spans="1:2" s="155" customFormat="1" ht="15">
      <c r="A1833" s="161"/>
      <c r="B1833" s="164"/>
    </row>
    <row r="1834" spans="1:2" s="155" customFormat="1" ht="15">
      <c r="A1834" s="161"/>
      <c r="B1834" s="164"/>
    </row>
    <row r="1835" spans="1:2" s="155" customFormat="1" ht="15">
      <c r="A1835" s="161"/>
      <c r="B1835" s="164"/>
    </row>
    <row r="1836" spans="1:2" s="155" customFormat="1" ht="15">
      <c r="A1836" s="161"/>
      <c r="B1836" s="164"/>
    </row>
    <row r="1837" spans="1:2" s="155" customFormat="1" ht="15">
      <c r="A1837" s="161"/>
      <c r="B1837" s="164"/>
    </row>
    <row r="1838" spans="1:2" s="155" customFormat="1" ht="15">
      <c r="A1838" s="161"/>
      <c r="B1838" s="164"/>
    </row>
    <row r="1839" spans="1:2" s="155" customFormat="1" ht="15">
      <c r="A1839" s="161"/>
      <c r="B1839" s="164"/>
    </row>
    <row r="1840" spans="1:2" s="155" customFormat="1" ht="15">
      <c r="A1840" s="161"/>
      <c r="B1840" s="164"/>
    </row>
    <row r="1841" spans="1:2" s="155" customFormat="1" ht="15">
      <c r="A1841" s="161"/>
      <c r="B1841" s="164"/>
    </row>
    <row r="1842" spans="1:2" s="155" customFormat="1" ht="15">
      <c r="A1842" s="161"/>
      <c r="B1842" s="164"/>
    </row>
    <row r="1843" spans="1:2" s="155" customFormat="1" ht="15">
      <c r="A1843" s="161"/>
      <c r="B1843" s="164"/>
    </row>
    <row r="1844" spans="1:2" s="155" customFormat="1" ht="15">
      <c r="A1844" s="161"/>
      <c r="B1844" s="164"/>
    </row>
    <row r="1845" spans="1:2" s="155" customFormat="1" ht="15">
      <c r="A1845" s="161"/>
      <c r="B1845" s="164"/>
    </row>
    <row r="1846" spans="1:2" s="155" customFormat="1" ht="15">
      <c r="A1846" s="161"/>
      <c r="B1846" s="164"/>
    </row>
    <row r="1847" spans="1:2" s="155" customFormat="1" ht="15">
      <c r="A1847" s="161"/>
      <c r="B1847" s="164"/>
    </row>
    <row r="1848" spans="1:2" s="155" customFormat="1" ht="15">
      <c r="A1848" s="161"/>
      <c r="B1848" s="164"/>
    </row>
    <row r="1849" spans="1:2" s="155" customFormat="1" ht="15">
      <c r="A1849" s="161"/>
      <c r="B1849" s="164"/>
    </row>
    <row r="1850" spans="1:2" s="155" customFormat="1" ht="15">
      <c r="A1850" s="161"/>
      <c r="B1850" s="164"/>
    </row>
    <row r="1851" spans="1:2" s="155" customFormat="1" ht="15">
      <c r="A1851" s="161"/>
      <c r="B1851" s="164"/>
    </row>
    <row r="1852" spans="1:2" s="155" customFormat="1" ht="15">
      <c r="A1852" s="161"/>
      <c r="B1852" s="164"/>
    </row>
    <row r="1853" spans="1:2" s="155" customFormat="1" ht="15">
      <c r="A1853" s="161"/>
      <c r="B1853" s="164"/>
    </row>
    <row r="1854" spans="1:2" s="155" customFormat="1" ht="15">
      <c r="A1854" s="161"/>
      <c r="B1854" s="164"/>
    </row>
    <row r="1855" spans="1:2" s="155" customFormat="1" ht="15">
      <c r="A1855" s="161"/>
      <c r="B1855" s="164"/>
    </row>
    <row r="1856" spans="1:2" s="155" customFormat="1" ht="15">
      <c r="A1856" s="161"/>
      <c r="B1856" s="164"/>
    </row>
    <row r="1857" spans="1:2" s="155" customFormat="1" ht="15">
      <c r="A1857" s="161"/>
      <c r="B1857" s="164"/>
    </row>
    <row r="1858" spans="1:2" s="155" customFormat="1" ht="15">
      <c r="A1858" s="161"/>
      <c r="B1858" s="164"/>
    </row>
    <row r="1859" spans="1:2" s="155" customFormat="1" ht="15">
      <c r="A1859" s="161"/>
      <c r="B1859" s="164"/>
    </row>
    <row r="1860" spans="1:2" s="155" customFormat="1" ht="15">
      <c r="A1860" s="161"/>
      <c r="B1860" s="164"/>
    </row>
    <row r="1861" spans="1:2" s="155" customFormat="1" ht="15">
      <c r="A1861" s="161"/>
      <c r="B1861" s="164"/>
    </row>
    <row r="1862" spans="1:2" s="155" customFormat="1" ht="15">
      <c r="A1862" s="161"/>
      <c r="B1862" s="164"/>
    </row>
    <row r="1863" spans="1:2" s="155" customFormat="1" ht="15">
      <c r="A1863" s="161"/>
      <c r="B1863" s="164"/>
    </row>
    <row r="1864" spans="1:2" s="155" customFormat="1" ht="15">
      <c r="A1864" s="161"/>
      <c r="B1864" s="164"/>
    </row>
    <row r="1865" spans="1:2" s="155" customFormat="1" ht="15">
      <c r="A1865" s="161"/>
      <c r="B1865" s="164"/>
    </row>
    <row r="1866" spans="1:2" s="155" customFormat="1" ht="15">
      <c r="A1866" s="161"/>
      <c r="B1866" s="164"/>
    </row>
    <row r="1867" spans="1:2" s="155" customFormat="1" ht="15">
      <c r="A1867" s="161"/>
      <c r="B1867" s="164"/>
    </row>
    <row r="1868" spans="1:2" s="155" customFormat="1" ht="15">
      <c r="A1868" s="161"/>
      <c r="B1868" s="164"/>
    </row>
    <row r="1869" spans="1:2" s="155" customFormat="1" ht="15">
      <c r="A1869" s="161"/>
      <c r="B1869" s="164"/>
    </row>
    <row r="1870" spans="1:2" s="155" customFormat="1" ht="15">
      <c r="A1870" s="161"/>
      <c r="B1870" s="164"/>
    </row>
    <row r="1871" spans="1:2" s="155" customFormat="1" ht="15">
      <c r="A1871" s="161"/>
      <c r="B1871" s="164"/>
    </row>
    <row r="1872" spans="1:2" s="155" customFormat="1" ht="15">
      <c r="A1872" s="161"/>
      <c r="B1872" s="164"/>
    </row>
    <row r="1873" spans="1:2" s="155" customFormat="1" ht="15">
      <c r="A1873" s="161"/>
      <c r="B1873" s="164"/>
    </row>
    <row r="1874" spans="1:2" s="155" customFormat="1" ht="15">
      <c r="A1874" s="161"/>
      <c r="B1874" s="164"/>
    </row>
    <row r="1875" spans="1:2" s="155" customFormat="1" ht="15">
      <c r="A1875" s="161"/>
      <c r="B1875" s="164"/>
    </row>
    <row r="1876" spans="1:2" s="155" customFormat="1" ht="15">
      <c r="A1876" s="161"/>
      <c r="B1876" s="164"/>
    </row>
    <row r="1877" spans="1:2" s="155" customFormat="1" ht="15">
      <c r="A1877" s="161"/>
      <c r="B1877" s="164"/>
    </row>
    <row r="1878" spans="1:2" s="155" customFormat="1" ht="15">
      <c r="A1878" s="161"/>
      <c r="B1878" s="164"/>
    </row>
    <row r="1879" spans="1:2" s="155" customFormat="1" ht="15">
      <c r="A1879" s="161"/>
      <c r="B1879" s="164"/>
    </row>
    <row r="1880" spans="1:2" s="155" customFormat="1" ht="15">
      <c r="A1880" s="161"/>
      <c r="B1880" s="164"/>
    </row>
    <row r="1881" spans="1:2" s="155" customFormat="1" ht="15">
      <c r="A1881" s="161"/>
      <c r="B1881" s="164"/>
    </row>
    <row r="1882" spans="1:2" s="155" customFormat="1" ht="15">
      <c r="A1882" s="161"/>
      <c r="B1882" s="164"/>
    </row>
    <row r="1883" spans="1:2" s="155" customFormat="1" ht="15">
      <c r="A1883" s="161"/>
      <c r="B1883" s="164"/>
    </row>
    <row r="1884" spans="1:2" s="155" customFormat="1" ht="15">
      <c r="A1884" s="161"/>
      <c r="B1884" s="164"/>
    </row>
    <row r="1885" spans="1:2" s="155" customFormat="1" ht="15">
      <c r="A1885" s="161"/>
      <c r="B1885" s="164"/>
    </row>
    <row r="1886" spans="1:2" s="155" customFormat="1" ht="15">
      <c r="A1886" s="161"/>
      <c r="B1886" s="164"/>
    </row>
    <row r="1887" spans="1:2" s="155" customFormat="1" ht="15">
      <c r="A1887" s="161"/>
      <c r="B1887" s="164"/>
    </row>
    <row r="1888" spans="1:2" s="155" customFormat="1" ht="15">
      <c r="A1888" s="161"/>
      <c r="B1888" s="164"/>
    </row>
    <row r="1889" spans="1:2" s="155" customFormat="1" ht="15">
      <c r="A1889" s="161"/>
      <c r="B1889" s="164"/>
    </row>
    <row r="1890" spans="1:2" s="155" customFormat="1" ht="15">
      <c r="A1890" s="161"/>
      <c r="B1890" s="164"/>
    </row>
    <row r="1891" spans="1:2" s="155" customFormat="1" ht="15">
      <c r="A1891" s="161"/>
      <c r="B1891" s="164"/>
    </row>
    <row r="1892" spans="1:2" s="155" customFormat="1" ht="15">
      <c r="A1892" s="161"/>
      <c r="B1892" s="164"/>
    </row>
    <row r="1893" spans="1:2" s="155" customFormat="1" ht="15">
      <c r="A1893" s="161"/>
      <c r="B1893" s="164"/>
    </row>
    <row r="1894" spans="1:2" s="155" customFormat="1" ht="15">
      <c r="A1894" s="161"/>
      <c r="B1894" s="164"/>
    </row>
    <row r="1895" spans="1:2" s="155" customFormat="1" ht="15">
      <c r="A1895" s="161"/>
      <c r="B1895" s="164"/>
    </row>
    <row r="1896" spans="1:2" s="155" customFormat="1" ht="15">
      <c r="A1896" s="161"/>
      <c r="B1896" s="164"/>
    </row>
    <row r="1897" spans="1:2" s="155" customFormat="1" ht="15">
      <c r="A1897" s="161"/>
      <c r="B1897" s="164"/>
    </row>
    <row r="1898" spans="1:2" s="155" customFormat="1" ht="15">
      <c r="A1898" s="161"/>
      <c r="B1898" s="164"/>
    </row>
    <row r="1899" spans="1:2" s="155" customFormat="1" ht="15">
      <c r="A1899" s="161"/>
      <c r="B1899" s="164"/>
    </row>
    <row r="1900" spans="1:2" s="155" customFormat="1" ht="15">
      <c r="A1900" s="161"/>
      <c r="B1900" s="164"/>
    </row>
    <row r="1901" spans="1:2" s="155" customFormat="1" ht="15">
      <c r="A1901" s="161"/>
      <c r="B1901" s="164"/>
    </row>
    <row r="1902" spans="1:2" s="155" customFormat="1" ht="15">
      <c r="A1902" s="161"/>
      <c r="B1902" s="164"/>
    </row>
    <row r="1903" spans="1:2" s="155" customFormat="1" ht="15">
      <c r="A1903" s="161"/>
      <c r="B1903" s="164"/>
    </row>
    <row r="1904" spans="1:2" s="155" customFormat="1" ht="15">
      <c r="A1904" s="161"/>
      <c r="B1904" s="164"/>
    </row>
    <row r="1905" spans="1:2" s="155" customFormat="1" ht="15">
      <c r="A1905" s="161"/>
      <c r="B1905" s="164"/>
    </row>
    <row r="1906" spans="1:2" s="155" customFormat="1" ht="15">
      <c r="A1906" s="161"/>
      <c r="B1906" s="164"/>
    </row>
    <row r="1907" spans="1:2" s="155" customFormat="1" ht="15">
      <c r="A1907" s="161"/>
      <c r="B1907" s="164"/>
    </row>
    <row r="1908" spans="1:2" s="155" customFormat="1" ht="15">
      <c r="A1908" s="161"/>
      <c r="B1908" s="164"/>
    </row>
    <row r="1909" spans="1:2" s="155" customFormat="1" ht="15">
      <c r="A1909" s="161"/>
      <c r="B1909" s="164"/>
    </row>
    <row r="1910" spans="1:2" s="155" customFormat="1" ht="15">
      <c r="A1910" s="161"/>
      <c r="B1910" s="164"/>
    </row>
    <row r="1911" spans="1:2" s="155" customFormat="1" ht="15">
      <c r="A1911" s="161"/>
      <c r="B1911" s="164"/>
    </row>
    <row r="1912" spans="1:2" s="155" customFormat="1" ht="15">
      <c r="A1912" s="161"/>
      <c r="B1912" s="164"/>
    </row>
    <row r="1913" spans="1:2" s="155" customFormat="1" ht="15">
      <c r="A1913" s="161"/>
      <c r="B1913" s="164"/>
    </row>
    <row r="1914" spans="1:2" s="155" customFormat="1" ht="15">
      <c r="A1914" s="161"/>
      <c r="B1914" s="164"/>
    </row>
    <row r="1915" spans="1:2" s="155" customFormat="1" ht="15">
      <c r="A1915" s="161"/>
      <c r="B1915" s="164"/>
    </row>
    <row r="1916" spans="1:2" s="155" customFormat="1" ht="15">
      <c r="A1916" s="161"/>
      <c r="B1916" s="164"/>
    </row>
    <row r="1917" spans="1:2" s="155" customFormat="1" ht="15">
      <c r="A1917" s="161"/>
      <c r="B1917" s="164"/>
    </row>
    <row r="1918" spans="1:2" s="155" customFormat="1" ht="15">
      <c r="A1918" s="161"/>
      <c r="B1918" s="164"/>
    </row>
    <row r="1919" spans="1:2" s="155" customFormat="1" ht="15">
      <c r="A1919" s="161"/>
      <c r="B1919" s="164"/>
    </row>
    <row r="1920" spans="1:2" s="155" customFormat="1" ht="15">
      <c r="A1920" s="161"/>
      <c r="B1920" s="164"/>
    </row>
    <row r="1921" spans="1:2" s="155" customFormat="1" ht="15">
      <c r="A1921" s="161"/>
      <c r="B1921" s="164"/>
    </row>
    <row r="1922" spans="1:2" s="155" customFormat="1" ht="15">
      <c r="A1922" s="161"/>
      <c r="B1922" s="164"/>
    </row>
    <row r="1923" spans="1:2" s="155" customFormat="1" ht="15">
      <c r="A1923" s="161"/>
      <c r="B1923" s="164"/>
    </row>
    <row r="1924" spans="1:2" s="155" customFormat="1" ht="15">
      <c r="A1924" s="161"/>
      <c r="B1924" s="164"/>
    </row>
    <row r="1925" spans="1:2" s="155" customFormat="1" ht="15">
      <c r="A1925" s="161"/>
      <c r="B1925" s="164"/>
    </row>
    <row r="1926" spans="1:2" s="155" customFormat="1" ht="15">
      <c r="A1926" s="161"/>
      <c r="B1926" s="164"/>
    </row>
    <row r="1927" spans="1:2" s="155" customFormat="1" ht="15">
      <c r="A1927" s="161"/>
      <c r="B1927" s="164"/>
    </row>
    <row r="1928" spans="1:2" s="155" customFormat="1" ht="15">
      <c r="A1928" s="161"/>
      <c r="B1928" s="164"/>
    </row>
    <row r="1929" spans="1:2" s="155" customFormat="1" ht="15">
      <c r="A1929" s="161"/>
      <c r="B1929" s="164"/>
    </row>
    <row r="1930" spans="1:2" s="155" customFormat="1" ht="15">
      <c r="A1930" s="161"/>
      <c r="B1930" s="164"/>
    </row>
    <row r="1931" spans="1:2" s="155" customFormat="1" ht="15">
      <c r="A1931" s="161"/>
      <c r="B1931" s="164"/>
    </row>
    <row r="1932" spans="1:2" s="155" customFormat="1" ht="15">
      <c r="A1932" s="161"/>
      <c r="B1932" s="164"/>
    </row>
    <row r="1933" spans="1:2" s="155" customFormat="1" ht="15">
      <c r="A1933" s="161"/>
      <c r="B1933" s="164"/>
    </row>
    <row r="1934" spans="1:2" s="155" customFormat="1" ht="15">
      <c r="A1934" s="161"/>
      <c r="B1934" s="164"/>
    </row>
    <row r="1935" spans="1:2" s="155" customFormat="1" ht="15">
      <c r="A1935" s="161"/>
      <c r="B1935" s="164"/>
    </row>
    <row r="1936" spans="1:2" s="155" customFormat="1" ht="15">
      <c r="A1936" s="161"/>
      <c r="B1936" s="164"/>
    </row>
    <row r="1937" spans="1:2" s="155" customFormat="1" ht="15">
      <c r="A1937" s="161"/>
      <c r="B1937" s="164"/>
    </row>
    <row r="1938" spans="1:2" s="155" customFormat="1" ht="15">
      <c r="A1938" s="161"/>
      <c r="B1938" s="164"/>
    </row>
    <row r="1939" spans="1:2" s="155" customFormat="1" ht="15">
      <c r="A1939" s="161"/>
      <c r="B1939" s="164"/>
    </row>
    <row r="1940" spans="1:2" s="155" customFormat="1" ht="15">
      <c r="A1940" s="161"/>
      <c r="B1940" s="164"/>
    </row>
    <row r="1941" spans="1:2" s="155" customFormat="1" ht="15">
      <c r="A1941" s="161"/>
      <c r="B1941" s="164"/>
    </row>
    <row r="1942" spans="1:2" s="155" customFormat="1" ht="15">
      <c r="A1942" s="161"/>
      <c r="B1942" s="164"/>
    </row>
    <row r="1943" spans="1:2" s="155" customFormat="1" ht="15">
      <c r="A1943" s="161"/>
      <c r="B1943" s="164"/>
    </row>
    <row r="1944" spans="1:2" s="155" customFormat="1" ht="15">
      <c r="A1944" s="161"/>
      <c r="B1944" s="164"/>
    </row>
    <row r="1945" spans="1:2" s="155" customFormat="1" ht="15">
      <c r="A1945" s="161"/>
      <c r="B1945" s="164"/>
    </row>
    <row r="1946" spans="1:2" s="155" customFormat="1" ht="15">
      <c r="A1946" s="161"/>
      <c r="B1946" s="164"/>
    </row>
    <row r="1947" spans="1:2" s="155" customFormat="1" ht="15">
      <c r="A1947" s="161"/>
      <c r="B1947" s="164"/>
    </row>
    <row r="1948" spans="1:2" s="155" customFormat="1" ht="15">
      <c r="A1948" s="161"/>
      <c r="B1948" s="164"/>
    </row>
    <row r="1949" spans="1:2" s="155" customFormat="1" ht="15">
      <c r="A1949" s="161"/>
      <c r="B1949" s="164"/>
    </row>
    <row r="1950" spans="1:2" s="155" customFormat="1" ht="15">
      <c r="A1950" s="161"/>
      <c r="B1950" s="164"/>
    </row>
    <row r="1951" spans="1:2" s="155" customFormat="1" ht="15">
      <c r="A1951" s="161"/>
      <c r="B1951" s="164"/>
    </row>
    <row r="1952" spans="1:2" s="155" customFormat="1" ht="15">
      <c r="A1952" s="161"/>
      <c r="B1952" s="164"/>
    </row>
    <row r="1953" spans="1:2" s="155" customFormat="1" ht="15">
      <c r="A1953" s="161"/>
      <c r="B1953" s="164"/>
    </row>
    <row r="1954" spans="1:2" s="155" customFormat="1" ht="15">
      <c r="A1954" s="161"/>
      <c r="B1954" s="164"/>
    </row>
    <row r="1955" spans="1:2" s="155" customFormat="1" ht="15">
      <c r="A1955" s="161"/>
      <c r="B1955" s="164"/>
    </row>
    <row r="1956" spans="1:2" s="155" customFormat="1" ht="15">
      <c r="A1956" s="161"/>
      <c r="B1956" s="164"/>
    </row>
    <row r="1957" spans="1:2" s="155" customFormat="1" ht="15">
      <c r="A1957" s="161"/>
      <c r="B1957" s="164"/>
    </row>
    <row r="1958" spans="1:2" s="155" customFormat="1" ht="15">
      <c r="A1958" s="161"/>
      <c r="B1958" s="164"/>
    </row>
    <row r="1959" spans="1:2" s="155" customFormat="1" ht="15">
      <c r="A1959" s="161"/>
      <c r="B1959" s="164"/>
    </row>
    <row r="1960" spans="1:2" s="155" customFormat="1" ht="15">
      <c r="A1960" s="161"/>
      <c r="B1960" s="164"/>
    </row>
    <row r="1961" spans="1:2" s="155" customFormat="1" ht="15">
      <c r="A1961" s="161"/>
      <c r="B1961" s="164"/>
    </row>
    <row r="1962" spans="1:2" s="155" customFormat="1" ht="15">
      <c r="A1962" s="161"/>
      <c r="B1962" s="164"/>
    </row>
    <row r="1963" spans="1:2" s="155" customFormat="1" ht="15">
      <c r="A1963" s="161"/>
      <c r="B1963" s="164"/>
    </row>
    <row r="1964" spans="1:2" s="155" customFormat="1" ht="15">
      <c r="A1964" s="161"/>
      <c r="B1964" s="164"/>
    </row>
    <row r="1965" spans="1:2" s="155" customFormat="1" ht="15">
      <c r="A1965" s="161"/>
      <c r="B1965" s="164"/>
    </row>
    <row r="1966" spans="1:2" s="155" customFormat="1" ht="15">
      <c r="A1966" s="161"/>
      <c r="B1966" s="164"/>
    </row>
    <row r="1967" spans="1:2" s="155" customFormat="1" ht="15">
      <c r="A1967" s="161"/>
      <c r="B1967" s="164"/>
    </row>
    <row r="1968" spans="1:2" s="155" customFormat="1" ht="15">
      <c r="A1968" s="161"/>
      <c r="B1968" s="164"/>
    </row>
    <row r="1969" spans="1:2" s="155" customFormat="1" ht="15">
      <c r="A1969" s="161"/>
      <c r="B1969" s="164"/>
    </row>
    <row r="1970" spans="1:2" s="155" customFormat="1" ht="15">
      <c r="A1970" s="161"/>
      <c r="B1970" s="164"/>
    </row>
    <row r="1971" spans="1:2" s="155" customFormat="1" ht="15">
      <c r="A1971" s="161"/>
      <c r="B1971" s="164"/>
    </row>
    <row r="1972" spans="1:2" s="155" customFormat="1" ht="15">
      <c r="A1972" s="161"/>
      <c r="B1972" s="164"/>
    </row>
    <row r="1973" spans="1:2" s="155" customFormat="1" ht="15">
      <c r="A1973" s="161"/>
      <c r="B1973" s="164"/>
    </row>
    <row r="1974" spans="1:2" s="155" customFormat="1" ht="15">
      <c r="A1974" s="161"/>
      <c r="B1974" s="164"/>
    </row>
    <row r="1975" spans="1:2" s="155" customFormat="1" ht="15">
      <c r="A1975" s="161"/>
      <c r="B1975" s="164"/>
    </row>
    <row r="1976" spans="1:2" s="155" customFormat="1" ht="15">
      <c r="A1976" s="161"/>
      <c r="B1976" s="164"/>
    </row>
    <row r="1977" spans="1:2" s="155" customFormat="1" ht="15">
      <c r="A1977" s="161"/>
      <c r="B1977" s="164"/>
    </row>
    <row r="1978" spans="1:2" s="155" customFormat="1" ht="15">
      <c r="A1978" s="161"/>
      <c r="B1978" s="164"/>
    </row>
    <row r="1979" spans="1:2" s="155" customFormat="1" ht="15">
      <c r="A1979" s="161"/>
      <c r="B1979" s="164"/>
    </row>
    <row r="1980" spans="1:2" s="155" customFormat="1" ht="15">
      <c r="A1980" s="161"/>
      <c r="B1980" s="164"/>
    </row>
    <row r="1981" spans="1:2" s="155" customFormat="1" ht="15">
      <c r="A1981" s="161"/>
      <c r="B1981" s="164"/>
    </row>
    <row r="1982" spans="1:2" s="155" customFormat="1" ht="15">
      <c r="A1982" s="161"/>
      <c r="B1982" s="164"/>
    </row>
    <row r="1983" spans="1:2" s="155" customFormat="1" ht="15">
      <c r="A1983" s="161"/>
      <c r="B1983" s="164"/>
    </row>
    <row r="1984" spans="1:2" s="155" customFormat="1" ht="15">
      <c r="A1984" s="161"/>
      <c r="B1984" s="164"/>
    </row>
    <row r="1985" spans="1:2" s="155" customFormat="1" ht="15">
      <c r="A1985" s="161"/>
      <c r="B1985" s="164"/>
    </row>
    <row r="1986" spans="1:2" s="155" customFormat="1" ht="15">
      <c r="A1986" s="161"/>
      <c r="B1986" s="164"/>
    </row>
    <row r="1987" spans="1:2" s="155" customFormat="1" ht="15">
      <c r="A1987" s="161"/>
      <c r="B1987" s="164"/>
    </row>
    <row r="1988" spans="1:2" s="155" customFormat="1" ht="15">
      <c r="A1988" s="161"/>
      <c r="B1988" s="164"/>
    </row>
    <row r="1989" spans="1:2" s="155" customFormat="1" ht="15">
      <c r="A1989" s="161"/>
      <c r="B1989" s="164"/>
    </row>
    <row r="1990" spans="1:2" s="155" customFormat="1" ht="15">
      <c r="A1990" s="161"/>
      <c r="B1990" s="164"/>
    </row>
    <row r="1991" spans="1:2" s="155" customFormat="1" ht="15">
      <c r="A1991" s="161"/>
      <c r="B1991" s="164"/>
    </row>
    <row r="1992" spans="1:2" s="155" customFormat="1" ht="15">
      <c r="A1992" s="161"/>
      <c r="B1992" s="164"/>
    </row>
    <row r="1993" spans="1:2" s="155" customFormat="1" ht="15">
      <c r="A1993" s="161"/>
      <c r="B1993" s="164"/>
    </row>
    <row r="1994" spans="1:2" s="155" customFormat="1" ht="15">
      <c r="A1994" s="161"/>
      <c r="B1994" s="164"/>
    </row>
    <row r="1995" spans="1:2" s="155" customFormat="1" ht="15">
      <c r="A1995" s="161"/>
      <c r="B1995" s="164"/>
    </row>
    <row r="1996" spans="1:2" s="155" customFormat="1" ht="15">
      <c r="A1996" s="161"/>
      <c r="B1996" s="164"/>
    </row>
    <row r="1997" spans="1:2" s="155" customFormat="1" ht="15">
      <c r="A1997" s="161"/>
      <c r="B1997" s="164"/>
    </row>
    <row r="1998" spans="1:2" s="155" customFormat="1" ht="15">
      <c r="A1998" s="161"/>
      <c r="B1998" s="164"/>
    </row>
    <row r="1999" spans="1:2" s="155" customFormat="1" ht="15">
      <c r="A1999" s="161"/>
      <c r="B1999" s="164"/>
    </row>
    <row r="2000" spans="1:2" s="155" customFormat="1" ht="15">
      <c r="A2000" s="161"/>
      <c r="B2000" s="164"/>
    </row>
    <row r="2001" spans="1:2" s="155" customFormat="1" ht="15">
      <c r="A2001" s="161"/>
      <c r="B2001" s="164"/>
    </row>
    <row r="2002" spans="1:2" s="155" customFormat="1" ht="15">
      <c r="A2002" s="161"/>
      <c r="B2002" s="164"/>
    </row>
    <row r="2003" spans="1:2" s="155" customFormat="1" ht="15">
      <c r="A2003" s="161"/>
      <c r="B2003" s="164"/>
    </row>
    <row r="2004" spans="1:2" s="155" customFormat="1" ht="15">
      <c r="A2004" s="161"/>
      <c r="B2004" s="164"/>
    </row>
    <row r="2005" spans="1:2" s="155" customFormat="1" ht="15">
      <c r="A2005" s="161"/>
      <c r="B2005" s="164"/>
    </row>
    <row r="2006" spans="1:2" s="155" customFormat="1" ht="15">
      <c r="A2006" s="161"/>
      <c r="B2006" s="164"/>
    </row>
    <row r="2007" spans="1:2" s="155" customFormat="1" ht="15">
      <c r="A2007" s="161"/>
      <c r="B2007" s="164"/>
    </row>
    <row r="2008" spans="1:2" s="155" customFormat="1" ht="15">
      <c r="A2008" s="161"/>
      <c r="B2008" s="164"/>
    </row>
    <row r="2009" spans="1:2" s="155" customFormat="1" ht="15">
      <c r="A2009" s="161"/>
      <c r="B2009" s="164"/>
    </row>
    <row r="2010" spans="1:2" s="155" customFormat="1" ht="15">
      <c r="A2010" s="161"/>
      <c r="B2010" s="164"/>
    </row>
    <row r="2011" spans="1:2" s="155" customFormat="1" ht="15">
      <c r="A2011" s="161"/>
      <c r="B2011" s="164"/>
    </row>
    <row r="2012" spans="1:2" s="155" customFormat="1" ht="15">
      <c r="A2012" s="161"/>
      <c r="B2012" s="164"/>
    </row>
    <row r="2013" spans="1:2" s="155" customFormat="1" ht="15">
      <c r="A2013" s="161"/>
      <c r="B2013" s="164"/>
    </row>
    <row r="2014" spans="1:2" s="155" customFormat="1" ht="15">
      <c r="A2014" s="161"/>
      <c r="B2014" s="164"/>
    </row>
    <row r="2015" spans="1:2" s="155" customFormat="1" ht="15">
      <c r="A2015" s="161"/>
      <c r="B2015" s="164"/>
    </row>
    <row r="2016" spans="1:2" s="155" customFormat="1" ht="15">
      <c r="A2016" s="161"/>
      <c r="B2016" s="164"/>
    </row>
    <row r="2017" spans="1:2" s="155" customFormat="1" ht="15">
      <c r="A2017" s="161"/>
      <c r="B2017" s="164"/>
    </row>
    <row r="2018" spans="1:2" s="155" customFormat="1" ht="15">
      <c r="A2018" s="161"/>
      <c r="B2018" s="164"/>
    </row>
    <row r="2019" spans="1:2" s="155" customFormat="1" ht="15">
      <c r="A2019" s="161"/>
      <c r="B2019" s="164"/>
    </row>
    <row r="2020" spans="1:2" s="155" customFormat="1" ht="15">
      <c r="A2020" s="161"/>
      <c r="B2020" s="164"/>
    </row>
    <row r="2021" spans="1:2" s="155" customFormat="1" ht="15">
      <c r="A2021" s="161"/>
      <c r="B2021" s="164"/>
    </row>
    <row r="2022" spans="1:2" s="155" customFormat="1" ht="15">
      <c r="A2022" s="161"/>
      <c r="B2022" s="164"/>
    </row>
    <row r="2023" spans="1:2" s="155" customFormat="1" ht="15">
      <c r="A2023" s="161"/>
      <c r="B2023" s="164"/>
    </row>
    <row r="2024" spans="1:2" s="155" customFormat="1" ht="15">
      <c r="A2024" s="161"/>
      <c r="B2024" s="164"/>
    </row>
    <row r="2025" spans="1:2" s="155" customFormat="1" ht="15">
      <c r="A2025" s="161"/>
      <c r="B2025" s="164"/>
    </row>
    <row r="2026" spans="1:2" s="155" customFormat="1" ht="15">
      <c r="A2026" s="161"/>
      <c r="B2026" s="164"/>
    </row>
    <row r="2027" spans="1:2" s="155" customFormat="1" ht="15">
      <c r="A2027" s="161"/>
      <c r="B2027" s="164"/>
    </row>
    <row r="2028" spans="1:2" s="155" customFormat="1" ht="15">
      <c r="A2028" s="161"/>
      <c r="B2028" s="164"/>
    </row>
    <row r="2029" spans="1:2" s="155" customFormat="1" ht="15">
      <c r="A2029" s="161"/>
      <c r="B2029" s="164"/>
    </row>
    <row r="2030" spans="1:2" s="155" customFormat="1" ht="15">
      <c r="A2030" s="161"/>
      <c r="B2030" s="164"/>
    </row>
    <row r="2031" spans="1:2" s="155" customFormat="1" ht="15">
      <c r="A2031" s="161"/>
      <c r="B2031" s="164"/>
    </row>
    <row r="2032" spans="1:2" s="155" customFormat="1" ht="15">
      <c r="A2032" s="161"/>
      <c r="B2032" s="164"/>
    </row>
    <row r="2033" spans="1:2" s="155" customFormat="1" ht="15">
      <c r="A2033" s="161"/>
      <c r="B2033" s="164"/>
    </row>
    <row r="2034" spans="1:2" s="155" customFormat="1" ht="15">
      <c r="A2034" s="161"/>
      <c r="B2034" s="164"/>
    </row>
    <row r="2035" spans="1:2" s="155" customFormat="1" ht="15">
      <c r="A2035" s="161"/>
      <c r="B2035" s="164"/>
    </row>
    <row r="2036" spans="1:2" s="155" customFormat="1" ht="15">
      <c r="A2036" s="161"/>
      <c r="B2036" s="164"/>
    </row>
    <row r="2037" spans="1:2" s="155" customFormat="1" ht="15">
      <c r="A2037" s="161"/>
      <c r="B2037" s="164"/>
    </row>
    <row r="2038" spans="1:2" s="155" customFormat="1" ht="15">
      <c r="A2038" s="161"/>
      <c r="B2038" s="164"/>
    </row>
    <row r="2039" spans="1:2" s="155" customFormat="1" ht="15">
      <c r="A2039" s="161"/>
      <c r="B2039" s="164"/>
    </row>
    <row r="2040" spans="1:2" s="155" customFormat="1" ht="15">
      <c r="A2040" s="161"/>
      <c r="B2040" s="164"/>
    </row>
    <row r="2041" spans="1:2" s="155" customFormat="1" ht="15">
      <c r="A2041" s="161"/>
      <c r="B2041" s="164"/>
    </row>
    <row r="2042" spans="1:2" s="155" customFormat="1" ht="15">
      <c r="A2042" s="161"/>
      <c r="B2042" s="164"/>
    </row>
    <row r="2043" spans="1:2" s="155" customFormat="1" ht="15">
      <c r="A2043" s="161"/>
      <c r="B2043" s="164"/>
    </row>
    <row r="2044" spans="1:2" s="155" customFormat="1" ht="15">
      <c r="A2044" s="161"/>
      <c r="B2044" s="164"/>
    </row>
    <row r="2045" spans="1:2" s="155" customFormat="1" ht="15">
      <c r="A2045" s="161"/>
      <c r="B2045" s="164"/>
    </row>
    <row r="2046" spans="1:2" s="155" customFormat="1" ht="15">
      <c r="A2046" s="161"/>
      <c r="B2046" s="164"/>
    </row>
    <row r="2047" spans="1:2" s="155" customFormat="1" ht="15">
      <c r="A2047" s="161"/>
      <c r="B2047" s="164"/>
    </row>
    <row r="2048" spans="1:2" s="155" customFormat="1" ht="15">
      <c r="A2048" s="161"/>
      <c r="B2048" s="164"/>
    </row>
    <row r="2049" spans="1:2" s="155" customFormat="1" ht="15">
      <c r="A2049" s="161"/>
      <c r="B2049" s="164"/>
    </row>
    <row r="2050" spans="1:2" s="155" customFormat="1" ht="15">
      <c r="A2050" s="161"/>
      <c r="B2050" s="164"/>
    </row>
    <row r="2051" spans="1:2" s="155" customFormat="1" ht="15">
      <c r="A2051" s="161"/>
      <c r="B2051" s="164"/>
    </row>
    <row r="2052" spans="1:2" s="155" customFormat="1" ht="15">
      <c r="A2052" s="161"/>
      <c r="B2052" s="164"/>
    </row>
    <row r="2053" spans="1:2" s="155" customFormat="1" ht="15">
      <c r="A2053" s="161"/>
      <c r="B2053" s="164"/>
    </row>
    <row r="2054" spans="1:2" s="155" customFormat="1" ht="15">
      <c r="A2054" s="161"/>
      <c r="B2054" s="164"/>
    </row>
    <row r="2055" spans="1:2" s="155" customFormat="1" ht="15">
      <c r="A2055" s="161"/>
      <c r="B2055" s="164"/>
    </row>
    <row r="2056" spans="1:2" s="155" customFormat="1" ht="15">
      <c r="A2056" s="161"/>
      <c r="B2056" s="164"/>
    </row>
    <row r="2057" spans="1:2" s="155" customFormat="1" ht="15">
      <c r="A2057" s="161"/>
      <c r="B2057" s="164"/>
    </row>
    <row r="2058" spans="1:2" s="155" customFormat="1" ht="15">
      <c r="A2058" s="161"/>
      <c r="B2058" s="164"/>
    </row>
    <row r="2059" spans="1:2" s="155" customFormat="1" ht="15">
      <c r="A2059" s="161"/>
      <c r="B2059" s="164"/>
    </row>
    <row r="2060" spans="1:2" s="155" customFormat="1" ht="15">
      <c r="A2060" s="161"/>
      <c r="B2060" s="164"/>
    </row>
    <row r="2061" spans="1:2" s="155" customFormat="1" ht="15">
      <c r="A2061" s="161"/>
      <c r="B2061" s="164"/>
    </row>
    <row r="2062" spans="1:2" s="155" customFormat="1" ht="15">
      <c r="A2062" s="161"/>
      <c r="B2062" s="164"/>
    </row>
    <row r="2063" spans="1:2" s="155" customFormat="1" ht="15">
      <c r="A2063" s="161"/>
      <c r="B2063" s="164"/>
    </row>
    <row r="2064" spans="1:2" s="155" customFormat="1" ht="15">
      <c r="A2064" s="161"/>
      <c r="B2064" s="164"/>
    </row>
    <row r="2065" spans="1:2" s="155" customFormat="1" ht="15">
      <c r="A2065" s="161"/>
      <c r="B2065" s="164"/>
    </row>
    <row r="2066" spans="1:2" s="155" customFormat="1" ht="15">
      <c r="A2066" s="161"/>
      <c r="B2066" s="164"/>
    </row>
    <row r="2067" spans="1:2" s="155" customFormat="1" ht="15">
      <c r="A2067" s="161"/>
      <c r="B2067" s="164"/>
    </row>
    <row r="2068" spans="1:2" s="155" customFormat="1" ht="15">
      <c r="A2068" s="161"/>
      <c r="B2068" s="164"/>
    </row>
    <row r="2069" spans="1:2" s="155" customFormat="1" ht="15">
      <c r="A2069" s="161"/>
      <c r="B2069" s="164"/>
    </row>
    <row r="2070" spans="1:2" s="155" customFormat="1" ht="15">
      <c r="A2070" s="161"/>
      <c r="B2070" s="164"/>
    </row>
    <row r="2071" spans="1:2" s="155" customFormat="1" ht="15">
      <c r="A2071" s="161"/>
      <c r="B2071" s="164"/>
    </row>
    <row r="2072" spans="1:2" s="155" customFormat="1" ht="15">
      <c r="A2072" s="161"/>
      <c r="B2072" s="164"/>
    </row>
    <row r="2073" spans="1:2" s="155" customFormat="1" ht="15">
      <c r="A2073" s="161"/>
      <c r="B2073" s="164"/>
    </row>
    <row r="2074" spans="1:2" s="155" customFormat="1" ht="15">
      <c r="A2074" s="161"/>
      <c r="B2074" s="164"/>
    </row>
    <row r="2075" spans="1:2" s="155" customFormat="1" ht="15">
      <c r="A2075" s="161"/>
      <c r="B2075" s="164"/>
    </row>
    <row r="2076" spans="1:2" s="155" customFormat="1" ht="15">
      <c r="A2076" s="161"/>
      <c r="B2076" s="164"/>
    </row>
    <row r="2077" spans="1:2" s="155" customFormat="1" ht="15">
      <c r="A2077" s="161"/>
      <c r="B2077" s="164"/>
    </row>
    <row r="2078" spans="1:2" s="155" customFormat="1" ht="15">
      <c r="A2078" s="161"/>
      <c r="B2078" s="164"/>
    </row>
    <row r="2079" spans="1:2" s="155" customFormat="1" ht="15">
      <c r="A2079" s="161"/>
      <c r="B2079" s="164"/>
    </row>
    <row r="2080" spans="1:2" s="155" customFormat="1" ht="15">
      <c r="A2080" s="161"/>
      <c r="B2080" s="164"/>
    </row>
    <row r="2081" spans="1:2" s="155" customFormat="1" ht="15">
      <c r="A2081" s="161"/>
      <c r="B2081" s="164"/>
    </row>
    <row r="2082" spans="1:2" s="155" customFormat="1" ht="15">
      <c r="A2082" s="161"/>
      <c r="B2082" s="164"/>
    </row>
    <row r="2083" spans="1:2" s="155" customFormat="1" ht="15">
      <c r="A2083" s="161"/>
      <c r="B2083" s="164"/>
    </row>
    <row r="2084" spans="1:2" s="155" customFormat="1" ht="15">
      <c r="A2084" s="161"/>
      <c r="B2084" s="164"/>
    </row>
    <row r="2085" spans="1:2" s="155" customFormat="1" ht="15">
      <c r="A2085" s="161"/>
      <c r="B2085" s="164"/>
    </row>
    <row r="2086" spans="1:2" s="155" customFormat="1" ht="15">
      <c r="A2086" s="161"/>
      <c r="B2086" s="164"/>
    </row>
    <row r="2087" spans="1:2" s="155" customFormat="1" ht="15">
      <c r="A2087" s="161"/>
      <c r="B2087" s="164"/>
    </row>
    <row r="2088" spans="1:2" s="155" customFormat="1" ht="15">
      <c r="A2088" s="161"/>
      <c r="B2088" s="164"/>
    </row>
    <row r="2089" spans="1:2" s="155" customFormat="1" ht="15">
      <c r="A2089" s="161"/>
      <c r="B2089" s="164"/>
    </row>
    <row r="2090" spans="1:2" s="155" customFormat="1" ht="15">
      <c r="A2090" s="161"/>
      <c r="B2090" s="164"/>
    </row>
    <row r="2091" spans="1:2" s="155" customFormat="1" ht="15">
      <c r="A2091" s="161"/>
      <c r="B2091" s="164"/>
    </row>
    <row r="2092" spans="1:2" s="155" customFormat="1" ht="15">
      <c r="A2092" s="161"/>
      <c r="B2092" s="164"/>
    </row>
    <row r="2093" spans="1:2" s="155" customFormat="1" ht="15">
      <c r="A2093" s="161"/>
      <c r="B2093" s="164"/>
    </row>
    <row r="2094" spans="1:2" s="155" customFormat="1" ht="15">
      <c r="A2094" s="161"/>
      <c r="B2094" s="164"/>
    </row>
    <row r="2095" spans="1:2" s="155" customFormat="1" ht="15">
      <c r="A2095" s="161"/>
      <c r="B2095" s="164"/>
    </row>
    <row r="2096" spans="1:2" s="155" customFormat="1" ht="15">
      <c r="A2096" s="161"/>
      <c r="B2096" s="164"/>
    </row>
    <row r="2097" spans="1:2" s="155" customFormat="1" ht="15">
      <c r="A2097" s="161"/>
      <c r="B2097" s="164"/>
    </row>
    <row r="2098" spans="1:2" s="155" customFormat="1" ht="15">
      <c r="A2098" s="161"/>
      <c r="B2098" s="164"/>
    </row>
    <row r="2099" spans="1:2" s="155" customFormat="1" ht="15">
      <c r="A2099" s="161"/>
      <c r="B2099" s="164"/>
    </row>
    <row r="2100" spans="1:2" s="155" customFormat="1" ht="15">
      <c r="A2100" s="161"/>
      <c r="B2100" s="164"/>
    </row>
    <row r="2101" spans="1:2" s="155" customFormat="1" ht="15">
      <c r="A2101" s="161"/>
      <c r="B2101" s="164"/>
    </row>
    <row r="2102" spans="1:2" s="155" customFormat="1" ht="15">
      <c r="A2102" s="161"/>
      <c r="B2102" s="164"/>
    </row>
    <row r="2103" spans="1:2" s="155" customFormat="1" ht="15">
      <c r="A2103" s="161"/>
      <c r="B2103" s="164"/>
    </row>
    <row r="2104" spans="1:2" s="155" customFormat="1" ht="15">
      <c r="A2104" s="161"/>
      <c r="B2104" s="164"/>
    </row>
    <row r="2105" spans="1:2" s="155" customFormat="1" ht="15">
      <c r="A2105" s="161"/>
      <c r="B2105" s="164"/>
    </row>
    <row r="2106" spans="1:2" s="155" customFormat="1" ht="15">
      <c r="A2106" s="161"/>
      <c r="B2106" s="164"/>
    </row>
    <row r="2107" spans="1:2" s="155" customFormat="1" ht="15">
      <c r="A2107" s="161"/>
      <c r="B2107" s="164"/>
    </row>
    <row r="2108" spans="1:2" s="155" customFormat="1" ht="15">
      <c r="A2108" s="161"/>
      <c r="B2108" s="164"/>
    </row>
    <row r="2109" spans="1:2" s="155" customFormat="1" ht="15">
      <c r="A2109" s="161"/>
      <c r="B2109" s="164"/>
    </row>
    <row r="2110" spans="1:2" s="155" customFormat="1" ht="15">
      <c r="A2110" s="161"/>
      <c r="B2110" s="164"/>
    </row>
    <row r="2111" spans="1:2" s="155" customFormat="1" ht="15">
      <c r="A2111" s="161"/>
      <c r="B2111" s="164"/>
    </row>
    <row r="2112" spans="1:2" s="155" customFormat="1" ht="15">
      <c r="A2112" s="161"/>
      <c r="B2112" s="164"/>
    </row>
    <row r="2113" spans="1:2" s="155" customFormat="1" ht="15">
      <c r="A2113" s="161"/>
      <c r="B2113" s="164"/>
    </row>
    <row r="2114" spans="1:2" s="155" customFormat="1" ht="15">
      <c r="A2114" s="161"/>
      <c r="B2114" s="164"/>
    </row>
    <row r="2115" spans="1:2" s="155" customFormat="1" ht="15">
      <c r="A2115" s="161"/>
      <c r="B2115" s="164"/>
    </row>
    <row r="2116" spans="1:2" s="155" customFormat="1" ht="15">
      <c r="A2116" s="161"/>
      <c r="B2116" s="164"/>
    </row>
    <row r="2117" spans="1:2" s="155" customFormat="1" ht="15">
      <c r="A2117" s="161"/>
      <c r="B2117" s="164"/>
    </row>
    <row r="2118" spans="1:2" s="155" customFormat="1" ht="15">
      <c r="A2118" s="161"/>
      <c r="B2118" s="164"/>
    </row>
    <row r="2119" spans="1:2" s="155" customFormat="1" ht="15">
      <c r="A2119" s="161"/>
      <c r="B2119" s="164"/>
    </row>
    <row r="2120" spans="1:2" s="155" customFormat="1" ht="15">
      <c r="A2120" s="161"/>
      <c r="B2120" s="164"/>
    </row>
    <row r="2121" spans="1:2" s="155" customFormat="1" ht="15">
      <c r="A2121" s="161"/>
      <c r="B2121" s="164"/>
    </row>
    <row r="2122" spans="1:2" s="155" customFormat="1" ht="15">
      <c r="A2122" s="161"/>
      <c r="B2122" s="164"/>
    </row>
    <row r="2123" spans="1:2" s="155" customFormat="1" ht="15">
      <c r="A2123" s="161"/>
      <c r="B2123" s="164"/>
    </row>
    <row r="2124" spans="1:2" s="155" customFormat="1" ht="15">
      <c r="A2124" s="161"/>
      <c r="B2124" s="164"/>
    </row>
    <row r="2125" spans="1:2" s="155" customFormat="1" ht="15">
      <c r="A2125" s="161"/>
      <c r="B2125" s="164"/>
    </row>
    <row r="2126" spans="1:2" s="155" customFormat="1" ht="15">
      <c r="A2126" s="161"/>
      <c r="B2126" s="164"/>
    </row>
    <row r="2127" spans="1:2" s="155" customFormat="1" ht="15">
      <c r="A2127" s="161"/>
      <c r="B2127" s="164"/>
    </row>
    <row r="2128" spans="1:2" s="155" customFormat="1" ht="15">
      <c r="A2128" s="161"/>
      <c r="B2128" s="164"/>
    </row>
    <row r="2129" spans="1:2" s="155" customFormat="1" ht="15">
      <c r="A2129" s="161"/>
      <c r="B2129" s="164"/>
    </row>
    <row r="2130" spans="1:2" s="155" customFormat="1" ht="15">
      <c r="A2130" s="161"/>
      <c r="B2130" s="164"/>
    </row>
    <row r="2131" spans="1:2" s="155" customFormat="1" ht="15">
      <c r="A2131" s="161"/>
      <c r="B2131" s="164"/>
    </row>
    <row r="2132" spans="1:2" s="155" customFormat="1" ht="15">
      <c r="A2132" s="161"/>
      <c r="B2132" s="164"/>
    </row>
    <row r="2133" spans="1:2" s="155" customFormat="1" ht="15">
      <c r="A2133" s="161"/>
      <c r="B2133" s="164"/>
    </row>
    <row r="2134" spans="1:2" s="155" customFormat="1" ht="15">
      <c r="A2134" s="161"/>
      <c r="B2134" s="164"/>
    </row>
    <row r="2135" spans="1:2" s="155" customFormat="1" ht="15">
      <c r="A2135" s="161"/>
      <c r="B2135" s="164"/>
    </row>
    <row r="2136" spans="1:2" s="155" customFormat="1" ht="15">
      <c r="A2136" s="161"/>
      <c r="B2136" s="164"/>
    </row>
    <row r="2137" spans="1:2" s="155" customFormat="1" ht="15">
      <c r="A2137" s="161"/>
      <c r="B2137" s="164"/>
    </row>
    <row r="2138" spans="1:2" s="155" customFormat="1" ht="15">
      <c r="A2138" s="161"/>
      <c r="B2138" s="164"/>
    </row>
    <row r="2139" spans="1:2" s="155" customFormat="1" ht="15">
      <c r="A2139" s="161"/>
      <c r="B2139" s="164"/>
    </row>
    <row r="2140" spans="1:2" s="155" customFormat="1" ht="15">
      <c r="A2140" s="161"/>
      <c r="B2140" s="164"/>
    </row>
    <row r="2141" spans="1:2" s="155" customFormat="1" ht="15">
      <c r="A2141" s="161"/>
      <c r="B2141" s="164"/>
    </row>
    <row r="2142" spans="1:2" s="155" customFormat="1" ht="15">
      <c r="A2142" s="161"/>
      <c r="B2142" s="164"/>
    </row>
    <row r="2143" spans="1:2" s="155" customFormat="1" ht="15">
      <c r="A2143" s="161"/>
      <c r="B2143" s="164"/>
    </row>
    <row r="2144" spans="1:2" s="155" customFormat="1" ht="15">
      <c r="A2144" s="161"/>
      <c r="B2144" s="164"/>
    </row>
    <row r="2145" spans="1:2" s="155" customFormat="1" ht="15">
      <c r="A2145" s="161"/>
      <c r="B2145" s="164"/>
    </row>
    <row r="2146" spans="1:2" s="155" customFormat="1" ht="15">
      <c r="A2146" s="161"/>
      <c r="B2146" s="164"/>
    </row>
    <row r="2147" spans="1:2" s="155" customFormat="1" ht="15">
      <c r="A2147" s="161"/>
      <c r="B2147" s="164"/>
    </row>
    <row r="2148" spans="1:2" s="155" customFormat="1" ht="15">
      <c r="A2148" s="161"/>
      <c r="B2148" s="164"/>
    </row>
    <row r="2149" spans="1:2" s="155" customFormat="1" ht="15">
      <c r="A2149" s="161"/>
      <c r="B2149" s="164"/>
    </row>
    <row r="2150" spans="1:2" s="155" customFormat="1" ht="15">
      <c r="A2150" s="161"/>
      <c r="B2150" s="164"/>
    </row>
    <row r="2151" spans="1:2" s="155" customFormat="1" ht="15">
      <c r="A2151" s="161"/>
      <c r="B2151" s="164"/>
    </row>
    <row r="2152" spans="1:2" s="155" customFormat="1" ht="15">
      <c r="A2152" s="161"/>
      <c r="B2152" s="164"/>
    </row>
    <row r="2153" spans="1:2" s="155" customFormat="1" ht="15">
      <c r="A2153" s="161"/>
      <c r="B2153" s="164"/>
    </row>
    <row r="2154" spans="1:2" s="155" customFormat="1" ht="15">
      <c r="A2154" s="161"/>
      <c r="B2154" s="164"/>
    </row>
    <row r="2155" spans="1:2" s="155" customFormat="1" ht="15">
      <c r="A2155" s="161"/>
      <c r="B2155" s="164"/>
    </row>
    <row r="2156" spans="1:2" s="155" customFormat="1" ht="15">
      <c r="A2156" s="161"/>
      <c r="B2156" s="164"/>
    </row>
    <row r="2157" spans="1:2" s="155" customFormat="1" ht="15">
      <c r="A2157" s="161"/>
      <c r="B2157" s="164"/>
    </row>
    <row r="2158" spans="1:2" s="155" customFormat="1" ht="15">
      <c r="A2158" s="161"/>
      <c r="B2158" s="164"/>
    </row>
    <row r="2159" spans="1:2" s="155" customFormat="1" ht="15">
      <c r="A2159" s="161"/>
      <c r="B2159" s="164"/>
    </row>
    <row r="2160" spans="1:2" s="155" customFormat="1" ht="15">
      <c r="A2160" s="161"/>
      <c r="B2160" s="164"/>
    </row>
    <row r="2161" spans="1:2" s="155" customFormat="1" ht="15">
      <c r="A2161" s="161"/>
      <c r="B2161" s="164"/>
    </row>
    <row r="2162" spans="1:2" s="155" customFormat="1" ht="15">
      <c r="A2162" s="161"/>
      <c r="B2162" s="164"/>
    </row>
    <row r="2163" spans="1:2" s="155" customFormat="1" ht="15">
      <c r="A2163" s="161"/>
      <c r="B2163" s="164"/>
    </row>
    <row r="2164" spans="1:2" s="155" customFormat="1" ht="15">
      <c r="A2164" s="161"/>
      <c r="B2164" s="164"/>
    </row>
    <row r="2165" spans="1:2" s="155" customFormat="1" ht="15">
      <c r="A2165" s="161"/>
      <c r="B2165" s="164"/>
    </row>
    <row r="2166" spans="1:2" s="155" customFormat="1" ht="15">
      <c r="A2166" s="161"/>
      <c r="B2166" s="164"/>
    </row>
    <row r="2167" spans="1:2" s="155" customFormat="1" ht="15">
      <c r="A2167" s="161"/>
      <c r="B2167" s="164"/>
    </row>
    <row r="2168" spans="1:2" s="155" customFormat="1" ht="15">
      <c r="A2168" s="161"/>
      <c r="B2168" s="164"/>
    </row>
    <row r="2169" spans="1:2" s="155" customFormat="1" ht="15">
      <c r="A2169" s="161"/>
      <c r="B2169" s="164"/>
    </row>
    <row r="2170" spans="1:2" s="155" customFormat="1" ht="15">
      <c r="A2170" s="161"/>
      <c r="B2170" s="164"/>
    </row>
    <row r="2171" spans="1:2" s="155" customFormat="1" ht="15">
      <c r="A2171" s="161"/>
      <c r="B2171" s="164"/>
    </row>
    <row r="2172" spans="1:2" s="155" customFormat="1" ht="15">
      <c r="A2172" s="161"/>
      <c r="B2172" s="164"/>
    </row>
    <row r="2173" spans="1:2" s="155" customFormat="1" ht="15">
      <c r="A2173" s="161"/>
      <c r="B2173" s="164"/>
    </row>
    <row r="2174" spans="1:2" s="155" customFormat="1" ht="15">
      <c r="A2174" s="161"/>
      <c r="B2174" s="164"/>
    </row>
    <row r="2175" spans="1:2" s="155" customFormat="1" ht="15">
      <c r="A2175" s="161"/>
      <c r="B2175" s="164"/>
    </row>
    <row r="2176" spans="1:2" s="155" customFormat="1" ht="15">
      <c r="A2176" s="161"/>
      <c r="B2176" s="164"/>
    </row>
    <row r="2177" spans="1:2" s="155" customFormat="1" ht="15">
      <c r="A2177" s="161"/>
      <c r="B2177" s="164"/>
    </row>
    <row r="2178" spans="1:2" s="155" customFormat="1" ht="15">
      <c r="A2178" s="161"/>
      <c r="B2178" s="164"/>
    </row>
    <row r="2179" spans="1:2" s="155" customFormat="1" ht="15">
      <c r="A2179" s="161"/>
      <c r="B2179" s="164"/>
    </row>
    <row r="2180" spans="1:2" s="155" customFormat="1" ht="15">
      <c r="A2180" s="161"/>
      <c r="B2180" s="164"/>
    </row>
    <row r="2181" spans="1:2" s="155" customFormat="1" ht="15">
      <c r="A2181" s="161"/>
      <c r="B2181" s="164"/>
    </row>
    <row r="2182" spans="1:2" s="155" customFormat="1" ht="15">
      <c r="A2182" s="161"/>
      <c r="B2182" s="164"/>
    </row>
    <row r="2183" spans="1:2" s="155" customFormat="1" ht="15">
      <c r="A2183" s="161"/>
      <c r="B2183" s="164"/>
    </row>
    <row r="2184" spans="1:2" s="155" customFormat="1" ht="15">
      <c r="A2184" s="161"/>
      <c r="B2184" s="164"/>
    </row>
    <row r="2185" spans="1:2" s="155" customFormat="1" ht="15">
      <c r="A2185" s="161"/>
      <c r="B2185" s="164"/>
    </row>
    <row r="2186" spans="1:2" s="155" customFormat="1" ht="15">
      <c r="A2186" s="161"/>
      <c r="B2186" s="164"/>
    </row>
    <row r="2187" spans="1:2" s="155" customFormat="1" ht="15">
      <c r="A2187" s="161"/>
      <c r="B2187" s="164"/>
    </row>
    <row r="2188" spans="1:2" s="155" customFormat="1" ht="15">
      <c r="A2188" s="161"/>
      <c r="B2188" s="164"/>
    </row>
    <row r="2189" spans="1:2" s="155" customFormat="1" ht="15">
      <c r="A2189" s="161"/>
      <c r="B2189" s="164"/>
    </row>
    <row r="2190" spans="1:2" s="155" customFormat="1" ht="15">
      <c r="A2190" s="161"/>
      <c r="B2190" s="164"/>
    </row>
    <row r="2191" spans="1:2" s="155" customFormat="1" ht="15">
      <c r="A2191" s="161"/>
      <c r="B2191" s="164"/>
    </row>
    <row r="2192" spans="1:2" s="155" customFormat="1" ht="15">
      <c r="A2192" s="161"/>
      <c r="B2192" s="164"/>
    </row>
    <row r="2193" spans="1:2" s="155" customFormat="1" ht="15">
      <c r="A2193" s="161"/>
      <c r="B2193" s="164"/>
    </row>
    <row r="2194" spans="1:2" s="155" customFormat="1" ht="15">
      <c r="A2194" s="161"/>
      <c r="B2194" s="164"/>
    </row>
    <row r="2195" spans="1:2" s="155" customFormat="1" ht="15">
      <c r="A2195" s="161"/>
      <c r="B2195" s="164"/>
    </row>
    <row r="2196" spans="1:2" s="155" customFormat="1" ht="15">
      <c r="A2196" s="161"/>
      <c r="B2196" s="164"/>
    </row>
    <row r="2197" spans="1:2" s="155" customFormat="1" ht="15">
      <c r="A2197" s="161"/>
      <c r="B2197" s="164"/>
    </row>
    <row r="2198" spans="1:2" s="155" customFormat="1" ht="15">
      <c r="A2198" s="161"/>
      <c r="B2198" s="164"/>
    </row>
    <row r="2199" spans="1:2" s="155" customFormat="1" ht="15">
      <c r="A2199" s="161"/>
      <c r="B2199" s="164"/>
    </row>
    <row r="2200" spans="1:2" s="155" customFormat="1" ht="15">
      <c r="A2200" s="161"/>
      <c r="B2200" s="164"/>
    </row>
    <row r="2201" spans="1:2" s="155" customFormat="1" ht="15">
      <c r="A2201" s="161"/>
      <c r="B2201" s="164"/>
    </row>
    <row r="2202" spans="1:2" s="155" customFormat="1" ht="15">
      <c r="A2202" s="161"/>
      <c r="B2202" s="164"/>
    </row>
    <row r="2203" spans="1:2" s="155" customFormat="1" ht="15">
      <c r="A2203" s="161"/>
      <c r="B2203" s="164"/>
    </row>
    <row r="2204" spans="1:2" s="155" customFormat="1" ht="15">
      <c r="A2204" s="161"/>
      <c r="B2204" s="164"/>
    </row>
    <row r="2205" spans="1:2" s="155" customFormat="1" ht="15">
      <c r="A2205" s="161"/>
      <c r="B2205" s="164"/>
    </row>
    <row r="2206" spans="1:2" s="155" customFormat="1" ht="15">
      <c r="A2206" s="161"/>
      <c r="B2206" s="164"/>
    </row>
    <row r="2207" spans="1:2" s="155" customFormat="1" ht="15">
      <c r="A2207" s="161"/>
      <c r="B2207" s="164"/>
    </row>
    <row r="2208" spans="1:2" s="155" customFormat="1" ht="15">
      <c r="A2208" s="161"/>
      <c r="B2208" s="164"/>
    </row>
    <row r="2209" spans="1:2" s="155" customFormat="1" ht="15">
      <c r="A2209" s="161"/>
      <c r="B2209" s="164"/>
    </row>
    <row r="2210" spans="1:2" s="155" customFormat="1" ht="15">
      <c r="A2210" s="161"/>
      <c r="B2210" s="164"/>
    </row>
    <row r="2211" spans="1:2" s="155" customFormat="1" ht="15">
      <c r="A2211" s="161"/>
      <c r="B2211" s="164"/>
    </row>
    <row r="2212" spans="1:2" s="155" customFormat="1" ht="15">
      <c r="A2212" s="161"/>
      <c r="B2212" s="164"/>
    </row>
    <row r="2213" spans="1:2" s="155" customFormat="1" ht="15">
      <c r="A2213" s="161"/>
      <c r="B2213" s="164"/>
    </row>
    <row r="2214" spans="1:2" s="155" customFormat="1" ht="15">
      <c r="A2214" s="161"/>
      <c r="B2214" s="164"/>
    </row>
    <row r="2215" spans="1:2" s="155" customFormat="1" ht="15">
      <c r="A2215" s="161"/>
      <c r="B2215" s="164"/>
    </row>
    <row r="2216" spans="1:2" s="155" customFormat="1" ht="15">
      <c r="A2216" s="161"/>
      <c r="B2216" s="164"/>
    </row>
    <row r="2217" spans="1:2" s="155" customFormat="1" ht="15">
      <c r="A2217" s="161"/>
      <c r="B2217" s="164"/>
    </row>
    <row r="2218" spans="1:2" s="155" customFormat="1" ht="15">
      <c r="A2218" s="161"/>
      <c r="B2218" s="164"/>
    </row>
    <row r="2219" spans="1:2" s="155" customFormat="1" ht="15">
      <c r="A2219" s="161"/>
      <c r="B2219" s="164"/>
    </row>
    <row r="2220" spans="1:2" s="155" customFormat="1" ht="15">
      <c r="A2220" s="161"/>
      <c r="B2220" s="164"/>
    </row>
    <row r="2221" spans="1:2" s="155" customFormat="1" ht="15">
      <c r="A2221" s="161"/>
      <c r="B2221" s="164"/>
    </row>
    <row r="2222" spans="1:2" s="155" customFormat="1" ht="15">
      <c r="A2222" s="161"/>
      <c r="B2222" s="164"/>
    </row>
    <row r="2223" spans="1:2" s="155" customFormat="1" ht="15">
      <c r="A2223" s="161"/>
      <c r="B2223" s="164"/>
    </row>
    <row r="2224" spans="1:2" s="155" customFormat="1" ht="15">
      <c r="A2224" s="161"/>
      <c r="B2224" s="164"/>
    </row>
    <row r="2225" spans="1:2" s="155" customFormat="1" ht="15">
      <c r="A2225" s="161"/>
      <c r="B2225" s="164"/>
    </row>
    <row r="2226" spans="1:2" s="155" customFormat="1" ht="15">
      <c r="A2226" s="161"/>
      <c r="B2226" s="164"/>
    </row>
    <row r="2227" spans="1:2" s="155" customFormat="1" ht="15">
      <c r="A2227" s="161"/>
      <c r="B2227" s="164"/>
    </row>
    <row r="2228" spans="1:2" s="155" customFormat="1" ht="15">
      <c r="A2228" s="161"/>
      <c r="B2228" s="164"/>
    </row>
    <row r="2229" spans="1:2" s="155" customFormat="1" ht="15">
      <c r="A2229" s="161"/>
      <c r="B2229" s="164"/>
    </row>
    <row r="2230" spans="1:2" s="155" customFormat="1" ht="15">
      <c r="A2230" s="161"/>
      <c r="B2230" s="164"/>
    </row>
    <row r="2231" spans="1:2" s="155" customFormat="1" ht="15">
      <c r="A2231" s="161"/>
      <c r="B2231" s="164"/>
    </row>
    <row r="2232" spans="1:2" s="155" customFormat="1" ht="15">
      <c r="A2232" s="161"/>
      <c r="B2232" s="164"/>
    </row>
    <row r="2233" spans="1:2" s="155" customFormat="1" ht="15">
      <c r="A2233" s="161"/>
      <c r="B2233" s="164"/>
    </row>
    <row r="2234" spans="1:2" s="155" customFormat="1" ht="15">
      <c r="A2234" s="161"/>
      <c r="B2234" s="164"/>
    </row>
    <row r="2235" spans="1:2" s="155" customFormat="1" ht="15">
      <c r="A2235" s="161"/>
      <c r="B2235" s="164"/>
    </row>
    <row r="2236" spans="1:2" s="155" customFormat="1" ht="15">
      <c r="A2236" s="161"/>
      <c r="B2236" s="164"/>
    </row>
    <row r="2237" spans="1:2" s="155" customFormat="1" ht="15">
      <c r="A2237" s="161"/>
      <c r="B2237" s="164"/>
    </row>
    <row r="2238" spans="1:2" s="155" customFormat="1" ht="15">
      <c r="A2238" s="161"/>
      <c r="B2238" s="164"/>
    </row>
    <row r="2239" spans="1:2" s="155" customFormat="1" ht="15">
      <c r="A2239" s="161"/>
      <c r="B2239" s="164"/>
    </row>
    <row r="2240" spans="1:2" s="155" customFormat="1" ht="15">
      <c r="A2240" s="161"/>
      <c r="B2240" s="164"/>
    </row>
    <row r="2241" spans="1:2" s="155" customFormat="1" ht="15">
      <c r="A2241" s="161"/>
      <c r="B2241" s="164"/>
    </row>
    <row r="2242" spans="1:2" s="155" customFormat="1" ht="15">
      <c r="A2242" s="161"/>
      <c r="B2242" s="164"/>
    </row>
    <row r="2243" spans="1:2" s="155" customFormat="1" ht="15">
      <c r="A2243" s="161"/>
      <c r="B2243" s="164"/>
    </row>
    <row r="2244" spans="1:2" s="155" customFormat="1" ht="15">
      <c r="A2244" s="161"/>
      <c r="B2244" s="164"/>
    </row>
    <row r="2245" spans="1:2" s="155" customFormat="1" ht="15">
      <c r="A2245" s="161"/>
      <c r="B2245" s="164"/>
    </row>
    <row r="2246" spans="1:2" s="155" customFormat="1" ht="15">
      <c r="A2246" s="161"/>
      <c r="B2246" s="164"/>
    </row>
    <row r="2247" spans="1:2" s="155" customFormat="1" ht="15">
      <c r="A2247" s="161"/>
      <c r="B2247" s="164"/>
    </row>
    <row r="2248" spans="1:2" s="155" customFormat="1" ht="15">
      <c r="A2248" s="161"/>
      <c r="B2248" s="164"/>
    </row>
    <row r="2249" spans="1:2" s="155" customFormat="1" ht="15">
      <c r="A2249" s="161"/>
      <c r="B2249" s="164"/>
    </row>
    <row r="2250" spans="1:2" s="155" customFormat="1" ht="15">
      <c r="A2250" s="161"/>
      <c r="B2250" s="164"/>
    </row>
    <row r="2251" spans="1:2" s="155" customFormat="1" ht="15">
      <c r="A2251" s="161"/>
      <c r="B2251" s="164"/>
    </row>
    <row r="2252" spans="1:2" s="155" customFormat="1" ht="15">
      <c r="A2252" s="161"/>
      <c r="B2252" s="164"/>
    </row>
    <row r="2253" spans="1:2" s="155" customFormat="1" ht="15">
      <c r="A2253" s="161"/>
      <c r="B2253" s="164"/>
    </row>
    <row r="2254" spans="1:2" s="155" customFormat="1" ht="15">
      <c r="A2254" s="161"/>
      <c r="B2254" s="164"/>
    </row>
    <row r="2255" spans="1:2" s="155" customFormat="1" ht="15">
      <c r="A2255" s="161"/>
      <c r="B2255" s="164"/>
    </row>
    <row r="2256" spans="1:2" s="155" customFormat="1" ht="15">
      <c r="A2256" s="161"/>
      <c r="B2256" s="164"/>
    </row>
    <row r="2257" spans="1:2" s="155" customFormat="1" ht="15">
      <c r="A2257" s="161"/>
      <c r="B2257" s="164"/>
    </row>
    <row r="2258" spans="1:2" s="155" customFormat="1" ht="15">
      <c r="A2258" s="161"/>
      <c r="B2258" s="164"/>
    </row>
    <row r="2259" spans="1:2" s="155" customFormat="1" ht="15">
      <c r="A2259" s="161"/>
      <c r="B2259" s="164"/>
    </row>
    <row r="2260" spans="1:2" s="155" customFormat="1" ht="15">
      <c r="A2260" s="161"/>
      <c r="B2260" s="164"/>
    </row>
    <row r="2261" spans="1:2" s="155" customFormat="1" ht="15">
      <c r="A2261" s="161"/>
      <c r="B2261" s="164"/>
    </row>
    <row r="2262" spans="1:2" s="155" customFormat="1" ht="15">
      <c r="A2262" s="161"/>
      <c r="B2262" s="164"/>
    </row>
    <row r="2263" spans="1:2" s="155" customFormat="1" ht="15">
      <c r="A2263" s="161"/>
      <c r="B2263" s="164"/>
    </row>
    <row r="2264" spans="1:2" s="155" customFormat="1" ht="15">
      <c r="A2264" s="161"/>
      <c r="B2264" s="164"/>
    </row>
    <row r="2265" spans="1:2" s="155" customFormat="1" ht="15">
      <c r="A2265" s="161"/>
      <c r="B2265" s="164"/>
    </row>
    <row r="2266" spans="1:2" s="155" customFormat="1" ht="15">
      <c r="A2266" s="161"/>
      <c r="B2266" s="164"/>
    </row>
    <row r="2267" spans="1:2" s="155" customFormat="1" ht="15">
      <c r="A2267" s="161"/>
      <c r="B2267" s="164"/>
    </row>
    <row r="2268" spans="1:2" s="155" customFormat="1" ht="15">
      <c r="A2268" s="161"/>
      <c r="B2268" s="164"/>
    </row>
    <row r="2269" spans="1:2" s="155" customFormat="1" ht="15">
      <c r="A2269" s="161"/>
      <c r="B2269" s="164"/>
    </row>
    <row r="2270" spans="1:2" s="155" customFormat="1" ht="15">
      <c r="A2270" s="161"/>
      <c r="B2270" s="164"/>
    </row>
    <row r="2271" spans="1:2" s="155" customFormat="1" ht="15">
      <c r="A2271" s="161"/>
      <c r="B2271" s="164"/>
    </row>
    <row r="2272" spans="1:2" s="155" customFormat="1" ht="15">
      <c r="A2272" s="161"/>
      <c r="B2272" s="164"/>
    </row>
    <row r="2273" spans="1:2" s="155" customFormat="1" ht="15">
      <c r="A2273" s="161"/>
      <c r="B2273" s="164"/>
    </row>
    <row r="2274" spans="1:2" s="155" customFormat="1" ht="15">
      <c r="A2274" s="161"/>
      <c r="B2274" s="164"/>
    </row>
    <row r="2275" spans="1:2" s="155" customFormat="1" ht="15">
      <c r="A2275" s="161"/>
      <c r="B2275" s="164"/>
    </row>
    <row r="2276" spans="1:2" s="155" customFormat="1" ht="15">
      <c r="A2276" s="161"/>
      <c r="B2276" s="164"/>
    </row>
    <row r="2277" spans="1:2" s="155" customFormat="1" ht="15">
      <c r="A2277" s="161"/>
      <c r="B2277" s="164"/>
    </row>
    <row r="2278" spans="1:2" s="155" customFormat="1" ht="15">
      <c r="A2278" s="161"/>
      <c r="B2278" s="164"/>
    </row>
    <row r="2279" spans="1:2" s="155" customFormat="1" ht="15">
      <c r="A2279" s="161"/>
      <c r="B2279" s="164"/>
    </row>
    <row r="2280" spans="1:2" s="155" customFormat="1" ht="15">
      <c r="A2280" s="161"/>
      <c r="B2280" s="164"/>
    </row>
    <row r="2281" spans="1:2" s="155" customFormat="1" ht="15">
      <c r="A2281" s="161"/>
      <c r="B2281" s="164"/>
    </row>
    <row r="2282" spans="1:2" s="155" customFormat="1" ht="15">
      <c r="A2282" s="161"/>
      <c r="B2282" s="164"/>
    </row>
    <row r="2283" spans="1:2" s="155" customFormat="1" ht="15">
      <c r="A2283" s="161"/>
      <c r="B2283" s="164"/>
    </row>
    <row r="2284" spans="1:2" s="155" customFormat="1" ht="15">
      <c r="A2284" s="161"/>
      <c r="B2284" s="164"/>
    </row>
    <row r="2285" spans="1:2" s="155" customFormat="1" ht="15">
      <c r="A2285" s="161"/>
      <c r="B2285" s="164"/>
    </row>
    <row r="2286" spans="1:2" s="155" customFormat="1" ht="15">
      <c r="A2286" s="161"/>
      <c r="B2286" s="164"/>
    </row>
    <row r="2287" spans="1:2" s="155" customFormat="1" ht="15">
      <c r="A2287" s="161"/>
      <c r="B2287" s="164"/>
    </row>
    <row r="2288" spans="1:2" s="155" customFormat="1" ht="15">
      <c r="A2288" s="161"/>
      <c r="B2288" s="164"/>
    </row>
    <row r="2289" spans="1:2" s="155" customFormat="1" ht="15">
      <c r="A2289" s="161"/>
      <c r="B2289" s="164"/>
    </row>
    <row r="2290" spans="1:2" s="155" customFormat="1" ht="15">
      <c r="A2290" s="161"/>
      <c r="B2290" s="164"/>
    </row>
    <row r="2291" spans="1:2" s="155" customFormat="1" ht="15">
      <c r="A2291" s="161"/>
      <c r="B2291" s="164"/>
    </row>
    <row r="2292" spans="1:2" s="155" customFormat="1" ht="15">
      <c r="A2292" s="161"/>
      <c r="B2292" s="164"/>
    </row>
    <row r="2293" spans="1:2" s="155" customFormat="1" ht="15">
      <c r="A2293" s="161"/>
      <c r="B2293" s="164"/>
    </row>
    <row r="2294" spans="1:2" s="155" customFormat="1" ht="15">
      <c r="A2294" s="161"/>
      <c r="B2294" s="164"/>
    </row>
    <row r="2295" spans="1:2" s="155" customFormat="1" ht="15">
      <c r="A2295" s="161"/>
      <c r="B2295" s="164"/>
    </row>
    <row r="2296" spans="1:2" s="155" customFormat="1" ht="15">
      <c r="A2296" s="161"/>
      <c r="B2296" s="164"/>
    </row>
    <row r="2297" spans="1:2" s="155" customFormat="1" ht="15">
      <c r="A2297" s="161"/>
      <c r="B2297" s="164"/>
    </row>
    <row r="2298" spans="1:2" s="155" customFormat="1" ht="15">
      <c r="A2298" s="161"/>
      <c r="B2298" s="164"/>
    </row>
    <row r="2299" spans="1:2" s="155" customFormat="1" ht="15">
      <c r="A2299" s="161"/>
      <c r="B2299" s="164"/>
    </row>
    <row r="2300" spans="1:2" s="155" customFormat="1" ht="15">
      <c r="A2300" s="161"/>
      <c r="B2300" s="164"/>
    </row>
    <row r="2301" spans="1:2" s="155" customFormat="1" ht="15">
      <c r="A2301" s="161"/>
      <c r="B2301" s="164"/>
    </row>
    <row r="2302" spans="1:2" s="155" customFormat="1" ht="15">
      <c r="A2302" s="161"/>
      <c r="B2302" s="164"/>
    </row>
    <row r="2303" spans="1:2" s="155" customFormat="1" ht="15">
      <c r="A2303" s="161"/>
      <c r="B2303" s="164"/>
    </row>
    <row r="2304" spans="1:2" s="155" customFormat="1" ht="15">
      <c r="A2304" s="161"/>
      <c r="B2304" s="164"/>
    </row>
    <row r="2305" spans="1:2" s="155" customFormat="1" ht="15">
      <c r="A2305" s="161"/>
      <c r="B2305" s="164"/>
    </row>
    <row r="2306" spans="1:2" s="155" customFormat="1" ht="15">
      <c r="A2306" s="161"/>
      <c r="B2306" s="164"/>
    </row>
    <row r="2307" spans="1:2" s="155" customFormat="1" ht="15">
      <c r="A2307" s="161"/>
      <c r="B2307" s="164"/>
    </row>
    <row r="2308" spans="1:2" s="155" customFormat="1" ht="15">
      <c r="A2308" s="161"/>
      <c r="B2308" s="164"/>
    </row>
    <row r="2309" spans="1:2" s="155" customFormat="1" ht="15">
      <c r="A2309" s="161"/>
      <c r="B2309" s="164"/>
    </row>
    <row r="2310" spans="1:2" s="155" customFormat="1" ht="15">
      <c r="A2310" s="161"/>
      <c r="B2310" s="164"/>
    </row>
    <row r="2311" spans="1:2" s="155" customFormat="1" ht="15">
      <c r="A2311" s="161"/>
      <c r="B2311" s="164"/>
    </row>
    <row r="2312" spans="1:2" s="155" customFormat="1" ht="15">
      <c r="A2312" s="161"/>
      <c r="B2312" s="164"/>
    </row>
    <row r="2313" spans="1:2" s="155" customFormat="1" ht="15">
      <c r="A2313" s="161"/>
      <c r="B2313" s="164"/>
    </row>
    <row r="2314" spans="1:2" s="155" customFormat="1" ht="15">
      <c r="A2314" s="161"/>
      <c r="B2314" s="164"/>
    </row>
    <row r="2315" spans="1:2" s="155" customFormat="1" ht="15">
      <c r="A2315" s="161"/>
      <c r="B2315" s="164"/>
    </row>
    <row r="2316" spans="1:2" s="155" customFormat="1" ht="15">
      <c r="A2316" s="161"/>
      <c r="B2316" s="164"/>
    </row>
    <row r="2317" spans="1:2" s="155" customFormat="1" ht="15">
      <c r="A2317" s="161"/>
      <c r="B2317" s="164"/>
    </row>
    <row r="2318" spans="1:2" s="155" customFormat="1" ht="15">
      <c r="A2318" s="161"/>
      <c r="B2318" s="164"/>
    </row>
    <row r="2319" spans="1:2" s="155" customFormat="1" ht="15">
      <c r="A2319" s="161"/>
      <c r="B2319" s="164"/>
    </row>
    <row r="2320" spans="1:2" s="155" customFormat="1" ht="15">
      <c r="A2320" s="161"/>
      <c r="B2320" s="164"/>
    </row>
    <row r="2321" spans="1:2" s="155" customFormat="1" ht="15">
      <c r="A2321" s="161"/>
      <c r="B2321" s="164"/>
    </row>
    <row r="2322" spans="1:2" s="155" customFormat="1" ht="15">
      <c r="A2322" s="161"/>
      <c r="B2322" s="164"/>
    </row>
    <row r="2323" spans="1:2" s="155" customFormat="1" ht="15">
      <c r="A2323" s="161"/>
      <c r="B2323" s="164"/>
    </row>
    <row r="2324" spans="1:2" s="155" customFormat="1" ht="15">
      <c r="A2324" s="161"/>
      <c r="B2324" s="164"/>
    </row>
    <row r="2325" spans="1:2" s="155" customFormat="1" ht="15">
      <c r="A2325" s="161"/>
      <c r="B2325" s="164"/>
    </row>
    <row r="2326" spans="1:2" s="155" customFormat="1" ht="15">
      <c r="A2326" s="161"/>
      <c r="B2326" s="164"/>
    </row>
    <row r="2327" spans="1:2" s="155" customFormat="1" ht="15">
      <c r="A2327" s="161"/>
      <c r="B2327" s="164"/>
    </row>
    <row r="2328" spans="1:2" s="155" customFormat="1" ht="15">
      <c r="A2328" s="161"/>
      <c r="B2328" s="164"/>
    </row>
    <row r="2329" spans="1:2" s="155" customFormat="1" ht="15">
      <c r="A2329" s="161"/>
      <c r="B2329" s="164"/>
    </row>
    <row r="2330" spans="1:2" s="155" customFormat="1" ht="15">
      <c r="A2330" s="161"/>
      <c r="B2330" s="164"/>
    </row>
    <row r="2331" spans="1:2" s="155" customFormat="1" ht="15">
      <c r="A2331" s="161"/>
      <c r="B2331" s="164"/>
    </row>
    <row r="2332" spans="1:2" s="155" customFormat="1" ht="15">
      <c r="A2332" s="161"/>
      <c r="B2332" s="164"/>
    </row>
    <row r="2333" spans="1:2" s="155" customFormat="1" ht="15">
      <c r="A2333" s="161"/>
      <c r="B2333" s="164"/>
    </row>
    <row r="2334" spans="1:2" s="155" customFormat="1" ht="15">
      <c r="A2334" s="161"/>
      <c r="B2334" s="164"/>
    </row>
    <row r="2335" spans="1:2" s="155" customFormat="1" ht="15">
      <c r="A2335" s="161"/>
      <c r="B2335" s="164"/>
    </row>
    <row r="2336" spans="1:2" s="155" customFormat="1" ht="15">
      <c r="A2336" s="161"/>
      <c r="B2336" s="164"/>
    </row>
    <row r="2337" spans="1:2" s="155" customFormat="1" ht="15">
      <c r="A2337" s="161"/>
      <c r="B2337" s="164"/>
    </row>
    <row r="2338" spans="1:2" s="155" customFormat="1" ht="15">
      <c r="A2338" s="161"/>
      <c r="B2338" s="164"/>
    </row>
    <row r="2339" spans="1:2" s="155" customFormat="1" ht="15">
      <c r="A2339" s="161"/>
      <c r="B2339" s="164"/>
    </row>
    <row r="2340" spans="1:2" s="155" customFormat="1" ht="15">
      <c r="A2340" s="161"/>
      <c r="B2340" s="164"/>
    </row>
    <row r="2341" spans="1:2" s="155" customFormat="1" ht="15">
      <c r="A2341" s="161"/>
      <c r="B2341" s="164"/>
    </row>
    <row r="2342" spans="1:2" s="155" customFormat="1" ht="15">
      <c r="A2342" s="161"/>
      <c r="B2342" s="164"/>
    </row>
    <row r="2343" spans="1:2" s="155" customFormat="1" ht="15">
      <c r="A2343" s="161"/>
      <c r="B2343" s="164"/>
    </row>
    <row r="2344" spans="1:2" s="155" customFormat="1" ht="15">
      <c r="A2344" s="161"/>
      <c r="B2344" s="164"/>
    </row>
    <row r="2345" spans="1:2" s="155" customFormat="1" ht="15">
      <c r="A2345" s="161"/>
      <c r="B2345" s="164"/>
    </row>
    <row r="2346" spans="1:2" s="155" customFormat="1" ht="15">
      <c r="A2346" s="161"/>
      <c r="B2346" s="164"/>
    </row>
    <row r="2347" spans="1:2" s="155" customFormat="1" ht="15">
      <c r="A2347" s="161"/>
      <c r="B2347" s="164"/>
    </row>
    <row r="2348" spans="1:2" s="155" customFormat="1" ht="15">
      <c r="A2348" s="161"/>
      <c r="B2348" s="164"/>
    </row>
    <row r="2349" spans="1:2" s="155" customFormat="1" ht="15">
      <c r="A2349" s="161"/>
      <c r="B2349" s="164"/>
    </row>
    <row r="2350" spans="1:2" s="155" customFormat="1" ht="15">
      <c r="A2350" s="161"/>
      <c r="B2350" s="164"/>
    </row>
    <row r="2351" spans="1:2" s="155" customFormat="1" ht="15">
      <c r="A2351" s="161"/>
      <c r="B2351" s="164"/>
    </row>
    <row r="2352" spans="1:2" s="155" customFormat="1" ht="15">
      <c r="A2352" s="161"/>
      <c r="B2352" s="164"/>
    </row>
    <row r="2353" spans="1:2" s="155" customFormat="1" ht="15">
      <c r="A2353" s="161"/>
      <c r="B2353" s="164"/>
    </row>
    <row r="2354" spans="1:2" s="155" customFormat="1" ht="15">
      <c r="A2354" s="161"/>
      <c r="B2354" s="164"/>
    </row>
    <row r="2355" spans="1:2" s="155" customFormat="1" ht="15">
      <c r="A2355" s="161"/>
      <c r="B2355" s="164"/>
    </row>
    <row r="2356" spans="1:2" s="155" customFormat="1" ht="15">
      <c r="A2356" s="161"/>
      <c r="B2356" s="164"/>
    </row>
    <row r="2357" spans="1:2" s="155" customFormat="1" ht="15">
      <c r="A2357" s="161"/>
      <c r="B2357" s="164"/>
    </row>
    <row r="2358" spans="1:2" s="155" customFormat="1" ht="15">
      <c r="A2358" s="161"/>
      <c r="B2358" s="164"/>
    </row>
    <row r="2359" spans="1:2" s="155" customFormat="1" ht="15">
      <c r="A2359" s="161"/>
      <c r="B2359" s="164"/>
    </row>
    <row r="2360" spans="1:2" s="155" customFormat="1" ht="15">
      <c r="A2360" s="161"/>
      <c r="B2360" s="164"/>
    </row>
    <row r="2361" spans="1:2" s="155" customFormat="1" ht="15">
      <c r="A2361" s="161"/>
      <c r="B2361" s="164"/>
    </row>
    <row r="2362" spans="1:2" s="155" customFormat="1" ht="15">
      <c r="A2362" s="161"/>
      <c r="B2362" s="164"/>
    </row>
    <row r="2363" spans="1:2" s="155" customFormat="1" ht="15">
      <c r="A2363" s="161"/>
      <c r="B2363" s="164"/>
    </row>
    <row r="2364" spans="1:2" s="155" customFormat="1" ht="15">
      <c r="A2364" s="161"/>
      <c r="B2364" s="164"/>
    </row>
    <row r="2365" spans="1:2" s="155" customFormat="1" ht="15">
      <c r="A2365" s="161"/>
      <c r="B2365" s="164"/>
    </row>
    <row r="2366" spans="1:2" s="155" customFormat="1" ht="15">
      <c r="A2366" s="161"/>
      <c r="B2366" s="164"/>
    </row>
    <row r="2367" spans="1:2" s="155" customFormat="1" ht="15">
      <c r="A2367" s="161"/>
      <c r="B2367" s="164"/>
    </row>
    <row r="2368" spans="1:2" s="155" customFormat="1" ht="15">
      <c r="A2368" s="161"/>
      <c r="B2368" s="164"/>
    </row>
    <row r="2369" spans="1:2" s="155" customFormat="1" ht="15">
      <c r="A2369" s="161"/>
      <c r="B2369" s="164"/>
    </row>
    <row r="2370" spans="1:2" s="155" customFormat="1" ht="15">
      <c r="A2370" s="161"/>
      <c r="B2370" s="164"/>
    </row>
    <row r="2371" spans="1:2" s="155" customFormat="1" ht="15">
      <c r="A2371" s="161"/>
      <c r="B2371" s="164"/>
    </row>
    <row r="2372" spans="1:2" s="155" customFormat="1" ht="15">
      <c r="A2372" s="161"/>
      <c r="B2372" s="164"/>
    </row>
    <row r="2373" spans="1:2" s="155" customFormat="1" ht="15">
      <c r="A2373" s="161"/>
      <c r="B2373" s="164"/>
    </row>
    <row r="2374" spans="1:2" s="155" customFormat="1" ht="15">
      <c r="A2374" s="161"/>
      <c r="B2374" s="164"/>
    </row>
    <row r="2375" spans="1:2" s="155" customFormat="1" ht="15">
      <c r="A2375" s="161"/>
      <c r="B2375" s="164"/>
    </row>
    <row r="2376" spans="1:2" s="155" customFormat="1" ht="15">
      <c r="A2376" s="161"/>
      <c r="B2376" s="164"/>
    </row>
    <row r="2377" spans="1:2" s="155" customFormat="1" ht="15">
      <c r="A2377" s="161"/>
      <c r="B2377" s="164"/>
    </row>
    <row r="2378" spans="1:2" s="155" customFormat="1" ht="15">
      <c r="A2378" s="161"/>
      <c r="B2378" s="164"/>
    </row>
    <row r="2379" spans="1:2" s="155" customFormat="1" ht="15">
      <c r="A2379" s="161"/>
      <c r="B2379" s="164"/>
    </row>
    <row r="2380" spans="1:2" s="155" customFormat="1" ht="15">
      <c r="A2380" s="161"/>
      <c r="B2380" s="164"/>
    </row>
    <row r="2381" spans="1:2" s="155" customFormat="1" ht="15">
      <c r="A2381" s="161"/>
      <c r="B2381" s="164"/>
    </row>
    <row r="2382" spans="1:2" s="155" customFormat="1" ht="15">
      <c r="A2382" s="161"/>
      <c r="B2382" s="164"/>
    </row>
    <row r="2383" spans="1:2" s="155" customFormat="1" ht="15">
      <c r="A2383" s="161"/>
      <c r="B2383" s="164"/>
    </row>
    <row r="2384" spans="1:2" s="155" customFormat="1" ht="15">
      <c r="A2384" s="161"/>
      <c r="B2384" s="164"/>
    </row>
    <row r="2385" spans="1:2" s="155" customFormat="1" ht="15">
      <c r="A2385" s="161"/>
      <c r="B2385" s="164"/>
    </row>
    <row r="2386" spans="1:2" s="155" customFormat="1" ht="15">
      <c r="A2386" s="161"/>
      <c r="B2386" s="164"/>
    </row>
    <row r="2387" spans="1:2" s="155" customFormat="1" ht="15">
      <c r="A2387" s="161"/>
      <c r="B2387" s="164"/>
    </row>
    <row r="2388" spans="1:2" s="155" customFormat="1" ht="15">
      <c r="A2388" s="161"/>
      <c r="B2388" s="164"/>
    </row>
    <row r="2389" spans="1:2" s="155" customFormat="1" ht="15">
      <c r="A2389" s="161"/>
      <c r="B2389" s="164"/>
    </row>
    <row r="2390" spans="1:2" s="155" customFormat="1" ht="15">
      <c r="A2390" s="161"/>
      <c r="B2390" s="164"/>
    </row>
    <row r="2391" spans="1:2" s="155" customFormat="1" ht="15">
      <c r="A2391" s="161"/>
      <c r="B2391" s="164"/>
    </row>
    <row r="2392" spans="1:2" s="155" customFormat="1" ht="15">
      <c r="A2392" s="161"/>
      <c r="B2392" s="164"/>
    </row>
    <row r="2393" spans="1:2" s="155" customFormat="1" ht="15">
      <c r="A2393" s="161"/>
      <c r="B2393" s="164"/>
    </row>
    <row r="2394" spans="1:2" s="155" customFormat="1" ht="15">
      <c r="A2394" s="161"/>
      <c r="B2394" s="164"/>
    </row>
    <row r="2395" spans="1:2" s="155" customFormat="1" ht="15">
      <c r="A2395" s="161"/>
      <c r="B2395" s="164"/>
    </row>
    <row r="2396" spans="1:2" s="155" customFormat="1" ht="15">
      <c r="A2396" s="161"/>
      <c r="B2396" s="164"/>
    </row>
    <row r="2397" spans="1:2" s="155" customFormat="1" ht="15">
      <c r="A2397" s="161"/>
      <c r="B2397" s="164"/>
    </row>
    <row r="2398" spans="1:2" s="155" customFormat="1" ht="15">
      <c r="A2398" s="161"/>
      <c r="B2398" s="164"/>
    </row>
    <row r="2399" spans="1:2" s="155" customFormat="1" ht="15">
      <c r="A2399" s="161"/>
      <c r="B2399" s="164"/>
    </row>
    <row r="2400" spans="1:2" s="155" customFormat="1" ht="15">
      <c r="A2400" s="161"/>
      <c r="B2400" s="164"/>
    </row>
    <row r="2401" spans="1:2" s="155" customFormat="1" ht="15">
      <c r="A2401" s="161"/>
      <c r="B2401" s="164"/>
    </row>
    <row r="2402" spans="1:2" s="155" customFormat="1" ht="15">
      <c r="A2402" s="161"/>
      <c r="B2402" s="164"/>
    </row>
    <row r="2403" spans="1:2" s="155" customFormat="1" ht="15">
      <c r="A2403" s="161"/>
      <c r="B2403" s="164"/>
    </row>
    <row r="2404" spans="1:2" s="155" customFormat="1" ht="15">
      <c r="A2404" s="161"/>
      <c r="B2404" s="164"/>
    </row>
    <row r="2405" spans="1:2" s="155" customFormat="1" ht="15">
      <c r="A2405" s="161"/>
      <c r="B2405" s="164"/>
    </row>
    <row r="2406" spans="1:2" s="155" customFormat="1" ht="15">
      <c r="A2406" s="161"/>
      <c r="B2406" s="164"/>
    </row>
    <row r="2407" spans="1:2" s="155" customFormat="1" ht="15">
      <c r="A2407" s="161"/>
      <c r="B2407" s="164"/>
    </row>
    <row r="2408" spans="1:2" s="155" customFormat="1" ht="15">
      <c r="A2408" s="161"/>
      <c r="B2408" s="164"/>
    </row>
    <row r="2409" spans="1:2" s="155" customFormat="1" ht="15">
      <c r="A2409" s="161"/>
      <c r="B2409" s="164"/>
    </row>
    <row r="2410" spans="1:2" s="155" customFormat="1" ht="15">
      <c r="A2410" s="161"/>
      <c r="B2410" s="164"/>
    </row>
    <row r="2411" spans="1:2" s="155" customFormat="1" ht="15">
      <c r="A2411" s="161"/>
      <c r="B2411" s="164"/>
    </row>
    <row r="2412" spans="1:2" s="155" customFormat="1" ht="15">
      <c r="A2412" s="161"/>
      <c r="B2412" s="164"/>
    </row>
    <row r="2413" spans="1:2" s="155" customFormat="1" ht="15">
      <c r="A2413" s="161"/>
      <c r="B2413" s="164"/>
    </row>
    <row r="2414" spans="1:2" s="155" customFormat="1" ht="15">
      <c r="A2414" s="161"/>
      <c r="B2414" s="164"/>
    </row>
    <row r="2415" spans="1:7" ht="18">
      <c r="A2415" s="161"/>
      <c r="B2415" s="164"/>
      <c r="C2415" s="155"/>
      <c r="D2415" s="155"/>
      <c r="E2415" s="155"/>
      <c r="F2415" s="155"/>
      <c r="G2415" s="155"/>
    </row>
    <row r="2416" spans="1:7" ht="18">
      <c r="A2416" s="161"/>
      <c r="B2416" s="164"/>
      <c r="C2416" s="155"/>
      <c r="D2416" s="155"/>
      <c r="E2416" s="155"/>
      <c r="F2416" s="155"/>
      <c r="G2416" s="155"/>
    </row>
    <row r="2417" spans="1:7" ht="18">
      <c r="A2417" s="161"/>
      <c r="B2417" s="164"/>
      <c r="C2417" s="155"/>
      <c r="D2417" s="155"/>
      <c r="E2417" s="155"/>
      <c r="F2417" s="155"/>
      <c r="G2417" s="155"/>
    </row>
  </sheetData>
  <sheetProtection/>
  <printOptions horizontalCentered="1"/>
  <pageMargins left="0.7874015748031497" right="0.7874015748031497" top="1.4916666666666667" bottom="0.35433070866141736" header="0.3937007874015748" footer="0.15748031496062992"/>
  <pageSetup fitToHeight="1" fitToWidth="1" horizontalDpi="300" verticalDpi="300" orientation="landscape" paperSize="9" r:id="rId1"/>
  <headerFooter alignWithMargins="0">
    <oddHeader>&amp;LMAGYARPOLÁNY KÖZSÉG
ÖNKORMÁNYZATA
&amp;C2019. ÉVI KÖLTSÉGVETÉS
BERUHÁZÁSI  ÉS FELÚJÍTÁSI
KIADÁSOK - BEVÉTELEK 
&amp;R6. melléklet Magyarpolány Község Önkormányat
Képviselő-testületének
2/2019. (III. 5.) önkormányzati rendeletéhez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0"/>
  <sheetViews>
    <sheetView view="pageLayout" zoomScale="148" zoomScalePageLayoutView="148" workbookViewId="0" topLeftCell="H1">
      <selection activeCell="J2" sqref="J2"/>
    </sheetView>
  </sheetViews>
  <sheetFormatPr defaultColWidth="9.125" defaultRowHeight="12.75"/>
  <cols>
    <col min="1" max="1" width="9.375" style="147" bestFit="1" customWidth="1"/>
    <col min="2" max="2" width="35.00390625" style="181" customWidth="1"/>
    <col min="3" max="3" width="9.125" style="147" customWidth="1"/>
    <col min="4" max="4" width="15.375" style="147" bestFit="1" customWidth="1"/>
    <col min="5" max="5" width="16.125" style="147" bestFit="1" customWidth="1"/>
    <col min="6" max="6" width="15.125" style="147" bestFit="1" customWidth="1"/>
    <col min="7" max="16" width="13.625" style="147" bestFit="1" customWidth="1"/>
    <col min="17" max="16384" width="9.125" style="147" customWidth="1"/>
  </cols>
  <sheetData>
    <row r="2" ht="14.25">
      <c r="P2" s="140"/>
    </row>
    <row r="3" spans="1:16" ht="14.25">
      <c r="A3" s="145"/>
      <c r="B3" s="182" t="s">
        <v>2</v>
      </c>
      <c r="C3" s="145" t="s">
        <v>119</v>
      </c>
      <c r="D3" s="145" t="s">
        <v>4</v>
      </c>
      <c r="E3" s="145" t="s">
        <v>5</v>
      </c>
      <c r="F3" s="145" t="s">
        <v>6</v>
      </c>
      <c r="G3" s="145" t="s">
        <v>286</v>
      </c>
      <c r="H3" s="145" t="s">
        <v>637</v>
      </c>
      <c r="I3" s="145" t="s">
        <v>638</v>
      </c>
      <c r="J3" s="145" t="s">
        <v>639</v>
      </c>
      <c r="K3" s="145" t="s">
        <v>640</v>
      </c>
      <c r="L3" s="145" t="s">
        <v>10</v>
      </c>
      <c r="M3" s="145" t="s">
        <v>641</v>
      </c>
      <c r="N3" s="145" t="s">
        <v>642</v>
      </c>
      <c r="O3" s="145" t="s">
        <v>643</v>
      </c>
      <c r="P3" s="145" t="s">
        <v>644</v>
      </c>
    </row>
    <row r="4" spans="1:16" s="183" customFormat="1" ht="14.25">
      <c r="A4" s="144">
        <v>1</v>
      </c>
      <c r="B4" s="748" t="s">
        <v>740</v>
      </c>
      <c r="C4" s="750" t="s">
        <v>741</v>
      </c>
      <c r="D4" s="751"/>
      <c r="E4" s="750" t="s">
        <v>1174</v>
      </c>
      <c r="F4" s="752"/>
      <c r="G4" s="752"/>
      <c r="H4" s="752"/>
      <c r="I4" s="752"/>
      <c r="J4" s="752"/>
      <c r="K4" s="752"/>
      <c r="L4" s="752"/>
      <c r="M4" s="752"/>
      <c r="N4" s="752"/>
      <c r="O4" s="752"/>
      <c r="P4" s="751"/>
    </row>
    <row r="5" spans="1:16" s="183" customFormat="1" ht="14.25">
      <c r="A5" s="144">
        <v>2</v>
      </c>
      <c r="B5" s="749"/>
      <c r="C5" s="144"/>
      <c r="D5" s="144"/>
      <c r="E5" s="144" t="s">
        <v>742</v>
      </c>
      <c r="F5" s="144" t="s">
        <v>743</v>
      </c>
      <c r="G5" s="144" t="s">
        <v>744</v>
      </c>
      <c r="H5" s="144" t="s">
        <v>745</v>
      </c>
      <c r="I5" s="144" t="s">
        <v>746</v>
      </c>
      <c r="J5" s="144" t="s">
        <v>747</v>
      </c>
      <c r="K5" s="144" t="s">
        <v>748</v>
      </c>
      <c r="L5" s="144" t="s">
        <v>749</v>
      </c>
      <c r="M5" s="144" t="s">
        <v>750</v>
      </c>
      <c r="N5" s="144" t="s">
        <v>751</v>
      </c>
      <c r="O5" s="144" t="s">
        <v>752</v>
      </c>
      <c r="P5" s="144" t="s">
        <v>753</v>
      </c>
    </row>
    <row r="6" spans="1:16" s="308" customFormat="1" ht="14.25">
      <c r="A6" s="306">
        <v>3</v>
      </c>
      <c r="B6" s="753" t="s">
        <v>754</v>
      </c>
      <c r="C6" s="307" t="s">
        <v>755</v>
      </c>
      <c r="D6" s="308">
        <f>SUM(E6:P6)</f>
        <v>25434202</v>
      </c>
      <c r="E6" s="307">
        <v>2119515</v>
      </c>
      <c r="F6" s="307">
        <v>2119517</v>
      </c>
      <c r="G6" s="307">
        <v>2119517</v>
      </c>
      <c r="H6" s="307">
        <v>2119517</v>
      </c>
      <c r="I6" s="307">
        <v>2119517</v>
      </c>
      <c r="J6" s="307">
        <v>2119517</v>
      </c>
      <c r="K6" s="307">
        <v>2119517</v>
      </c>
      <c r="L6" s="307">
        <v>2119517</v>
      </c>
      <c r="M6" s="307">
        <v>2119517</v>
      </c>
      <c r="N6" s="307">
        <v>2119517</v>
      </c>
      <c r="O6" s="307">
        <v>2119517</v>
      </c>
      <c r="P6" s="307">
        <v>2119517</v>
      </c>
    </row>
    <row r="7" spans="1:16" s="308" customFormat="1" ht="14.25">
      <c r="A7" s="306">
        <v>4</v>
      </c>
      <c r="B7" s="754"/>
      <c r="C7" s="307" t="s">
        <v>756</v>
      </c>
      <c r="D7" s="308">
        <f aca="true" t="shared" si="0" ref="D7:D23">SUM(E7:P7)</f>
        <v>0</v>
      </c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7"/>
      <c r="P7" s="307"/>
    </row>
    <row r="8" spans="1:16" s="308" customFormat="1" ht="15" customHeight="1">
      <c r="A8" s="306">
        <v>5</v>
      </c>
      <c r="B8" s="755" t="s">
        <v>295</v>
      </c>
      <c r="C8" s="307" t="s">
        <v>755</v>
      </c>
      <c r="D8" s="308">
        <f t="shared" si="0"/>
        <v>4790585</v>
      </c>
      <c r="E8" s="307">
        <v>399215</v>
      </c>
      <c r="F8" s="307">
        <v>399215</v>
      </c>
      <c r="G8" s="307">
        <v>399215</v>
      </c>
      <c r="H8" s="307">
        <v>399215</v>
      </c>
      <c r="I8" s="307">
        <v>399215</v>
      </c>
      <c r="J8" s="307">
        <v>399215</v>
      </c>
      <c r="K8" s="307">
        <v>399215</v>
      </c>
      <c r="L8" s="307">
        <v>399215</v>
      </c>
      <c r="M8" s="307">
        <v>399215</v>
      </c>
      <c r="N8" s="307">
        <v>399215</v>
      </c>
      <c r="O8" s="307">
        <v>399215</v>
      </c>
      <c r="P8" s="307">
        <v>399220</v>
      </c>
    </row>
    <row r="9" spans="1:16" s="308" customFormat="1" ht="14.25">
      <c r="A9" s="306">
        <v>6</v>
      </c>
      <c r="B9" s="756"/>
      <c r="C9" s="307" t="s">
        <v>756</v>
      </c>
      <c r="D9" s="308">
        <f t="shared" si="0"/>
        <v>0</v>
      </c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</row>
    <row r="10" spans="1:16" s="308" customFormat="1" ht="14.25">
      <c r="A10" s="306">
        <v>7</v>
      </c>
      <c r="B10" s="753" t="s">
        <v>757</v>
      </c>
      <c r="C10" s="307" t="s">
        <v>755</v>
      </c>
      <c r="D10" s="308">
        <f t="shared" si="0"/>
        <v>57187574</v>
      </c>
      <c r="E10" s="307">
        <v>4765631</v>
      </c>
      <c r="F10" s="307">
        <v>4765631</v>
      </c>
      <c r="G10" s="307">
        <v>4765631</v>
      </c>
      <c r="H10" s="307">
        <v>4765631</v>
      </c>
      <c r="I10" s="307">
        <v>4765631</v>
      </c>
      <c r="J10" s="307">
        <v>4765631</v>
      </c>
      <c r="K10" s="307">
        <v>4765631</v>
      </c>
      <c r="L10" s="307">
        <v>4765631</v>
      </c>
      <c r="M10" s="307">
        <v>4765631</v>
      </c>
      <c r="N10" s="307">
        <v>4765631</v>
      </c>
      <c r="O10" s="307">
        <v>4765631</v>
      </c>
      <c r="P10" s="307">
        <v>4765633</v>
      </c>
    </row>
    <row r="11" spans="1:16" s="308" customFormat="1" ht="14.25">
      <c r="A11" s="306">
        <v>8</v>
      </c>
      <c r="B11" s="754"/>
      <c r="C11" s="307" t="s">
        <v>756</v>
      </c>
      <c r="D11" s="308">
        <f t="shared" si="0"/>
        <v>0</v>
      </c>
      <c r="E11" s="307"/>
      <c r="F11" s="307"/>
      <c r="G11" s="307"/>
      <c r="H11" s="307"/>
      <c r="I11" s="307"/>
      <c r="J11" s="307"/>
      <c r="K11" s="307"/>
      <c r="L11" s="307"/>
      <c r="M11" s="307"/>
      <c r="N11" s="307"/>
      <c r="O11" s="307"/>
      <c r="P11" s="307"/>
    </row>
    <row r="12" spans="1:17" s="308" customFormat="1" ht="14.25">
      <c r="A12" s="306">
        <v>9</v>
      </c>
      <c r="B12" s="753" t="s">
        <v>758</v>
      </c>
      <c r="C12" s="307" t="s">
        <v>755</v>
      </c>
      <c r="D12" s="308">
        <v>3246024</v>
      </c>
      <c r="E12" s="307">
        <v>270502</v>
      </c>
      <c r="F12" s="307">
        <v>270502</v>
      </c>
      <c r="G12" s="307">
        <v>270502</v>
      </c>
      <c r="H12" s="307">
        <v>270502</v>
      </c>
      <c r="I12" s="307">
        <v>270502</v>
      </c>
      <c r="J12" s="307">
        <v>270502</v>
      </c>
      <c r="K12" s="307">
        <v>270502</v>
      </c>
      <c r="L12" s="307">
        <v>270502</v>
      </c>
      <c r="M12" s="307">
        <v>270502</v>
      </c>
      <c r="N12" s="307">
        <v>270502</v>
      </c>
      <c r="O12" s="307">
        <v>270502</v>
      </c>
      <c r="P12" s="307">
        <v>270502</v>
      </c>
      <c r="Q12" s="311"/>
    </row>
    <row r="13" spans="1:16" s="308" customFormat="1" ht="14.25">
      <c r="A13" s="306">
        <v>10</v>
      </c>
      <c r="B13" s="757"/>
      <c r="C13" s="307" t="s">
        <v>756</v>
      </c>
      <c r="D13" s="308">
        <f t="shared" si="0"/>
        <v>0</v>
      </c>
      <c r="E13" s="307"/>
      <c r="F13" s="307"/>
      <c r="G13" s="307"/>
      <c r="H13" s="307"/>
      <c r="I13" s="307"/>
      <c r="J13" s="307"/>
      <c r="K13" s="307"/>
      <c r="L13" s="307"/>
      <c r="M13" s="307"/>
      <c r="N13" s="307"/>
      <c r="O13" s="307"/>
      <c r="P13" s="307"/>
    </row>
    <row r="14" spans="1:16" s="308" customFormat="1" ht="14.25">
      <c r="A14" s="306">
        <v>11</v>
      </c>
      <c r="B14" s="753" t="s">
        <v>759</v>
      </c>
      <c r="C14" s="307" t="s">
        <v>755</v>
      </c>
      <c r="D14" s="308">
        <f t="shared" si="0"/>
        <v>1737392</v>
      </c>
      <c r="E14" s="307">
        <v>144782</v>
      </c>
      <c r="F14" s="307">
        <v>144782</v>
      </c>
      <c r="G14" s="307">
        <v>144782</v>
      </c>
      <c r="H14" s="307">
        <v>144782</v>
      </c>
      <c r="I14" s="307">
        <v>144782</v>
      </c>
      <c r="J14" s="307">
        <v>144782</v>
      </c>
      <c r="K14" s="307">
        <v>144782</v>
      </c>
      <c r="L14" s="307">
        <v>144782</v>
      </c>
      <c r="M14" s="307">
        <v>144782</v>
      </c>
      <c r="N14" s="307">
        <v>144782</v>
      </c>
      <c r="O14" s="307">
        <v>144782</v>
      </c>
      <c r="P14" s="307">
        <v>144790</v>
      </c>
    </row>
    <row r="15" spans="1:16" s="308" customFormat="1" ht="14.25">
      <c r="A15" s="306">
        <v>12</v>
      </c>
      <c r="B15" s="757"/>
      <c r="C15" s="307" t="s">
        <v>756</v>
      </c>
      <c r="E15" s="307"/>
      <c r="F15" s="307"/>
      <c r="G15" s="307"/>
      <c r="H15" s="307"/>
      <c r="I15" s="307"/>
      <c r="J15" s="307"/>
      <c r="K15" s="307"/>
      <c r="L15" s="307"/>
      <c r="M15" s="307"/>
      <c r="N15" s="307"/>
      <c r="O15" s="307"/>
      <c r="P15" s="307"/>
    </row>
    <row r="16" spans="1:16" s="308" customFormat="1" ht="14.25">
      <c r="A16" s="306">
        <v>13</v>
      </c>
      <c r="B16" s="753" t="s">
        <v>612</v>
      </c>
      <c r="C16" s="307" t="s">
        <v>755</v>
      </c>
      <c r="D16" s="308">
        <f t="shared" si="0"/>
        <v>82748349</v>
      </c>
      <c r="E16" s="307"/>
      <c r="F16" s="307">
        <v>139700</v>
      </c>
      <c r="G16" s="307"/>
      <c r="H16" s="307">
        <v>10064750</v>
      </c>
      <c r="I16" s="307"/>
      <c r="J16" s="307"/>
      <c r="K16" s="307"/>
      <c r="L16" s="307"/>
      <c r="M16" s="307">
        <v>1090524</v>
      </c>
      <c r="N16" s="307"/>
      <c r="O16" s="307">
        <v>71453375</v>
      </c>
      <c r="P16" s="307"/>
    </row>
    <row r="17" spans="1:16" s="308" customFormat="1" ht="14.25">
      <c r="A17" s="306">
        <v>14</v>
      </c>
      <c r="B17" s="754"/>
      <c r="C17" s="307" t="s">
        <v>756</v>
      </c>
      <c r="D17" s="308">
        <f t="shared" si="0"/>
        <v>0</v>
      </c>
      <c r="E17" s="307"/>
      <c r="F17" s="307"/>
      <c r="G17" s="307"/>
      <c r="H17" s="307"/>
      <c r="I17" s="307"/>
      <c r="J17" s="307"/>
      <c r="K17" s="307"/>
      <c r="L17" s="307"/>
      <c r="M17" s="307"/>
      <c r="N17" s="307"/>
      <c r="O17" s="307"/>
      <c r="P17" s="307"/>
    </row>
    <row r="18" spans="1:16" s="308" customFormat="1" ht="14.25">
      <c r="A18" s="306">
        <v>15</v>
      </c>
      <c r="B18" s="753" t="s">
        <v>300</v>
      </c>
      <c r="C18" s="307" t="s">
        <v>755</v>
      </c>
      <c r="D18" s="308">
        <f t="shared" si="0"/>
        <v>0</v>
      </c>
      <c r="E18" s="307"/>
      <c r="F18" s="307"/>
      <c r="G18" s="307"/>
      <c r="H18" s="307"/>
      <c r="I18" s="307"/>
      <c r="J18" s="307"/>
      <c r="K18" s="307"/>
      <c r="L18" s="307"/>
      <c r="M18" s="307"/>
      <c r="N18" s="307"/>
      <c r="O18" s="307"/>
      <c r="P18" s="307"/>
    </row>
    <row r="19" spans="1:16" s="308" customFormat="1" ht="14.25">
      <c r="A19" s="306">
        <v>16</v>
      </c>
      <c r="B19" s="754"/>
      <c r="C19" s="307" t="s">
        <v>756</v>
      </c>
      <c r="D19" s="308">
        <f t="shared" si="0"/>
        <v>0</v>
      </c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7"/>
    </row>
    <row r="20" spans="1:16" s="308" customFormat="1" ht="14.25">
      <c r="A20" s="306">
        <v>17</v>
      </c>
      <c r="B20" s="753" t="s">
        <v>760</v>
      </c>
      <c r="C20" s="307" t="s">
        <v>755</v>
      </c>
      <c r="D20" s="308">
        <f t="shared" si="0"/>
        <v>0</v>
      </c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</row>
    <row r="21" spans="1:16" s="308" customFormat="1" ht="14.25">
      <c r="A21" s="306">
        <v>18</v>
      </c>
      <c r="B21" s="754"/>
      <c r="C21" s="307" t="s">
        <v>756</v>
      </c>
      <c r="D21" s="308">
        <f t="shared" si="0"/>
        <v>0</v>
      </c>
      <c r="E21" s="307"/>
      <c r="F21" s="307"/>
      <c r="G21" s="307"/>
      <c r="H21" s="307"/>
      <c r="I21" s="307"/>
      <c r="J21" s="307"/>
      <c r="K21" s="307"/>
      <c r="L21" s="307"/>
      <c r="M21" s="307"/>
      <c r="N21" s="307"/>
      <c r="O21" s="307"/>
      <c r="P21" s="307"/>
    </row>
    <row r="22" spans="1:17" s="308" customFormat="1" ht="14.25">
      <c r="A22" s="306">
        <v>19</v>
      </c>
      <c r="B22" s="753" t="s">
        <v>33</v>
      </c>
      <c r="C22" s="307" t="s">
        <v>755</v>
      </c>
      <c r="D22" s="308">
        <f t="shared" si="0"/>
        <v>55198287</v>
      </c>
      <c r="E22" s="307">
        <v>8697605</v>
      </c>
      <c r="F22" s="307">
        <v>4227608</v>
      </c>
      <c r="G22" s="307">
        <v>4227608</v>
      </c>
      <c r="H22" s="307">
        <v>4227608</v>
      </c>
      <c r="I22" s="307">
        <v>4227608</v>
      </c>
      <c r="J22" s="307">
        <v>4227608</v>
      </c>
      <c r="K22" s="307">
        <v>4227608</v>
      </c>
      <c r="L22" s="307">
        <v>4227608</v>
      </c>
      <c r="M22" s="307">
        <v>4227608</v>
      </c>
      <c r="N22" s="307">
        <v>4227608</v>
      </c>
      <c r="O22" s="307">
        <v>4227608</v>
      </c>
      <c r="P22" s="307">
        <v>4224602</v>
      </c>
      <c r="Q22" s="311"/>
    </row>
    <row r="23" spans="1:16" s="308" customFormat="1" ht="14.25">
      <c r="A23" s="306">
        <v>20</v>
      </c>
      <c r="B23" s="754"/>
      <c r="C23" s="307" t="s">
        <v>756</v>
      </c>
      <c r="D23" s="308">
        <f t="shared" si="0"/>
        <v>0</v>
      </c>
      <c r="E23" s="307"/>
      <c r="F23" s="307"/>
      <c r="G23" s="307"/>
      <c r="H23" s="307"/>
      <c r="I23" s="307"/>
      <c r="J23" s="307"/>
      <c r="K23" s="307"/>
      <c r="L23" s="307"/>
      <c r="M23" s="307"/>
      <c r="N23" s="307"/>
      <c r="O23" s="307"/>
      <c r="P23" s="307"/>
    </row>
    <row r="24" spans="1:16" s="310" customFormat="1" ht="14.25">
      <c r="A24" s="306">
        <v>21</v>
      </c>
      <c r="B24" s="309" t="s">
        <v>531</v>
      </c>
      <c r="C24" s="306" t="s">
        <v>755</v>
      </c>
      <c r="D24" s="306">
        <f>SUM(D6:D23)</f>
        <v>230342413</v>
      </c>
      <c r="E24" s="306">
        <f aca="true" t="shared" si="1" ref="E24:P24">SUM(E6:E23)</f>
        <v>16397250</v>
      </c>
      <c r="F24" s="306">
        <f t="shared" si="1"/>
        <v>12066955</v>
      </c>
      <c r="G24" s="306">
        <f t="shared" si="1"/>
        <v>11927255</v>
      </c>
      <c r="H24" s="306">
        <f t="shared" si="1"/>
        <v>21992005</v>
      </c>
      <c r="I24" s="306">
        <f t="shared" si="1"/>
        <v>11927255</v>
      </c>
      <c r="J24" s="306">
        <f t="shared" si="1"/>
        <v>11927255</v>
      </c>
      <c r="K24" s="306">
        <f t="shared" si="1"/>
        <v>11927255</v>
      </c>
      <c r="L24" s="306">
        <f t="shared" si="1"/>
        <v>11927255</v>
      </c>
      <c r="M24" s="306">
        <f t="shared" si="1"/>
        <v>13017779</v>
      </c>
      <c r="N24" s="306">
        <f t="shared" si="1"/>
        <v>11927255</v>
      </c>
      <c r="O24" s="306">
        <f t="shared" si="1"/>
        <v>83380630</v>
      </c>
      <c r="P24" s="306">
        <f t="shared" si="1"/>
        <v>11924264</v>
      </c>
    </row>
    <row r="25" spans="1:16" s="183" customFormat="1" ht="14.25">
      <c r="A25" s="144">
        <v>22</v>
      </c>
      <c r="B25" s="184"/>
      <c r="C25" s="144" t="s">
        <v>756</v>
      </c>
      <c r="D25" s="144">
        <f>SUM(E25:P25)</f>
        <v>0</v>
      </c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</row>
    <row r="26" spans="1:16" s="183" customFormat="1" ht="14.25">
      <c r="A26" s="144">
        <v>23</v>
      </c>
      <c r="B26" s="184" t="s">
        <v>761</v>
      </c>
      <c r="C26" s="144" t="s">
        <v>755</v>
      </c>
      <c r="D26" s="308">
        <f>'4.b.m.'!H742</f>
        <v>12454208.495000005</v>
      </c>
      <c r="E26" s="376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</row>
    <row r="27" spans="1:16" s="183" customFormat="1" ht="14.25">
      <c r="A27" s="144">
        <v>24</v>
      </c>
      <c r="B27" s="184"/>
      <c r="C27" s="144" t="s">
        <v>756</v>
      </c>
      <c r="D27" s="144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</row>
    <row r="28" spans="4:16" ht="14.25">
      <c r="D28" s="147">
        <f>SUM(D24:D27)</f>
        <v>242796621.495</v>
      </c>
      <c r="P28" s="140"/>
    </row>
    <row r="29" spans="1:16" ht="14.25">
      <c r="A29" s="145"/>
      <c r="B29" s="182" t="s">
        <v>2</v>
      </c>
      <c r="C29" s="145" t="s">
        <v>119</v>
      </c>
      <c r="D29" s="145" t="s">
        <v>4</v>
      </c>
      <c r="E29" s="145" t="s">
        <v>5</v>
      </c>
      <c r="F29" s="145" t="s">
        <v>6</v>
      </c>
      <c r="G29" s="145" t="s">
        <v>286</v>
      </c>
      <c r="H29" s="145" t="s">
        <v>637</v>
      </c>
      <c r="I29" s="145" t="s">
        <v>638</v>
      </c>
      <c r="J29" s="145" t="s">
        <v>639</v>
      </c>
      <c r="K29" s="145" t="s">
        <v>640</v>
      </c>
      <c r="L29" s="145" t="s">
        <v>10</v>
      </c>
      <c r="M29" s="145" t="s">
        <v>641</v>
      </c>
      <c r="N29" s="145" t="s">
        <v>642</v>
      </c>
      <c r="O29" s="145" t="s">
        <v>643</v>
      </c>
      <c r="P29" s="145" t="s">
        <v>644</v>
      </c>
    </row>
    <row r="30" spans="1:16" s="183" customFormat="1" ht="14.25">
      <c r="A30" s="144">
        <v>1</v>
      </c>
      <c r="B30" s="748" t="s">
        <v>762</v>
      </c>
      <c r="C30" s="750"/>
      <c r="D30" s="751" t="s">
        <v>741</v>
      </c>
      <c r="E30" s="750" t="s">
        <v>844</v>
      </c>
      <c r="F30" s="752"/>
      <c r="G30" s="752"/>
      <c r="H30" s="752"/>
      <c r="I30" s="752"/>
      <c r="J30" s="752"/>
      <c r="K30" s="752"/>
      <c r="L30" s="752"/>
      <c r="M30" s="752"/>
      <c r="N30" s="752"/>
      <c r="O30" s="752"/>
      <c r="P30" s="751"/>
    </row>
    <row r="31" spans="1:16" s="183" customFormat="1" ht="14.25">
      <c r="A31" s="144">
        <v>2</v>
      </c>
      <c r="B31" s="749"/>
      <c r="C31" s="750" t="s">
        <v>741</v>
      </c>
      <c r="D31" s="751"/>
      <c r="E31" s="144" t="s">
        <v>742</v>
      </c>
      <c r="F31" s="144" t="s">
        <v>743</v>
      </c>
      <c r="G31" s="144" t="s">
        <v>744</v>
      </c>
      <c r="H31" s="144" t="s">
        <v>745</v>
      </c>
      <c r="I31" s="144" t="s">
        <v>746</v>
      </c>
      <c r="J31" s="144" t="s">
        <v>747</v>
      </c>
      <c r="K31" s="144" t="s">
        <v>748</v>
      </c>
      <c r="L31" s="144" t="s">
        <v>749</v>
      </c>
      <c r="M31" s="144" t="s">
        <v>750</v>
      </c>
      <c r="N31" s="144" t="s">
        <v>751</v>
      </c>
      <c r="O31" s="144" t="s">
        <v>752</v>
      </c>
      <c r="P31" s="144" t="s">
        <v>753</v>
      </c>
    </row>
    <row r="32" spans="1:16" s="308" customFormat="1" ht="14.25">
      <c r="A32" s="306">
        <v>3</v>
      </c>
      <c r="B32" s="753" t="s">
        <v>137</v>
      </c>
      <c r="C32" s="307" t="s">
        <v>755</v>
      </c>
      <c r="D32" s="308">
        <f aca="true" t="shared" si="2" ref="D32:D59">SUM(E32:P32)</f>
        <v>78157224</v>
      </c>
      <c r="E32" s="307">
        <v>6513102</v>
      </c>
      <c r="F32" s="307">
        <v>6513102</v>
      </c>
      <c r="G32" s="307">
        <v>6513102</v>
      </c>
      <c r="H32" s="307">
        <v>6513102</v>
      </c>
      <c r="I32" s="307">
        <v>6513102</v>
      </c>
      <c r="J32" s="307">
        <v>6513102</v>
      </c>
      <c r="K32" s="307">
        <v>6513102</v>
      </c>
      <c r="L32" s="307">
        <v>6513102</v>
      </c>
      <c r="M32" s="307">
        <v>6513102</v>
      </c>
      <c r="N32" s="307">
        <v>6513102</v>
      </c>
      <c r="O32" s="307">
        <v>6513102</v>
      </c>
      <c r="P32" s="307">
        <v>6513102</v>
      </c>
    </row>
    <row r="33" spans="1:16" s="308" customFormat="1" ht="14.25">
      <c r="A33" s="306">
        <v>4</v>
      </c>
      <c r="B33" s="754"/>
      <c r="C33" s="307" t="s">
        <v>756</v>
      </c>
      <c r="D33" s="308">
        <f t="shared" si="2"/>
        <v>0</v>
      </c>
      <c r="E33" s="307"/>
      <c r="F33" s="307"/>
      <c r="G33" s="307"/>
      <c r="H33" s="307"/>
      <c r="I33" s="307"/>
      <c r="J33" s="307"/>
      <c r="K33" s="307"/>
      <c r="L33" s="307"/>
      <c r="M33" s="307"/>
      <c r="N33" s="307"/>
      <c r="O33" s="307"/>
      <c r="P33" s="307"/>
    </row>
    <row r="34" spans="1:16" s="308" customFormat="1" ht="14.25">
      <c r="A34" s="306">
        <v>5</v>
      </c>
      <c r="B34" s="753" t="s">
        <v>152</v>
      </c>
      <c r="C34" s="307" t="s">
        <v>755</v>
      </c>
      <c r="E34" s="307"/>
      <c r="F34" s="307"/>
      <c r="G34" s="307"/>
      <c r="H34" s="307"/>
      <c r="I34" s="307"/>
      <c r="J34" s="307"/>
      <c r="K34" s="307"/>
      <c r="L34" s="307"/>
      <c r="M34" s="307"/>
      <c r="N34" s="307"/>
      <c r="O34" s="307"/>
      <c r="P34" s="307"/>
    </row>
    <row r="35" spans="1:16" s="308" customFormat="1" ht="14.25">
      <c r="A35" s="306">
        <v>6</v>
      </c>
      <c r="B35" s="754"/>
      <c r="C35" s="307" t="s">
        <v>756</v>
      </c>
      <c r="D35" s="308">
        <f t="shared" si="2"/>
        <v>0</v>
      </c>
      <c r="E35" s="307"/>
      <c r="F35" s="307"/>
      <c r="G35" s="307"/>
      <c r="H35" s="307"/>
      <c r="I35" s="307"/>
      <c r="J35" s="307"/>
      <c r="K35" s="307"/>
      <c r="L35" s="307"/>
      <c r="M35" s="307"/>
      <c r="N35" s="307"/>
      <c r="O35" s="307"/>
      <c r="P35" s="307"/>
    </row>
    <row r="36" spans="1:16" s="308" customFormat="1" ht="14.25">
      <c r="A36" s="306">
        <v>7</v>
      </c>
      <c r="B36" s="753" t="s">
        <v>763</v>
      </c>
      <c r="C36" s="307" t="s">
        <v>755</v>
      </c>
      <c r="D36" s="308">
        <f t="shared" si="2"/>
        <v>31707492</v>
      </c>
      <c r="E36" s="307">
        <v>2642291</v>
      </c>
      <c r="F36" s="307">
        <v>2642291</v>
      </c>
      <c r="G36" s="307">
        <v>2642291</v>
      </c>
      <c r="H36" s="307">
        <v>2642291</v>
      </c>
      <c r="I36" s="307">
        <v>2642291</v>
      </c>
      <c r="J36" s="307">
        <v>2642291</v>
      </c>
      <c r="K36" s="307">
        <v>2642291</v>
      </c>
      <c r="L36" s="307">
        <v>2642291</v>
      </c>
      <c r="M36" s="307">
        <v>2642291</v>
      </c>
      <c r="N36" s="307">
        <v>2642291</v>
      </c>
      <c r="O36" s="307">
        <v>2642291</v>
      </c>
      <c r="P36" s="307">
        <v>2642291</v>
      </c>
    </row>
    <row r="37" spans="1:16" s="308" customFormat="1" ht="14.25">
      <c r="A37" s="306">
        <v>8</v>
      </c>
      <c r="B37" s="754"/>
      <c r="C37" s="307" t="s">
        <v>756</v>
      </c>
      <c r="D37" s="308">
        <f t="shared" si="2"/>
        <v>0</v>
      </c>
      <c r="E37" s="307"/>
      <c r="F37" s="307"/>
      <c r="G37" s="307"/>
      <c r="H37" s="307"/>
      <c r="I37" s="307"/>
      <c r="J37" s="307"/>
      <c r="K37" s="307"/>
      <c r="L37" s="307"/>
      <c r="M37" s="307"/>
      <c r="N37" s="307"/>
      <c r="O37" s="307"/>
      <c r="P37" s="307"/>
    </row>
    <row r="38" spans="1:16" s="308" customFormat="1" ht="14.25">
      <c r="A38" s="306">
        <v>9</v>
      </c>
      <c r="B38" s="753" t="s">
        <v>764</v>
      </c>
      <c r="C38" s="307" t="s">
        <v>755</v>
      </c>
      <c r="D38" s="308">
        <f t="shared" si="2"/>
        <v>1800000</v>
      </c>
      <c r="E38" s="307">
        <v>150000</v>
      </c>
      <c r="F38" s="307">
        <v>150000</v>
      </c>
      <c r="G38" s="307">
        <v>150000</v>
      </c>
      <c r="H38" s="307">
        <v>150000</v>
      </c>
      <c r="I38" s="307">
        <v>150000</v>
      </c>
      <c r="J38" s="307">
        <v>150000</v>
      </c>
      <c r="K38" s="307">
        <v>150000</v>
      </c>
      <c r="L38" s="307">
        <v>150000</v>
      </c>
      <c r="M38" s="307">
        <v>150000</v>
      </c>
      <c r="N38" s="307">
        <v>150000</v>
      </c>
      <c r="O38" s="307">
        <v>150000</v>
      </c>
      <c r="P38" s="307">
        <v>150000</v>
      </c>
    </row>
    <row r="39" spans="1:16" s="308" customFormat="1" ht="14.25">
      <c r="A39" s="306">
        <v>10</v>
      </c>
      <c r="B39" s="754"/>
      <c r="C39" s="307" t="s">
        <v>756</v>
      </c>
      <c r="D39" s="308">
        <f t="shared" si="2"/>
        <v>0</v>
      </c>
      <c r="E39" s="307"/>
      <c r="F39" s="307"/>
      <c r="G39" s="307"/>
      <c r="H39" s="307"/>
      <c r="I39" s="307"/>
      <c r="J39" s="307"/>
      <c r="K39" s="307"/>
      <c r="L39" s="307"/>
      <c r="M39" s="307"/>
      <c r="N39" s="307"/>
      <c r="O39" s="307"/>
      <c r="P39" s="307"/>
    </row>
    <row r="40" spans="1:16" s="308" customFormat="1" ht="14.25">
      <c r="A40" s="306">
        <v>11</v>
      </c>
      <c r="B40" s="753" t="s">
        <v>765</v>
      </c>
      <c r="C40" s="307" t="s">
        <v>755</v>
      </c>
      <c r="D40" s="308">
        <f t="shared" si="2"/>
        <v>0</v>
      </c>
      <c r="E40" s="307"/>
      <c r="F40" s="307"/>
      <c r="G40" s="307"/>
      <c r="H40" s="307"/>
      <c r="I40" s="307"/>
      <c r="J40" s="307"/>
      <c r="K40" s="307"/>
      <c r="L40" s="307"/>
      <c r="M40" s="307"/>
      <c r="N40" s="307"/>
      <c r="O40" s="307"/>
      <c r="P40" s="307"/>
    </row>
    <row r="41" spans="1:16" s="308" customFormat="1" ht="14.25">
      <c r="A41" s="306">
        <v>12</v>
      </c>
      <c r="B41" s="754"/>
      <c r="C41" s="307" t="s">
        <v>756</v>
      </c>
      <c r="D41" s="308">
        <f t="shared" si="2"/>
        <v>0</v>
      </c>
      <c r="E41" s="307"/>
      <c r="F41" s="307"/>
      <c r="G41" s="307"/>
      <c r="H41" s="307"/>
      <c r="I41" s="307"/>
      <c r="J41" s="307"/>
      <c r="K41" s="307"/>
      <c r="L41" s="307"/>
      <c r="M41" s="307"/>
      <c r="N41" s="307"/>
      <c r="O41" s="307"/>
      <c r="P41" s="307"/>
    </row>
    <row r="42" spans="1:16" s="308" customFormat="1" ht="14.25">
      <c r="A42" s="306">
        <v>13</v>
      </c>
      <c r="B42" s="753" t="s">
        <v>766</v>
      </c>
      <c r="C42" s="307" t="s">
        <v>755</v>
      </c>
      <c r="D42" s="308">
        <f>SUM(E42:P42)</f>
        <v>5151200</v>
      </c>
      <c r="E42" s="307">
        <v>429267</v>
      </c>
      <c r="F42" s="307">
        <v>429267</v>
      </c>
      <c r="G42" s="307">
        <v>429267</v>
      </c>
      <c r="H42" s="307">
        <v>429267</v>
      </c>
      <c r="I42" s="307">
        <v>429267</v>
      </c>
      <c r="J42" s="307">
        <v>429267</v>
      </c>
      <c r="K42" s="307">
        <v>429267</v>
      </c>
      <c r="L42" s="307">
        <v>429267</v>
      </c>
      <c r="M42" s="307">
        <v>429267</v>
      </c>
      <c r="N42" s="307">
        <v>429267</v>
      </c>
      <c r="O42" s="307">
        <v>429267</v>
      </c>
      <c r="P42" s="307">
        <v>429263</v>
      </c>
    </row>
    <row r="43" spans="1:16" s="308" customFormat="1" ht="14.25">
      <c r="A43" s="306">
        <v>14</v>
      </c>
      <c r="B43" s="754"/>
      <c r="C43" s="307" t="s">
        <v>756</v>
      </c>
      <c r="D43" s="308">
        <f t="shared" si="2"/>
        <v>0</v>
      </c>
      <c r="E43" s="307"/>
      <c r="F43" s="307"/>
      <c r="G43" s="307"/>
      <c r="H43" s="307"/>
      <c r="I43" s="307"/>
      <c r="J43" s="307"/>
      <c r="K43" s="307"/>
      <c r="L43" s="307"/>
      <c r="M43" s="307"/>
      <c r="N43" s="307"/>
      <c r="O43" s="307"/>
      <c r="P43" s="307"/>
    </row>
    <row r="44" spans="1:16" s="308" customFormat="1" ht="14.25">
      <c r="A44" s="306">
        <v>15</v>
      </c>
      <c r="B44" s="758" t="s">
        <v>221</v>
      </c>
      <c r="C44" s="307" t="s">
        <v>755</v>
      </c>
      <c r="D44" s="308">
        <f t="shared" si="2"/>
        <v>5837000</v>
      </c>
      <c r="E44" s="307"/>
      <c r="F44" s="307"/>
      <c r="G44" s="307">
        <v>2918500</v>
      </c>
      <c r="H44" s="307"/>
      <c r="I44" s="307"/>
      <c r="J44" s="307"/>
      <c r="K44" s="307"/>
      <c r="L44" s="307"/>
      <c r="M44" s="307">
        <v>2918500</v>
      </c>
      <c r="N44" s="307"/>
      <c r="O44" s="307"/>
      <c r="P44" s="307"/>
    </row>
    <row r="45" spans="1:16" s="308" customFormat="1" ht="14.25">
      <c r="A45" s="306">
        <v>16</v>
      </c>
      <c r="B45" s="754"/>
      <c r="C45" s="307" t="s">
        <v>756</v>
      </c>
      <c r="D45" s="308">
        <f t="shared" si="2"/>
        <v>0</v>
      </c>
      <c r="E45" s="307"/>
      <c r="F45" s="307"/>
      <c r="G45" s="307"/>
      <c r="H45" s="307"/>
      <c r="I45" s="307"/>
      <c r="J45" s="307"/>
      <c r="K45" s="307"/>
      <c r="L45" s="307"/>
      <c r="M45" s="307"/>
      <c r="N45" s="307"/>
      <c r="O45" s="307"/>
      <c r="P45" s="307"/>
    </row>
    <row r="46" spans="1:16" s="308" customFormat="1" ht="14.25">
      <c r="A46" s="306">
        <v>17</v>
      </c>
      <c r="B46" s="758" t="s">
        <v>237</v>
      </c>
      <c r="C46" s="307" t="s">
        <v>755</v>
      </c>
      <c r="D46" s="308">
        <f t="shared" si="2"/>
        <v>17965400</v>
      </c>
      <c r="E46" s="307"/>
      <c r="F46" s="307"/>
      <c r="G46" s="307">
        <v>2363000</v>
      </c>
      <c r="H46" s="307">
        <v>344400</v>
      </c>
      <c r="I46" s="307">
        <v>6395000</v>
      </c>
      <c r="J46" s="307"/>
      <c r="K46" s="307"/>
      <c r="L46" s="307">
        <v>105000</v>
      </c>
      <c r="M46" s="307">
        <v>2363000</v>
      </c>
      <c r="N46" s="307"/>
      <c r="O46" s="307"/>
      <c r="P46" s="307">
        <v>6395000</v>
      </c>
    </row>
    <row r="47" spans="1:16" s="308" customFormat="1" ht="14.25">
      <c r="A47" s="306">
        <v>18</v>
      </c>
      <c r="B47" s="754"/>
      <c r="C47" s="307" t="s">
        <v>756</v>
      </c>
      <c r="D47" s="308">
        <f t="shared" si="2"/>
        <v>0</v>
      </c>
      <c r="E47" s="307"/>
      <c r="F47" s="307"/>
      <c r="G47" s="307"/>
      <c r="H47" s="307"/>
      <c r="I47" s="307"/>
      <c r="J47" s="307"/>
      <c r="K47" s="307"/>
      <c r="L47" s="307"/>
      <c r="M47" s="307"/>
      <c r="N47" s="307"/>
      <c r="O47" s="307"/>
      <c r="P47" s="307"/>
    </row>
    <row r="48" spans="1:16" s="308" customFormat="1" ht="14.25">
      <c r="A48" s="306">
        <v>19</v>
      </c>
      <c r="B48" s="758" t="s">
        <v>302</v>
      </c>
      <c r="C48" s="307" t="s">
        <v>755</v>
      </c>
      <c r="D48" s="308">
        <f t="shared" si="2"/>
        <v>20415180</v>
      </c>
      <c r="E48" s="307">
        <v>1701265</v>
      </c>
      <c r="F48" s="307">
        <v>1701265</v>
      </c>
      <c r="G48" s="307">
        <v>1701265</v>
      </c>
      <c r="H48" s="307">
        <v>1701265</v>
      </c>
      <c r="I48" s="307">
        <v>1701265</v>
      </c>
      <c r="J48" s="307">
        <v>1701265</v>
      </c>
      <c r="K48" s="307">
        <v>1701265</v>
      </c>
      <c r="L48" s="307">
        <v>1701265</v>
      </c>
      <c r="M48" s="307">
        <v>1701265</v>
      </c>
      <c r="N48" s="307">
        <v>1701265</v>
      </c>
      <c r="O48" s="307">
        <v>1701265</v>
      </c>
      <c r="P48" s="307">
        <v>1701265</v>
      </c>
    </row>
    <row r="49" spans="1:16" s="308" customFormat="1" ht="14.25">
      <c r="A49" s="306">
        <v>20</v>
      </c>
      <c r="B49" s="754"/>
      <c r="C49" s="307" t="s">
        <v>756</v>
      </c>
      <c r="D49" s="308">
        <f t="shared" si="2"/>
        <v>0</v>
      </c>
      <c r="E49" s="307"/>
      <c r="F49" s="307"/>
      <c r="G49" s="307"/>
      <c r="H49" s="307"/>
      <c r="I49" s="307"/>
      <c r="J49" s="307"/>
      <c r="K49" s="307"/>
      <c r="L49" s="307"/>
      <c r="M49" s="307"/>
      <c r="N49" s="307"/>
      <c r="O49" s="307"/>
      <c r="P49" s="307"/>
    </row>
    <row r="50" spans="1:16" s="308" customFormat="1" ht="14.25">
      <c r="A50" s="306">
        <v>21</v>
      </c>
      <c r="B50" s="758" t="s">
        <v>260</v>
      </c>
      <c r="C50" s="307" t="s">
        <v>755</v>
      </c>
      <c r="D50" s="308">
        <v>81523125</v>
      </c>
      <c r="E50" s="307"/>
      <c r="F50" s="307"/>
      <c r="G50" s="307"/>
      <c r="H50" s="307"/>
      <c r="I50" s="307"/>
      <c r="J50" s="307"/>
      <c r="K50" s="307"/>
      <c r="L50" s="307"/>
      <c r="M50" s="307"/>
      <c r="N50" s="307"/>
      <c r="O50" s="307"/>
      <c r="P50" s="307"/>
    </row>
    <row r="51" spans="1:16" s="308" customFormat="1" ht="14.25">
      <c r="A51" s="306">
        <v>22</v>
      </c>
      <c r="B51" s="754"/>
      <c r="C51" s="307" t="s">
        <v>756</v>
      </c>
      <c r="D51" s="308">
        <f t="shared" si="2"/>
        <v>0</v>
      </c>
      <c r="E51" s="307"/>
      <c r="F51" s="307"/>
      <c r="G51" s="307"/>
      <c r="H51" s="307"/>
      <c r="I51" s="307"/>
      <c r="J51" s="307"/>
      <c r="K51" s="307"/>
      <c r="L51" s="307"/>
      <c r="M51" s="307"/>
      <c r="N51" s="307"/>
      <c r="O51" s="307"/>
      <c r="P51" s="307"/>
    </row>
    <row r="52" spans="1:16" s="308" customFormat="1" ht="14.25">
      <c r="A52" s="306">
        <v>23</v>
      </c>
      <c r="B52" s="759" t="s">
        <v>268</v>
      </c>
      <c r="C52" s="307" t="s">
        <v>755</v>
      </c>
      <c r="D52" s="308">
        <f t="shared" si="2"/>
        <v>0</v>
      </c>
      <c r="E52" s="307"/>
      <c r="F52" s="307"/>
      <c r="G52" s="307"/>
      <c r="H52" s="307"/>
      <c r="I52" s="307"/>
      <c r="J52" s="307"/>
      <c r="K52" s="307"/>
      <c r="L52" s="307"/>
      <c r="M52" s="307"/>
      <c r="N52" s="307"/>
      <c r="O52" s="307"/>
      <c r="P52" s="307"/>
    </row>
    <row r="53" spans="1:16" s="308" customFormat="1" ht="14.25">
      <c r="A53" s="306">
        <v>24</v>
      </c>
      <c r="B53" s="760"/>
      <c r="C53" s="307" t="s">
        <v>756</v>
      </c>
      <c r="D53" s="308">
        <f t="shared" si="2"/>
        <v>0</v>
      </c>
      <c r="E53" s="307"/>
      <c r="F53" s="307"/>
      <c r="G53" s="307"/>
      <c r="H53" s="307"/>
      <c r="I53" s="307"/>
      <c r="J53" s="307"/>
      <c r="K53" s="307"/>
      <c r="L53" s="307"/>
      <c r="M53" s="307"/>
      <c r="N53" s="307"/>
      <c r="O53" s="307"/>
      <c r="P53" s="307"/>
    </row>
    <row r="54" spans="1:16" s="308" customFormat="1" ht="14.25">
      <c r="A54" s="306">
        <v>25</v>
      </c>
      <c r="B54" s="758" t="s">
        <v>276</v>
      </c>
      <c r="C54" s="307" t="s">
        <v>755</v>
      </c>
      <c r="D54" s="308">
        <f t="shared" si="2"/>
        <v>240000</v>
      </c>
      <c r="E54" s="307">
        <v>20000</v>
      </c>
      <c r="F54" s="307">
        <v>20000</v>
      </c>
      <c r="G54" s="307">
        <v>20000</v>
      </c>
      <c r="H54" s="307">
        <v>20000</v>
      </c>
      <c r="I54" s="307">
        <v>20000</v>
      </c>
      <c r="J54" s="307">
        <v>20000</v>
      </c>
      <c r="K54" s="307">
        <v>20000</v>
      </c>
      <c r="L54" s="307">
        <v>20000</v>
      </c>
      <c r="M54" s="307">
        <v>20000</v>
      </c>
      <c r="N54" s="307">
        <v>20000</v>
      </c>
      <c r="O54" s="307">
        <v>20000</v>
      </c>
      <c r="P54" s="307">
        <v>20000</v>
      </c>
    </row>
    <row r="55" spans="1:16" s="308" customFormat="1" ht="14.25">
      <c r="A55" s="306">
        <v>26</v>
      </c>
      <c r="B55" s="754"/>
      <c r="C55" s="307" t="s">
        <v>756</v>
      </c>
      <c r="D55" s="308">
        <f t="shared" si="2"/>
        <v>0</v>
      </c>
      <c r="E55" s="307"/>
      <c r="F55" s="307"/>
      <c r="G55" s="307"/>
      <c r="H55" s="307"/>
      <c r="I55" s="307"/>
      <c r="J55" s="307"/>
      <c r="K55" s="307"/>
      <c r="L55" s="307"/>
      <c r="M55" s="307"/>
      <c r="N55" s="307"/>
      <c r="O55" s="307"/>
      <c r="P55" s="307"/>
    </row>
    <row r="56" spans="1:16" s="310" customFormat="1" ht="14.25">
      <c r="A56" s="306">
        <v>27</v>
      </c>
      <c r="B56" s="761" t="s">
        <v>767</v>
      </c>
      <c r="C56" s="306" t="s">
        <v>755</v>
      </c>
      <c r="D56" s="308">
        <f>SUM(D32:D55)</f>
        <v>242796621</v>
      </c>
      <c r="E56" s="306">
        <f>SUM(E32:E55)</f>
        <v>11455925</v>
      </c>
      <c r="F56" s="306">
        <f aca="true" t="shared" si="3" ref="F56:P56">SUM(F32:F55)</f>
        <v>11455925</v>
      </c>
      <c r="G56" s="306">
        <f t="shared" si="3"/>
        <v>16737425</v>
      </c>
      <c r="H56" s="306">
        <f t="shared" si="3"/>
        <v>11800325</v>
      </c>
      <c r="I56" s="306">
        <f t="shared" si="3"/>
        <v>17850925</v>
      </c>
      <c r="J56" s="306">
        <f t="shared" si="3"/>
        <v>11455925</v>
      </c>
      <c r="K56" s="306">
        <f t="shared" si="3"/>
        <v>11455925</v>
      </c>
      <c r="L56" s="306">
        <f t="shared" si="3"/>
        <v>11560925</v>
      </c>
      <c r="M56" s="306">
        <f t="shared" si="3"/>
        <v>16737425</v>
      </c>
      <c r="N56" s="306">
        <f t="shared" si="3"/>
        <v>11455925</v>
      </c>
      <c r="O56" s="306">
        <f t="shared" si="3"/>
        <v>11455925</v>
      </c>
      <c r="P56" s="306">
        <f t="shared" si="3"/>
        <v>17850921</v>
      </c>
    </row>
    <row r="57" spans="1:16" s="310" customFormat="1" ht="14.25">
      <c r="A57" s="306">
        <v>28</v>
      </c>
      <c r="B57" s="762"/>
      <c r="C57" s="306" t="s">
        <v>756</v>
      </c>
      <c r="D57" s="308">
        <f t="shared" si="2"/>
        <v>0</v>
      </c>
      <c r="E57" s="306"/>
      <c r="F57" s="306"/>
      <c r="G57" s="306"/>
      <c r="H57" s="306"/>
      <c r="I57" s="306"/>
      <c r="J57" s="306"/>
      <c r="K57" s="306"/>
      <c r="L57" s="306"/>
      <c r="M57" s="306"/>
      <c r="N57" s="306"/>
      <c r="O57" s="306"/>
      <c r="P57" s="306"/>
    </row>
    <row r="58" spans="1:16" s="308" customFormat="1" ht="14.25">
      <c r="A58" s="306">
        <v>29</v>
      </c>
      <c r="B58" s="758" t="s">
        <v>768</v>
      </c>
      <c r="C58" s="307" t="s">
        <v>755</v>
      </c>
      <c r="D58" s="308">
        <f t="shared" si="2"/>
        <v>0</v>
      </c>
      <c r="E58" s="307"/>
      <c r="F58" s="307"/>
      <c r="G58" s="307"/>
      <c r="H58" s="307"/>
      <c r="I58" s="307"/>
      <c r="J58" s="307"/>
      <c r="K58" s="307"/>
      <c r="L58" s="307"/>
      <c r="M58" s="307"/>
      <c r="N58" s="307"/>
      <c r="O58" s="307"/>
      <c r="P58" s="307"/>
    </row>
    <row r="59" spans="1:16" s="308" customFormat="1" ht="14.25">
      <c r="A59" s="306">
        <v>30</v>
      </c>
      <c r="B59" s="754"/>
      <c r="C59" s="307" t="s">
        <v>756</v>
      </c>
      <c r="D59" s="308">
        <f t="shared" si="2"/>
        <v>0</v>
      </c>
      <c r="E59" s="307"/>
      <c r="F59" s="307"/>
      <c r="G59" s="307"/>
      <c r="H59" s="307"/>
      <c r="I59" s="307"/>
      <c r="J59" s="307"/>
      <c r="K59" s="307"/>
      <c r="L59" s="307"/>
      <c r="M59" s="307"/>
      <c r="N59" s="307"/>
      <c r="O59" s="307"/>
      <c r="P59" s="307"/>
    </row>
    <row r="60" ht="14.25">
      <c r="D60" s="430">
        <f>SUM(D56:D59)</f>
        <v>242796621</v>
      </c>
    </row>
  </sheetData>
  <sheetProtection/>
  <mergeCells count="30">
    <mergeCell ref="B48:B49"/>
    <mergeCell ref="B50:B51"/>
    <mergeCell ref="B52:B53"/>
    <mergeCell ref="B54:B55"/>
    <mergeCell ref="B56:B57"/>
    <mergeCell ref="B58:B59"/>
    <mergeCell ref="B36:B37"/>
    <mergeCell ref="B38:B39"/>
    <mergeCell ref="B40:B41"/>
    <mergeCell ref="B42:B43"/>
    <mergeCell ref="B44:B45"/>
    <mergeCell ref="B46:B47"/>
    <mergeCell ref="B30:B31"/>
    <mergeCell ref="C30:D30"/>
    <mergeCell ref="E30:P30"/>
    <mergeCell ref="C31:D31"/>
    <mergeCell ref="B32:B33"/>
    <mergeCell ref="B34:B35"/>
    <mergeCell ref="B12:B13"/>
    <mergeCell ref="B14:B15"/>
    <mergeCell ref="B16:B17"/>
    <mergeCell ref="B18:B19"/>
    <mergeCell ref="B20:B21"/>
    <mergeCell ref="B22:B23"/>
    <mergeCell ref="B4:B5"/>
    <mergeCell ref="C4:D4"/>
    <mergeCell ref="E4:P4"/>
    <mergeCell ref="B6:B7"/>
    <mergeCell ref="B8:B9"/>
    <mergeCell ref="B10:B11"/>
  </mergeCells>
  <printOptions horizontalCentered="1" verticalCentered="1"/>
  <pageMargins left="0.7480314960629921" right="0.7480314960629921" top="0.984251968503937" bottom="0.984251968503937" header="0.31496062992125984" footer="0.5118110236220472"/>
  <pageSetup fitToHeight="1" fitToWidth="1" horizontalDpi="600" verticalDpi="600" orientation="landscape" paperSize="9" scale="55" r:id="rId1"/>
  <headerFooter>
    <oddHeader>&amp;LMAGYARPOLÁNY KÖZSÉG 
ÖNKORMÁNYZATA&amp;C2019. ÉVI KÖLTSÉGVETÉS
bevételi és kiadási előirányzatok
felhasználási ütemterve&amp;R7. melléklet Magyarpolány Község Önkormányat Képviselő-testületének 
2/2019. (III. 5.) önkormányzati rendeletéhez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view="pageLayout" workbookViewId="0" topLeftCell="A1">
      <selection activeCell="C19" sqref="C19"/>
    </sheetView>
  </sheetViews>
  <sheetFormatPr defaultColWidth="9.00390625" defaultRowHeight="12.75"/>
  <cols>
    <col min="1" max="1" width="3.00390625" style="0" bestFit="1" customWidth="1"/>
    <col min="2" max="2" width="43.875" style="0" customWidth="1"/>
    <col min="3" max="8" width="18.50390625" style="0" customWidth="1"/>
  </cols>
  <sheetData>
    <row r="1" spans="2:8" ht="20.25" customHeight="1">
      <c r="B1" s="10" t="s">
        <v>2</v>
      </c>
      <c r="C1" s="10" t="s">
        <v>119</v>
      </c>
      <c r="D1" s="10" t="s">
        <v>4</v>
      </c>
      <c r="E1" s="10" t="s">
        <v>5</v>
      </c>
      <c r="F1" s="10" t="s">
        <v>6</v>
      </c>
      <c r="G1" s="10" t="s">
        <v>286</v>
      </c>
      <c r="H1" s="10" t="s">
        <v>637</v>
      </c>
    </row>
    <row r="2" spans="1:8" ht="14.25">
      <c r="A2" s="767">
        <v>1</v>
      </c>
      <c r="B2" s="120" t="s">
        <v>659</v>
      </c>
      <c r="C2" s="769" t="s">
        <v>660</v>
      </c>
      <c r="D2" s="771" t="s">
        <v>661</v>
      </c>
      <c r="E2" s="764"/>
      <c r="F2" s="763" t="s">
        <v>662</v>
      </c>
      <c r="G2" s="763"/>
      <c r="H2" s="764"/>
    </row>
    <row r="3" spans="1:8" ht="14.25">
      <c r="A3" s="767"/>
      <c r="B3" s="121"/>
      <c r="C3" s="770"/>
      <c r="D3" s="122" t="s">
        <v>663</v>
      </c>
      <c r="E3" s="123" t="s">
        <v>836</v>
      </c>
      <c r="F3" s="123" t="s">
        <v>663</v>
      </c>
      <c r="G3" s="123" t="s">
        <v>664</v>
      </c>
      <c r="H3" s="124" t="s">
        <v>836</v>
      </c>
    </row>
    <row r="4" spans="1:8" ht="14.25">
      <c r="A4" s="299">
        <f>A2+1</f>
        <v>2</v>
      </c>
      <c r="B4" s="120" t="s">
        <v>665</v>
      </c>
      <c r="C4" s="122" t="s">
        <v>666</v>
      </c>
      <c r="D4" s="122">
        <v>100</v>
      </c>
      <c r="E4" s="135">
        <v>180000</v>
      </c>
      <c r="F4" s="136"/>
      <c r="G4" s="136"/>
      <c r="H4" s="136"/>
    </row>
    <row r="5" spans="1:8" ht="14.25">
      <c r="A5" s="299">
        <f aca="true" t="shared" si="0" ref="A5:A15">A4+1</f>
        <v>3</v>
      </c>
      <c r="B5" s="120" t="s">
        <v>667</v>
      </c>
      <c r="C5" s="122" t="s">
        <v>666</v>
      </c>
      <c r="D5" s="122">
        <v>100</v>
      </c>
      <c r="E5" s="135">
        <v>198000</v>
      </c>
      <c r="F5" s="136"/>
      <c r="G5" s="136"/>
      <c r="H5" s="136"/>
    </row>
    <row r="6" spans="1:8" ht="42.75">
      <c r="A6" s="299">
        <f t="shared" si="0"/>
        <v>4</v>
      </c>
      <c r="B6" s="125" t="s">
        <v>888</v>
      </c>
      <c r="C6" s="387" t="s">
        <v>668</v>
      </c>
      <c r="D6" s="387">
        <v>100</v>
      </c>
      <c r="E6" s="388">
        <v>193985</v>
      </c>
      <c r="F6" s="137"/>
      <c r="G6" s="137"/>
      <c r="H6" s="137"/>
    </row>
    <row r="7" spans="1:8" ht="14.25">
      <c r="A7" s="299">
        <f t="shared" si="0"/>
        <v>5</v>
      </c>
      <c r="B7" s="765" t="s">
        <v>669</v>
      </c>
      <c r="C7" s="126"/>
      <c r="D7" s="127"/>
      <c r="E7" s="138"/>
      <c r="F7" s="135">
        <v>100</v>
      </c>
      <c r="G7" s="135">
        <v>3</v>
      </c>
      <c r="H7" s="135">
        <v>688205</v>
      </c>
    </row>
    <row r="8" spans="1:8" ht="14.25">
      <c r="A8" s="299">
        <f t="shared" si="0"/>
        <v>6</v>
      </c>
      <c r="B8" s="766"/>
      <c r="C8" s="126"/>
      <c r="D8" s="127"/>
      <c r="E8" s="138"/>
      <c r="F8" s="135">
        <v>50</v>
      </c>
      <c r="G8" s="135">
        <v>15</v>
      </c>
      <c r="H8" s="135">
        <v>228340</v>
      </c>
    </row>
    <row r="9" spans="1:8" ht="14.25">
      <c r="A9" s="299">
        <f t="shared" si="0"/>
        <v>7</v>
      </c>
      <c r="B9" s="765" t="s">
        <v>670</v>
      </c>
      <c r="C9" s="126"/>
      <c r="D9" s="127"/>
      <c r="E9" s="138"/>
      <c r="F9" s="135">
        <v>100</v>
      </c>
      <c r="G9" s="135">
        <v>124</v>
      </c>
      <c r="H9" s="135">
        <v>88400</v>
      </c>
    </row>
    <row r="10" spans="1:8" ht="14.25">
      <c r="A10" s="299">
        <f t="shared" si="0"/>
        <v>8</v>
      </c>
      <c r="B10" s="766"/>
      <c r="C10" s="126"/>
      <c r="D10" s="127"/>
      <c r="E10" s="138"/>
      <c r="F10" s="135">
        <v>50</v>
      </c>
      <c r="G10" s="135">
        <v>21</v>
      </c>
      <c r="H10" s="135">
        <v>756840</v>
      </c>
    </row>
    <row r="11" spans="1:8" ht="14.25">
      <c r="A11" s="299">
        <f t="shared" si="0"/>
        <v>9</v>
      </c>
      <c r="B11" s="768" t="s">
        <v>671</v>
      </c>
      <c r="C11" s="126"/>
      <c r="D11" s="127"/>
      <c r="E11" s="138"/>
      <c r="F11" s="135">
        <v>100</v>
      </c>
      <c r="G11" s="135">
        <v>26</v>
      </c>
      <c r="H11" s="135">
        <v>2196400</v>
      </c>
    </row>
    <row r="12" spans="1:8" ht="14.25">
      <c r="A12" s="299">
        <f t="shared" si="0"/>
        <v>10</v>
      </c>
      <c r="B12" s="768"/>
      <c r="C12" s="126"/>
      <c r="D12" s="127"/>
      <c r="E12" s="138"/>
      <c r="F12" s="135">
        <v>50</v>
      </c>
      <c r="G12" s="135">
        <v>0</v>
      </c>
      <c r="H12" s="135">
        <v>250940</v>
      </c>
    </row>
    <row r="13" spans="1:8" ht="14.25">
      <c r="A13" s="299">
        <f t="shared" si="0"/>
        <v>11</v>
      </c>
      <c r="B13" s="768" t="s">
        <v>672</v>
      </c>
      <c r="C13" s="126"/>
      <c r="D13" s="127"/>
      <c r="E13" s="138"/>
      <c r="F13" s="135">
        <v>100</v>
      </c>
      <c r="G13" s="135">
        <v>2</v>
      </c>
      <c r="H13" s="135">
        <v>104580</v>
      </c>
    </row>
    <row r="14" spans="1:8" ht="14.25">
      <c r="A14" s="299">
        <f t="shared" si="0"/>
        <v>12</v>
      </c>
      <c r="B14" s="768"/>
      <c r="C14" s="126"/>
      <c r="D14" s="127"/>
      <c r="E14" s="138"/>
      <c r="F14" s="135">
        <v>50</v>
      </c>
      <c r="G14" s="135"/>
      <c r="H14" s="135"/>
    </row>
    <row r="15" spans="1:8" ht="29.25" customHeight="1">
      <c r="A15" s="299">
        <f t="shared" si="0"/>
        <v>13</v>
      </c>
      <c r="B15" s="120" t="s">
        <v>679</v>
      </c>
      <c r="C15" s="120"/>
      <c r="D15" s="120"/>
      <c r="E15" s="136">
        <f>SUM(E4:E14)</f>
        <v>571985</v>
      </c>
      <c r="F15" s="136"/>
      <c r="G15" s="136"/>
      <c r="H15" s="136">
        <f>SUM(H7:H14)</f>
        <v>4313705</v>
      </c>
    </row>
    <row r="16" spans="2:8" ht="32.25" customHeight="1">
      <c r="B16" s="131" t="s">
        <v>673</v>
      </c>
      <c r="C16" s="119"/>
      <c r="D16" s="119"/>
      <c r="E16" s="119"/>
      <c r="F16" s="119"/>
      <c r="G16" s="119"/>
      <c r="H16" s="119"/>
    </row>
    <row r="17" spans="2:8" ht="39" customHeight="1">
      <c r="B17" s="129" t="s">
        <v>675</v>
      </c>
      <c r="C17" s="119" t="s">
        <v>1175</v>
      </c>
      <c r="D17" s="119"/>
      <c r="E17" s="119"/>
      <c r="F17" s="119"/>
      <c r="G17" s="119"/>
      <c r="H17" s="119"/>
    </row>
    <row r="18" spans="2:8" ht="14.25">
      <c r="B18" s="130"/>
      <c r="C18" s="119" t="s">
        <v>1176</v>
      </c>
      <c r="D18" s="119"/>
      <c r="E18" s="119"/>
      <c r="F18" s="119"/>
      <c r="G18" s="119"/>
      <c r="H18" s="119"/>
    </row>
    <row r="19" spans="2:8" ht="14.25">
      <c r="B19" s="130"/>
      <c r="C19" s="119"/>
      <c r="D19" s="119"/>
      <c r="E19" s="119"/>
      <c r="F19" s="119"/>
      <c r="G19" s="119"/>
      <c r="H19" s="119"/>
    </row>
    <row r="20" spans="2:8" ht="36.75" customHeight="1">
      <c r="B20" s="129" t="s">
        <v>674</v>
      </c>
      <c r="C20" s="128" t="s">
        <v>903</v>
      </c>
      <c r="D20" s="119"/>
      <c r="E20" s="119"/>
      <c r="F20" s="119"/>
      <c r="G20" s="119"/>
      <c r="H20" s="119"/>
    </row>
    <row r="21" spans="3:8" ht="14.25">
      <c r="C21" s="128" t="s">
        <v>904</v>
      </c>
      <c r="D21" s="119"/>
      <c r="E21" s="119"/>
      <c r="F21" s="119"/>
      <c r="G21" s="119"/>
      <c r="H21" s="119"/>
    </row>
    <row r="22" spans="3:8" ht="14.25">
      <c r="C22" s="128" t="s">
        <v>905</v>
      </c>
      <c r="D22" s="119"/>
      <c r="E22" s="119"/>
      <c r="F22" s="119"/>
      <c r="G22" s="119"/>
      <c r="H22" s="119"/>
    </row>
    <row r="23" spans="3:8" ht="14.25">
      <c r="C23" s="119" t="s">
        <v>906</v>
      </c>
      <c r="D23" s="119"/>
      <c r="E23" s="119"/>
      <c r="F23" s="119"/>
      <c r="G23" s="119"/>
      <c r="H23" s="119"/>
    </row>
  </sheetData>
  <sheetProtection/>
  <mergeCells count="8">
    <mergeCell ref="F2:H2"/>
    <mergeCell ref="B7:B8"/>
    <mergeCell ref="A2:A3"/>
    <mergeCell ref="B9:B10"/>
    <mergeCell ref="B11:B12"/>
    <mergeCell ref="B13:B14"/>
    <mergeCell ref="C2:C3"/>
    <mergeCell ref="D2:E2"/>
  </mergeCells>
  <printOptions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4" r:id="rId1"/>
  <headerFooter>
    <oddHeader>&amp;LMAGYARPOLÁNY KÖZSÉG
ÖNKORMÁNYZATA&amp;C2019. ÉVI KÖLTSÉGVETÉS&amp;R8. melléklet Magyarpolány Község Önkormányat Képviselő-testületének
2/2019. (III. 5.) önkormányzati rendeletéhez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Andi</dc:creator>
  <cp:keywords/>
  <dc:description/>
  <cp:lastModifiedBy>Hewlett-Packard Company</cp:lastModifiedBy>
  <cp:lastPrinted>2019-03-04T14:45:53Z</cp:lastPrinted>
  <dcterms:created xsi:type="dcterms:W3CDTF">2015-02-08T21:03:33Z</dcterms:created>
  <dcterms:modified xsi:type="dcterms:W3CDTF">2019-03-04T18:36:06Z</dcterms:modified>
  <cp:category/>
  <cp:version/>
  <cp:contentType/>
  <cp:contentStatus/>
</cp:coreProperties>
</file>