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vegerne\Desktop\költségvetés 2018\Bakonybél Önkormányzat\beszámoló\Bakonybél\"/>
    </mc:Choice>
  </mc:AlternateContent>
  <xr:revisionPtr revIDLastSave="0" documentId="13_ncr:1_{A98E0545-9FB8-41E1-B8DE-3DD814551C95}" xr6:coauthVersionLast="43" xr6:coauthVersionMax="43" xr10:uidLastSave="{00000000-0000-0000-0000-000000000000}"/>
  <bookViews>
    <workbookView xWindow="-120" yWindow="-120" windowWidth="20730" windowHeight="11760" xr2:uid="{00000000-000D-0000-FFFF-FFFF00000000}"/>
  </bookViews>
  <sheets>
    <sheet name="konszolidált" sheetId="27" r:id="rId1"/>
    <sheet name="1. Bakonybél" sheetId="1" r:id="rId2"/>
    <sheet name="2.1 kötelező" sheetId="5" r:id="rId3"/>
    <sheet name="2.2 önként vállalt" sheetId="2" r:id="rId4"/>
    <sheet name="2.3 államigazgatási" sheetId="6" r:id="rId5"/>
    <sheet name="3. adosságot keletkeztető ügyel" sheetId="7" r:id="rId6"/>
    <sheet name="4. saját bevételek bemutatása" sheetId="8" r:id="rId7"/>
    <sheet name="5.beruhási kiadások bemutatása" sheetId="9" r:id="rId8"/>
    <sheet name="6. felújítások bemutatása" sheetId="10" r:id="rId9"/>
    <sheet name="7. EU-s támogatások" sheetId="11" r:id="rId10"/>
    <sheet name="8.1 közös hivatal" sheetId="3" r:id="rId11"/>
    <sheet name="8.2 óvoda" sheetId="4" r:id="rId12"/>
    <sheet name="9.kitekintő határozat" sheetId="13" r:id="rId13"/>
    <sheet name="10.likviditási terv" sheetId="14" r:id="rId14"/>
    <sheet name="11.adott támogatások bemutatása" sheetId="23" r:id="rId15"/>
    <sheet name="12. tartozásállomány" sheetId="24" r:id="rId16"/>
    <sheet name="13. állami támogatások" sheetId="26" r:id="rId17"/>
  </sheets>
  <externalReferences>
    <externalReference r:id="rId18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27" l="1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11" i="27"/>
  <c r="I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11" i="27"/>
  <c r="G32" i="27"/>
  <c r="H28" i="4"/>
  <c r="F28" i="4"/>
  <c r="E28" i="4"/>
  <c r="D28" i="4"/>
  <c r="D32" i="4" s="1"/>
  <c r="C28" i="4"/>
  <c r="K25" i="4"/>
  <c r="K32" i="4" s="1"/>
  <c r="J25" i="4"/>
  <c r="J32" i="4" s="1"/>
  <c r="I25" i="4"/>
  <c r="I32" i="4" s="1"/>
  <c r="H25" i="4"/>
  <c r="C25" i="4"/>
  <c r="K18" i="4"/>
  <c r="J18" i="4"/>
  <c r="I18" i="4"/>
  <c r="F18" i="4"/>
  <c r="F32" i="4" s="1"/>
  <c r="E18" i="4"/>
  <c r="E32" i="4" s="1"/>
  <c r="D18" i="4"/>
  <c r="H13" i="4"/>
  <c r="H12" i="4"/>
  <c r="H11" i="4"/>
  <c r="H18" i="4" s="1"/>
  <c r="H32" i="4" s="1"/>
  <c r="C11" i="4"/>
  <c r="C18" i="4" s="1"/>
  <c r="C32" i="4" s="1"/>
  <c r="E12" i="27" l="1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D12" i="8" l="1"/>
  <c r="K13" i="5"/>
  <c r="K12" i="5"/>
  <c r="K11" i="5"/>
  <c r="F31" i="5"/>
  <c r="F28" i="5" s="1"/>
  <c r="F11" i="5"/>
  <c r="F18" i="5" s="1"/>
  <c r="J28" i="6"/>
  <c r="I28" i="6"/>
  <c r="H28" i="6"/>
  <c r="F28" i="6"/>
  <c r="E28" i="6"/>
  <c r="D28" i="6"/>
  <c r="C28" i="6"/>
  <c r="H25" i="6"/>
  <c r="C25" i="6"/>
  <c r="K18" i="6"/>
  <c r="K32" i="6" s="1"/>
  <c r="J18" i="6"/>
  <c r="J32" i="6" s="1"/>
  <c r="I18" i="6"/>
  <c r="H18" i="6"/>
  <c r="F18" i="6"/>
  <c r="E18" i="6"/>
  <c r="E32" i="6" s="1"/>
  <c r="D18" i="6"/>
  <c r="D32" i="6" s="1"/>
  <c r="C18" i="6"/>
  <c r="C32" i="6" s="1"/>
  <c r="K32" i="2"/>
  <c r="F32" i="2"/>
  <c r="F28" i="2"/>
  <c r="F18" i="2"/>
  <c r="K18" i="2"/>
  <c r="C11" i="2"/>
  <c r="C18" i="2" s="1"/>
  <c r="C32" i="2" s="1"/>
  <c r="L32" i="2" s="1"/>
  <c r="D18" i="2"/>
  <c r="E18" i="2"/>
  <c r="H18" i="2"/>
  <c r="I18" i="2"/>
  <c r="J18" i="2"/>
  <c r="C25" i="2"/>
  <c r="H25" i="2"/>
  <c r="C28" i="2"/>
  <c r="D28" i="2"/>
  <c r="E28" i="2"/>
  <c r="H28" i="2"/>
  <c r="I28" i="2"/>
  <c r="J28" i="2"/>
  <c r="D32" i="2"/>
  <c r="E32" i="2"/>
  <c r="H32" i="2"/>
  <c r="I32" i="2"/>
  <c r="J32" i="2"/>
  <c r="K28" i="5"/>
  <c r="J28" i="5"/>
  <c r="J32" i="5" s="1"/>
  <c r="I28" i="5"/>
  <c r="I32" i="5" s="1"/>
  <c r="H28" i="5"/>
  <c r="E28" i="5"/>
  <c r="D28" i="5"/>
  <c r="C28" i="5"/>
  <c r="K25" i="5"/>
  <c r="J25" i="5"/>
  <c r="I25" i="5"/>
  <c r="H25" i="5"/>
  <c r="F25" i="5"/>
  <c r="E25" i="5"/>
  <c r="D25" i="5"/>
  <c r="C25" i="5"/>
  <c r="J18" i="5"/>
  <c r="I18" i="5"/>
  <c r="C18" i="5"/>
  <c r="C32" i="5" s="1"/>
  <c r="E14" i="5"/>
  <c r="D14" i="5"/>
  <c r="D18" i="5" s="1"/>
  <c r="D32" i="5" s="1"/>
  <c r="C14" i="5"/>
  <c r="H13" i="5"/>
  <c r="H18" i="5" s="1"/>
  <c r="C13" i="5"/>
  <c r="C12" i="5"/>
  <c r="K32" i="1"/>
  <c r="K28" i="1"/>
  <c r="K25" i="1"/>
  <c r="K18" i="1"/>
  <c r="F25" i="1"/>
  <c r="F32" i="1" s="1"/>
  <c r="F28" i="1"/>
  <c r="F18" i="1"/>
  <c r="C32" i="3"/>
  <c r="H28" i="3"/>
  <c r="F28" i="3"/>
  <c r="E28" i="3"/>
  <c r="D28" i="3"/>
  <c r="D32" i="3" s="1"/>
  <c r="C28" i="3"/>
  <c r="K25" i="3"/>
  <c r="K32" i="3" s="1"/>
  <c r="J25" i="3"/>
  <c r="J32" i="3" s="1"/>
  <c r="I25" i="3"/>
  <c r="I32" i="3" s="1"/>
  <c r="H25" i="3"/>
  <c r="C25" i="3"/>
  <c r="K18" i="3"/>
  <c r="J18" i="3"/>
  <c r="I18" i="3"/>
  <c r="F18" i="3"/>
  <c r="F32" i="3" s="1"/>
  <c r="E18" i="3"/>
  <c r="E32" i="3" s="1"/>
  <c r="D18" i="3"/>
  <c r="C18" i="3"/>
  <c r="H13" i="3"/>
  <c r="H18" i="3" s="1"/>
  <c r="H32" i="3" s="1"/>
  <c r="K18" i="5" l="1"/>
  <c r="K32" i="5"/>
  <c r="F32" i="5"/>
  <c r="E18" i="5"/>
  <c r="E32" i="5" s="1"/>
  <c r="F32" i="6"/>
  <c r="I32" i="6"/>
  <c r="H32" i="6"/>
  <c r="H32" i="5"/>
  <c r="E14" i="1" l="1"/>
  <c r="E18" i="1"/>
  <c r="E25" i="1"/>
  <c r="E28" i="1"/>
  <c r="J28" i="1"/>
  <c r="J25" i="1"/>
  <c r="J18" i="1"/>
  <c r="J32" i="1" l="1"/>
  <c r="I32" i="27"/>
  <c r="E32" i="1"/>
  <c r="L32" i="1" s="1"/>
  <c r="E32" i="27"/>
  <c r="D14" i="1"/>
  <c r="D18" i="1" s="1"/>
  <c r="H32" i="27" l="1"/>
  <c r="I28" i="1"/>
  <c r="I25" i="1"/>
  <c r="I18" i="1"/>
  <c r="D28" i="1"/>
  <c r="D25" i="1"/>
  <c r="D32" i="27" l="1"/>
  <c r="I32" i="1"/>
  <c r="D32" i="1"/>
  <c r="B26" i="26"/>
  <c r="B7" i="26"/>
  <c r="N18" i="14"/>
  <c r="N19" i="14"/>
  <c r="N20" i="14"/>
  <c r="N21" i="14"/>
  <c r="N22" i="14"/>
  <c r="N23" i="14"/>
  <c r="N24" i="14"/>
  <c r="N25" i="14"/>
  <c r="N17" i="14"/>
  <c r="M18" i="14"/>
  <c r="M19" i="14"/>
  <c r="M20" i="14"/>
  <c r="M21" i="14"/>
  <c r="M22" i="14"/>
  <c r="M23" i="14"/>
  <c r="M24" i="14"/>
  <c r="M25" i="14"/>
  <c r="M17" i="14"/>
  <c r="L18" i="14"/>
  <c r="L19" i="14"/>
  <c r="L20" i="14"/>
  <c r="L21" i="14"/>
  <c r="L22" i="14"/>
  <c r="L23" i="14"/>
  <c r="L24" i="14"/>
  <c r="L25" i="14"/>
  <c r="L17" i="14"/>
  <c r="K18" i="14"/>
  <c r="K19" i="14"/>
  <c r="K20" i="14"/>
  <c r="K21" i="14"/>
  <c r="K22" i="14"/>
  <c r="K23" i="14"/>
  <c r="K24" i="14"/>
  <c r="K25" i="14"/>
  <c r="K17" i="14"/>
  <c r="J18" i="14"/>
  <c r="J19" i="14"/>
  <c r="J20" i="14"/>
  <c r="J21" i="14"/>
  <c r="J22" i="14"/>
  <c r="J23" i="14"/>
  <c r="J24" i="14"/>
  <c r="J25" i="14"/>
  <c r="J17" i="14"/>
  <c r="I18" i="14"/>
  <c r="I19" i="14"/>
  <c r="I20" i="14"/>
  <c r="I21" i="14"/>
  <c r="I22" i="14"/>
  <c r="I23" i="14"/>
  <c r="I24" i="14"/>
  <c r="I25" i="14"/>
  <c r="I17" i="14"/>
  <c r="H18" i="14"/>
  <c r="H19" i="14"/>
  <c r="H20" i="14"/>
  <c r="H21" i="14"/>
  <c r="H22" i="14"/>
  <c r="H23" i="14"/>
  <c r="H24" i="14"/>
  <c r="H25" i="14"/>
  <c r="H17" i="14"/>
  <c r="G18" i="14"/>
  <c r="G19" i="14"/>
  <c r="G20" i="14"/>
  <c r="G21" i="14"/>
  <c r="G22" i="14"/>
  <c r="G23" i="14"/>
  <c r="G24" i="14"/>
  <c r="G25" i="14"/>
  <c r="G17" i="14"/>
  <c r="F18" i="14"/>
  <c r="F19" i="14"/>
  <c r="F20" i="14"/>
  <c r="F21" i="14"/>
  <c r="F22" i="14"/>
  <c r="F23" i="14"/>
  <c r="F24" i="14"/>
  <c r="F25" i="14"/>
  <c r="F17" i="14"/>
  <c r="E18" i="14"/>
  <c r="E19" i="14"/>
  <c r="E20" i="14"/>
  <c r="E21" i="14"/>
  <c r="E22" i="14"/>
  <c r="E23" i="14"/>
  <c r="E24" i="14"/>
  <c r="E25" i="14"/>
  <c r="E17" i="14"/>
  <c r="D18" i="14"/>
  <c r="D19" i="14"/>
  <c r="D20" i="14"/>
  <c r="D21" i="14"/>
  <c r="D22" i="14"/>
  <c r="D23" i="14"/>
  <c r="D24" i="14"/>
  <c r="D25" i="14"/>
  <c r="D17" i="14"/>
  <c r="C18" i="14"/>
  <c r="C19" i="14"/>
  <c r="C20" i="14"/>
  <c r="C21" i="14"/>
  <c r="C22" i="14"/>
  <c r="C23" i="14"/>
  <c r="C24" i="14"/>
  <c r="C25" i="14"/>
  <c r="C17" i="14"/>
  <c r="P26" i="14"/>
  <c r="N7" i="14"/>
  <c r="N8" i="14"/>
  <c r="N9" i="14"/>
  <c r="N10" i="14"/>
  <c r="N11" i="14"/>
  <c r="N12" i="14"/>
  <c r="N13" i="14"/>
  <c r="N14" i="14"/>
  <c r="M7" i="14"/>
  <c r="M8" i="14"/>
  <c r="M9" i="14"/>
  <c r="M10" i="14"/>
  <c r="M11" i="14"/>
  <c r="M12" i="14"/>
  <c r="M13" i="14"/>
  <c r="M14" i="14"/>
  <c r="L7" i="14"/>
  <c r="L8" i="14"/>
  <c r="L9" i="14"/>
  <c r="L10" i="14"/>
  <c r="L11" i="14"/>
  <c r="L12" i="14"/>
  <c r="L13" i="14"/>
  <c r="L14" i="14"/>
  <c r="K7" i="14"/>
  <c r="K8" i="14"/>
  <c r="K9" i="14"/>
  <c r="K10" i="14"/>
  <c r="K11" i="14"/>
  <c r="K12" i="14"/>
  <c r="K13" i="14"/>
  <c r="K14" i="14"/>
  <c r="J7" i="14"/>
  <c r="J8" i="14"/>
  <c r="J9" i="14"/>
  <c r="J10" i="14"/>
  <c r="J11" i="14"/>
  <c r="J12" i="14"/>
  <c r="J13" i="14"/>
  <c r="J14" i="14"/>
  <c r="I7" i="14"/>
  <c r="I8" i="14"/>
  <c r="I9" i="14"/>
  <c r="I10" i="14"/>
  <c r="I11" i="14"/>
  <c r="I12" i="14"/>
  <c r="I13" i="14"/>
  <c r="I14" i="14"/>
  <c r="H7" i="14"/>
  <c r="H8" i="14"/>
  <c r="H9" i="14"/>
  <c r="H10" i="14"/>
  <c r="H11" i="14"/>
  <c r="H12" i="14"/>
  <c r="H13" i="14"/>
  <c r="H14" i="14"/>
  <c r="G7" i="14"/>
  <c r="G8" i="14"/>
  <c r="G9" i="14"/>
  <c r="G10" i="14"/>
  <c r="G11" i="14"/>
  <c r="G12" i="14"/>
  <c r="G13" i="14"/>
  <c r="G14" i="14"/>
  <c r="F7" i="14"/>
  <c r="F8" i="14"/>
  <c r="F9" i="14"/>
  <c r="F10" i="14"/>
  <c r="F11" i="14"/>
  <c r="F12" i="14"/>
  <c r="F13" i="14"/>
  <c r="F14" i="14"/>
  <c r="E7" i="14"/>
  <c r="E8" i="14"/>
  <c r="E9" i="14"/>
  <c r="E10" i="14"/>
  <c r="E11" i="14"/>
  <c r="E12" i="14"/>
  <c r="E13" i="14"/>
  <c r="E14" i="14"/>
  <c r="N6" i="14"/>
  <c r="M6" i="14"/>
  <c r="L6" i="14"/>
  <c r="K6" i="14"/>
  <c r="J6" i="14"/>
  <c r="I6" i="14"/>
  <c r="H6" i="14"/>
  <c r="G6" i="14"/>
  <c r="F6" i="14"/>
  <c r="E6" i="14"/>
  <c r="D7" i="14"/>
  <c r="D8" i="14"/>
  <c r="D9" i="14"/>
  <c r="D10" i="14"/>
  <c r="D11" i="14"/>
  <c r="D12" i="14"/>
  <c r="D13" i="14"/>
  <c r="D14" i="14"/>
  <c r="D6" i="14"/>
  <c r="C7" i="14"/>
  <c r="C8" i="14"/>
  <c r="C9" i="14"/>
  <c r="C10" i="14"/>
  <c r="C11" i="14"/>
  <c r="C12" i="14"/>
  <c r="C13" i="14"/>
  <c r="C14" i="14"/>
  <c r="C6" i="14"/>
  <c r="P15" i="14"/>
  <c r="O7" i="14"/>
  <c r="D31" i="13"/>
  <c r="E31" i="13"/>
  <c r="O8" i="14" l="1"/>
  <c r="C19" i="11"/>
  <c r="C21" i="11" s="1"/>
  <c r="C12" i="8" l="1"/>
  <c r="D35" i="13"/>
  <c r="D37" i="13" s="1"/>
  <c r="E35" i="13"/>
  <c r="E37" i="13" s="1"/>
  <c r="C35" i="13"/>
  <c r="C37" i="13" s="1"/>
  <c r="E28" i="13"/>
  <c r="D28" i="13"/>
  <c r="C28" i="13"/>
  <c r="E10" i="13"/>
  <c r="E22" i="13" s="1"/>
  <c r="E24" i="13" s="1"/>
  <c r="D10" i="13"/>
  <c r="D22" i="13" s="1"/>
  <c r="D24" i="13" s="1"/>
  <c r="C10" i="13"/>
  <c r="C22" i="13" s="1"/>
  <c r="C24" i="13" s="1"/>
  <c r="D39" i="23"/>
  <c r="B28" i="26"/>
  <c r="B30" i="26" s="1"/>
  <c r="N26" i="14"/>
  <c r="M26" i="14"/>
  <c r="L26" i="14"/>
  <c r="K26" i="14"/>
  <c r="J26" i="14"/>
  <c r="I26" i="14"/>
  <c r="H26" i="14"/>
  <c r="G26" i="14"/>
  <c r="F26" i="14"/>
  <c r="E26" i="14"/>
  <c r="D26" i="14"/>
  <c r="C26" i="14"/>
  <c r="O25" i="14"/>
  <c r="O24" i="14"/>
  <c r="O23" i="14"/>
  <c r="O22" i="14"/>
  <c r="O21" i="14"/>
  <c r="O20" i="14"/>
  <c r="O19" i="14"/>
  <c r="O18" i="14"/>
  <c r="O17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4" i="14"/>
  <c r="O13" i="14"/>
  <c r="O12" i="14"/>
  <c r="O11" i="14"/>
  <c r="O10" i="14"/>
  <c r="O9" i="14"/>
  <c r="O6" i="14"/>
  <c r="F20" i="24"/>
  <c r="E20" i="24"/>
  <c r="D20" i="24"/>
  <c r="C20" i="24"/>
  <c r="G19" i="24"/>
  <c r="G18" i="24"/>
  <c r="G17" i="24"/>
  <c r="G16" i="24"/>
  <c r="G15" i="24"/>
  <c r="G14" i="24"/>
  <c r="D56" i="11"/>
  <c r="A51" i="11"/>
  <c r="D49" i="11"/>
  <c r="C49" i="11"/>
  <c r="B49" i="11"/>
  <c r="E48" i="11"/>
  <c r="E47" i="11"/>
  <c r="E46" i="11"/>
  <c r="E45" i="11"/>
  <c r="E44" i="11"/>
  <c r="E43" i="11"/>
  <c r="E42" i="11"/>
  <c r="D39" i="11"/>
  <c r="C39" i="11"/>
  <c r="B39" i="11"/>
  <c r="E38" i="11"/>
  <c r="E37" i="11"/>
  <c r="E36" i="11"/>
  <c r="E35" i="11"/>
  <c r="E34" i="11"/>
  <c r="E33" i="11"/>
  <c r="E32" i="11"/>
  <c r="D26" i="11"/>
  <c r="C26" i="11"/>
  <c r="B26" i="11"/>
  <c r="E25" i="11"/>
  <c r="E24" i="11"/>
  <c r="E23" i="11"/>
  <c r="E22" i="11"/>
  <c r="E21" i="11"/>
  <c r="E20" i="11"/>
  <c r="E19" i="11"/>
  <c r="D16" i="11"/>
  <c r="C16" i="11"/>
  <c r="B16" i="11"/>
  <c r="E15" i="11"/>
  <c r="E14" i="11"/>
  <c r="E13" i="11"/>
  <c r="E12" i="11"/>
  <c r="E11" i="11"/>
  <c r="E10" i="11"/>
  <c r="E9" i="11"/>
  <c r="D18" i="11"/>
  <c r="D31" i="11" s="1"/>
  <c r="D41" i="11" s="1"/>
  <c r="C18" i="11"/>
  <c r="C31" i="11" s="1"/>
  <c r="C41" i="11" s="1"/>
  <c r="B18" i="11"/>
  <c r="B31" i="11" s="1"/>
  <c r="B41" i="11" s="1"/>
  <c r="E25" i="10"/>
  <c r="D25" i="10"/>
  <c r="B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E24" i="9"/>
  <c r="D24" i="9"/>
  <c r="B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E16" i="11" l="1"/>
  <c r="E39" i="11"/>
  <c r="E49" i="11"/>
  <c r="F24" i="9"/>
  <c r="E27" i="14"/>
  <c r="I27" i="14"/>
  <c r="N27" i="14"/>
  <c r="M27" i="14"/>
  <c r="J27" i="14"/>
  <c r="F27" i="14"/>
  <c r="O26" i="14"/>
  <c r="O15" i="14"/>
  <c r="G27" i="14"/>
  <c r="K27" i="14"/>
  <c r="D27" i="14"/>
  <c r="H27" i="14"/>
  <c r="L27" i="14"/>
  <c r="E26" i="11"/>
  <c r="F25" i="10"/>
  <c r="G20" i="24"/>
  <c r="C27" i="14"/>
  <c r="C13" i="1"/>
  <c r="O27" i="14" l="1"/>
  <c r="C11" i="27"/>
  <c r="H13" i="1"/>
  <c r="C14" i="1" l="1"/>
  <c r="C12" i="1"/>
  <c r="H28" i="1"/>
  <c r="C28" i="1"/>
  <c r="H25" i="1"/>
  <c r="C25" i="1"/>
  <c r="H18" i="1"/>
  <c r="C18" i="1" l="1"/>
  <c r="C32" i="1" s="1"/>
  <c r="H32" i="1"/>
  <c r="C32" i="27" l="1"/>
</calcChain>
</file>

<file path=xl/sharedStrings.xml><?xml version="1.0" encoding="utf-8"?>
<sst xmlns="http://schemas.openxmlformats.org/spreadsheetml/2006/main" count="842" uniqueCount="315">
  <si>
    <t>1. melléklet a …/2018.(…)önkormányzati rendelethez</t>
  </si>
  <si>
    <t xml:space="preserve">BAKONYBÉL KÖZSÉGI ÖNKORMÁNYZAT BEVÉTELEINEK ÉS KIADÁSAINAK </t>
  </si>
  <si>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</si>
  <si>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</si>
  <si>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</si>
  <si>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</si>
  <si>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</si>
  <si>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</si>
  <si>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</si>
  <si>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</si>
  <si>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</si>
  <si>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</si>
  <si>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2018. év eredeti előirányzat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</si>
  <si>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</si>
  <si>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</si>
  <si>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</si>
  <si>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</si>
  <si>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</si>
  <si>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</si>
  <si>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</si>
  <si>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</si>
  <si>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</si>
  <si>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</si>
  <si>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</si>
  <si>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</si>
  <si>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</si>
  <si>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</si>
  <si>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</si>
  <si>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</si>
  <si>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</si>
  <si>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</si>
  <si>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</si>
  <si>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</si>
  <si>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</si>
  <si>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</si>
  <si>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</si>
  <si>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</si>
  <si>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</si>
  <si>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</si>
  <si>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</si>
  <si>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</si>
  <si>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</si>
  <si>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</si>
  <si>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</si>
  <si>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</si>
  <si>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</si>
  <si>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</si>
  <si>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</si>
  <si>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</si>
  <si>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</si>
  <si>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</si>
  <si>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</si>
  <si>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</si>
  <si>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</si>
  <si>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 xml:space="preserve">BAKONYBÉLI KÖZÖS ÖNKORMÁNYZATI HIVATAL BEVÉTELEINEK ÉS KIADÁSAINAK </t>
  </si>
  <si>
    <t xml:space="preserve">BAKONYBÉLI SZENT GELLÉRT NAPKÖZIOTTHONOS ÓVODA BEVÉTELEINEK ÉS KIADÁSAINAK </t>
  </si>
  <si>
    <t>kötelező feladat</t>
  </si>
  <si>
    <t>4. melléklet a …/2018.(…)önkormányzati rendelethez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</si>
  <si>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</si>
  <si>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</si>
  <si>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</si>
  <si>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</si>
  <si>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</si>
  <si>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</si>
  <si>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</si>
  <si>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</si>
  <si>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</si>
  <si>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</si>
  <si>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</si>
  <si>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</si>
  <si>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Bakonybél Község Önkormányzat adósságot keletkeztető ügyletekből és kezességvállalásokból fennálló kötelezettségei</t>
  </si>
  <si>
    <t>2018.</t>
  </si>
  <si>
    <t>2019.</t>
  </si>
  <si>
    <t>2020.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</si>
  <si>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</si>
  <si>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</si>
  <si>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</si>
  <si>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</si>
  <si>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</si>
  <si>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</si>
  <si>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</si>
  <si>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</si>
  <si>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</si>
  <si>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2018.évi előirányzat</t>
  </si>
  <si>
    <t>Bakonybél Község Önkormányzat saját bevételeinek részletezése az adósságot keletkeztető ügyletből származó tárgyévi fizetési kötelezettség megállapításához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</si>
  <si>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</si>
  <si>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</si>
  <si>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</si>
  <si>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</si>
  <si>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</si>
  <si>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</si>
  <si>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Adatok Ft-ban</t>
  </si>
  <si>
    <t>Felhasznált érték 2017. 12.31-ig</t>
  </si>
  <si>
    <t>2018. évi előirányzat</t>
  </si>
  <si>
    <t>2018. év utáni szükséglet</t>
  </si>
  <si>
    <t>Felújítási kiadások előirányzata felújításonként</t>
  </si>
  <si>
    <t>Felújítás  megnevezése</t>
  </si>
  <si>
    <t>Óvoda felújíáts</t>
  </si>
  <si>
    <t>2017.12.31-ig felhasznált összeg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</si>
  <si>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</si>
  <si>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</si>
  <si>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</si>
  <si>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</si>
  <si>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</si>
  <si>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</si>
  <si>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</si>
  <si>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</si>
  <si>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</si>
  <si>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</si>
  <si>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</si>
  <si>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</si>
  <si>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</si>
  <si>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</si>
  <si>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</si>
  <si>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</si>
  <si>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</si>
  <si>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</si>
  <si>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</si>
  <si>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</si>
  <si>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</si>
  <si>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2017. év</t>
  </si>
  <si>
    <t>2018.év</t>
  </si>
  <si>
    <t>2019. év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</si>
  <si>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</si>
  <si>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</si>
  <si>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</si>
  <si>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</si>
  <si>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</si>
  <si>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</si>
  <si>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</si>
  <si>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</si>
  <si>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</si>
  <si>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</si>
  <si>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</si>
  <si>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</si>
  <si>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</si>
  <si>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</si>
  <si>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</si>
  <si>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</si>
  <si>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</si>
  <si>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Bakonybél Község Önkormányzata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</si>
  <si>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</si>
  <si>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</si>
  <si>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</si>
  <si>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</si>
  <si>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</si>
  <si>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</si>
  <si>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</si>
  <si>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</si>
  <si>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</si>
  <si>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</si>
  <si>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</si>
  <si>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</si>
  <si>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</si>
  <si>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</si>
  <si>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</si>
  <si>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</si>
  <si>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</si>
  <si>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</si>
  <si>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</si>
  <si>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</si>
  <si>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</si>
  <si>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</si>
  <si>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</si>
  <si>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</si>
  <si>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</si>
  <si>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</si>
  <si>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</si>
  <si>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</si>
  <si>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</si>
  <si>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</si>
  <si>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</si>
  <si>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</si>
  <si>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</si>
  <si>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</si>
  <si>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</si>
  <si>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</si>
  <si>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</si>
  <si>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</si>
  <si>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</si>
  <si>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</si>
  <si>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</si>
  <si>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</si>
  <si>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</si>
  <si>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</si>
  <si>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</si>
  <si>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</si>
  <si>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</si>
  <si>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</si>
  <si>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</si>
  <si>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</si>
  <si>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</si>
  <si>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Előirányzat felhasználási terv 2018. év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</si>
  <si>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</si>
  <si>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</si>
  <si>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</si>
  <si>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</si>
  <si>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</si>
  <si>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</si>
  <si>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</si>
  <si>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</si>
  <si>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</si>
  <si>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</si>
  <si>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</si>
  <si>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</si>
  <si>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</si>
  <si>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</si>
  <si>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</si>
  <si>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</si>
  <si>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</si>
  <si>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</si>
  <si>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</si>
  <si>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Gyermekétkeztetés támogatása</t>
  </si>
  <si>
    <t>Sor-
szám</t>
  </si>
  <si>
    <t>Támogatott szervezet neve</t>
  </si>
  <si>
    <t>Támogatás célja</t>
  </si>
  <si>
    <t>Támogatás összge</t>
  </si>
  <si>
    <t>működési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</si>
  <si>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</si>
  <si>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</si>
  <si>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</si>
  <si>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</si>
  <si>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</si>
  <si>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</si>
  <si>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</si>
  <si>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</si>
  <si>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</si>
  <si>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</si>
  <si>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2018. évben céljelleggel juttatott támogatásokról")</t>
  </si>
  <si>
    <t>B E V É T E L E K</t>
  </si>
  <si>
    <t>Ezer forintban</t>
  </si>
  <si>
    <t>Bevételi jogcím</t>
  </si>
  <si>
    <t>2018.évi</t>
  </si>
  <si>
    <t>2019. évi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</si>
  <si>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</si>
  <si>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</si>
  <si>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</si>
  <si>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</si>
  <si>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</si>
  <si>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</si>
  <si>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</si>
  <si>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</si>
  <si>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</si>
  <si>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</si>
  <si>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</si>
  <si>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</si>
  <si>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</si>
  <si>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</si>
  <si>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</si>
  <si>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</si>
  <si>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</si>
  <si>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</si>
  <si>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</si>
  <si>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</si>
  <si>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</si>
  <si>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</si>
  <si>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</si>
  <si>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</si>
  <si>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</si>
  <si>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</si>
  <si>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</si>
  <si>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</si>
  <si>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</si>
  <si>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</si>
  <si>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</si>
  <si>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</si>
  <si>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</si>
  <si>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</si>
  <si>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</si>
  <si>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</si>
  <si>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</si>
  <si>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</si>
  <si>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3. melléklet a …/2018.(…)önkormányzati rendelethez</t>
  </si>
  <si>
    <t>5. melléklet a …/2018.(…)önkormányzati rendelethez</t>
  </si>
  <si>
    <t>6. melléklet a …/2018.(…)önkormányzati rendelethez</t>
  </si>
  <si>
    <t>7. melléklet a …/2018.(…)önkormányzati rendelethez</t>
  </si>
  <si>
    <t>2.3. melléklet a …/2018.(…)önkormányzati rendelethez</t>
  </si>
  <si>
    <t>2.2. melléklet a …/2018.(…)önkormányzati rendelethez</t>
  </si>
  <si>
    <t>2.1. melléklet a …/2018.(…)önkormányzati rendelethez</t>
  </si>
  <si>
    <t>8.1. melléklet a …/2018.(…)önkormányzati rendelethez</t>
  </si>
  <si>
    <t>8.2. melléklet a …/2018.(…)önkormányzati rendelethez</t>
  </si>
  <si>
    <t>9. melléklet a …/2018.(…)önkormányzati rendelethez</t>
  </si>
  <si>
    <t>10. melléklet a …/2018.(…)önkormányzati rendelethez</t>
  </si>
  <si>
    <t>11. melléklet a …/2018.(…)önkormányzati rendelethez</t>
  </si>
  <si>
    <t>12. melléklet a …/2018.(…)önkormányzati rendelethez</t>
  </si>
  <si>
    <t>13. melléklet a …/2018.(…)önkormányzati rendelethez</t>
  </si>
  <si>
    <t>2018</t>
  </si>
  <si>
    <t>2017-2018</t>
  </si>
  <si>
    <t>Útfelújítás</t>
  </si>
  <si>
    <t>Temető felújítás</t>
  </si>
  <si>
    <t>2018.évi általános működés és ágazati feladatok támogatásának alakulása jogcímenként</t>
  </si>
  <si>
    <t>2018. évi támogatás összesen</t>
  </si>
  <si>
    <t>KONSZOLIDÁLT</t>
  </si>
  <si>
    <t>Adatok e Forintban</t>
  </si>
  <si>
    <t>Helyi egyesületek</t>
  </si>
  <si>
    <t>Polgármesteri illetmény támogatás</t>
  </si>
  <si>
    <t>Család- és gyermekjóléti szolgálat</t>
  </si>
  <si>
    <t>Közös Önkormányzati Hivatal működésének támogatása</t>
  </si>
  <si>
    <t>G</t>
  </si>
  <si>
    <t>H</t>
  </si>
  <si>
    <t>2018. ÉVI  ELŐIRÁNYZAT MÓDOSÍTÁS KÖLTSÉGVETÉSI MÉRLEGE</t>
  </si>
  <si>
    <t>2018. ÉVI ELŐIRÁNYZAT MÓDOSÍTÁS KÖLTSÉGVETÉSI MÉRLEGE</t>
  </si>
  <si>
    <t>2018. ÉVI ELŐIRÁNYZAT MÓDOSÍTÁS  KÖLTSÉGVETÉSI MÉRLEGE</t>
  </si>
  <si>
    <t>2018. év  1. sz. módosított előirányzat</t>
  </si>
  <si>
    <t>2018. év  2. sz. módosított előirányzat</t>
  </si>
  <si>
    <t>2018. év  3. sz. módosított előirányzat</t>
  </si>
  <si>
    <t>I</t>
  </si>
  <si>
    <t>J</t>
  </si>
  <si>
    <t>2018. év 3. sz. módosított előirányzat</t>
  </si>
  <si>
    <t xml:space="preserve">1.) Működési célú finanszírozási bevételek </t>
  </si>
  <si>
    <t>Aszfaltozási munkák</t>
  </si>
  <si>
    <t>Szent Kút felújítás</t>
  </si>
  <si>
    <t>Ingatlanok felújítása</t>
  </si>
  <si>
    <t>2018.  évi módosított előirányzat</t>
  </si>
  <si>
    <t>Eszközbeszerzések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</si>
</sst>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Times New Roman CE"/>
      <charset val="238"/>
    </font>
    <font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2" fillId="0" borderId="0"/>
    <xf numFmtId="164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164" fontId="46" fillId="0" borderId="0" applyFont="0" applyFill="0" applyBorder="0" applyAlignment="0" applyProtection="0"/>
  </cellStyleXfs>
  <cellXfs count="378"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/>
    <xf numFmtId="0" fontId="4" fillId="0" borderId="0" xfId="0" applyFont="1" applyAlignment="1"/>
    <xf numFmtId="0" fontId="2" fillId="0" borderId="0" xfId="1" applyFont="1"/>
    <xf numFmtId="0" fontId="4" fillId="0" borderId="0" xfId="0" applyFont="1" applyAlignment="1">
      <alignment horizontal="right"/>
    </xf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2" fillId="2" borderId="1" xfId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3" fontId="8" fillId="0" borderId="1" xfId="1" applyNumberFormat="1" applyFont="1" applyBorder="1" applyAlignment="1"/>
    <xf numFmtId="3" fontId="4" fillId="0" borderId="1" xfId="1" applyNumberFormat="1" applyFont="1" applyBorder="1"/>
    <xf numFmtId="3" fontId="7" fillId="0" borderId="1" xfId="1" applyNumberFormat="1" applyFont="1" applyBorder="1"/>
    <xf numFmtId="3" fontId="4" fillId="0" borderId="1" xfId="1" applyNumberFormat="1" applyFont="1" applyBorder="1" applyAlignment="1"/>
    <xf numFmtId="3" fontId="4" fillId="0" borderId="1" xfId="1" applyNumberFormat="1" applyFont="1" applyFill="1" applyBorder="1" applyAlignment="1"/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left"/>
    </xf>
    <xf numFmtId="3" fontId="8" fillId="0" borderId="1" xfId="1" applyNumberFormat="1" applyFont="1" applyFill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left"/>
    </xf>
    <xf numFmtId="3" fontId="8" fillId="0" borderId="1" xfId="1" applyNumberFormat="1" applyFont="1" applyBorder="1"/>
    <xf numFmtId="3" fontId="8" fillId="0" borderId="1" xfId="1" applyNumberFormat="1" applyFont="1" applyFill="1" applyBorder="1" applyAlignment="1">
      <alignment horizontal="center"/>
    </xf>
    <xf numFmtId="3" fontId="8" fillId="0" borderId="1" xfId="1" applyNumberFormat="1" applyFont="1" applyFill="1" applyBorder="1" applyAlignment="1"/>
    <xf numFmtId="3" fontId="10" fillId="0" borderId="1" xfId="1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165" fontId="14" fillId="0" borderId="0" xfId="6" applyNumberFormat="1" applyFont="1" applyFill="1" applyBorder="1" applyAlignment="1" applyProtection="1">
      <alignment horizontal="centerContinuous" vertical="center"/>
    </xf>
    <xf numFmtId="0" fontId="22" fillId="0" borderId="8" xfId="6" applyFont="1" applyFill="1" applyBorder="1" applyAlignment="1">
      <alignment horizontal="center" vertical="center"/>
    </xf>
    <xf numFmtId="0" fontId="22" fillId="0" borderId="9" xfId="6" applyFont="1" applyFill="1" applyBorder="1" applyAlignment="1">
      <alignment horizontal="center" vertical="center"/>
    </xf>
    <xf numFmtId="0" fontId="22" fillId="0" borderId="12" xfId="6" applyFont="1" applyFill="1" applyBorder="1" applyAlignment="1">
      <alignment horizontal="center" vertical="center"/>
    </xf>
    <xf numFmtId="0" fontId="22" fillId="0" borderId="13" xfId="6" applyFont="1" applyFill="1" applyBorder="1" applyAlignment="1">
      <alignment horizontal="center" vertical="center"/>
    </xf>
    <xf numFmtId="0" fontId="22" fillId="0" borderId="19" xfId="6" applyFont="1" applyFill="1" applyBorder="1" applyAlignment="1">
      <alignment horizontal="center" vertical="center"/>
    </xf>
    <xf numFmtId="0" fontId="22" fillId="0" borderId="10" xfId="6" applyFont="1" applyFill="1" applyBorder="1" applyAlignment="1">
      <alignment horizontal="center" vertical="center"/>
    </xf>
    <xf numFmtId="0" fontId="36" fillId="0" borderId="13" xfId="6" applyFont="1" applyFill="1" applyBorder="1"/>
    <xf numFmtId="166" fontId="22" fillId="0" borderId="23" xfId="3" applyNumberFormat="1" applyFont="1" applyFill="1" applyBorder="1"/>
    <xf numFmtId="166" fontId="22" fillId="0" borderId="15" xfId="3" applyNumberFormat="1" applyFont="1" applyFill="1" applyBorder="1"/>
    <xf numFmtId="0" fontId="22" fillId="0" borderId="3" xfId="6" applyFont="1" applyFill="1" applyBorder="1" applyProtection="1">
      <protection locked="0"/>
    </xf>
    <xf numFmtId="166" fontId="22" fillId="0" borderId="3" xfId="3" applyNumberFormat="1" applyFont="1" applyFill="1" applyBorder="1" applyProtection="1">
      <protection locked="0"/>
    </xf>
    <xf numFmtId="0" fontId="22" fillId="0" borderId="1" xfId="6" applyFont="1" applyFill="1" applyBorder="1" applyProtection="1">
      <protection locked="0"/>
    </xf>
    <xf numFmtId="166" fontId="22" fillId="0" borderId="1" xfId="3" applyNumberFormat="1" applyFont="1" applyFill="1" applyBorder="1" applyProtection="1">
      <protection locked="0"/>
    </xf>
    <xf numFmtId="0" fontId="22" fillId="0" borderId="6" xfId="6" applyFont="1" applyFill="1" applyBorder="1" applyProtection="1">
      <protection locked="0"/>
    </xf>
    <xf numFmtId="166" fontId="22" fillId="0" borderId="6" xfId="3" applyNumberFormat="1" applyFont="1" applyFill="1" applyBorder="1" applyProtection="1">
      <protection locked="0"/>
    </xf>
    <xf numFmtId="0" fontId="36" fillId="0" borderId="12" xfId="6" applyFont="1" applyFill="1" applyBorder="1" applyAlignment="1">
      <alignment horizontal="center" vertical="center"/>
    </xf>
    <xf numFmtId="166" fontId="36" fillId="0" borderId="13" xfId="6" applyNumberFormat="1" applyFont="1" applyFill="1" applyBorder="1"/>
    <xf numFmtId="166" fontId="36" fillId="0" borderId="19" xfId="6" applyNumberFormat="1" applyFont="1" applyFill="1" applyBorder="1"/>
    <xf numFmtId="167" fontId="36" fillId="0" borderId="6" xfId="6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5" fontId="0" fillId="0" borderId="0" xfId="0" applyNumberFormat="1" applyFill="1" applyAlignment="1" applyProtection="1">
      <alignment horizontal="center" vertical="center" wrapText="1"/>
    </xf>
    <xf numFmtId="0" fontId="34" fillId="0" borderId="3" xfId="6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3" fillId="0" borderId="13" xfId="6" applyFont="1" applyFill="1" applyBorder="1" applyAlignment="1" applyProtection="1">
      <alignment horizontal="center" vertical="center" wrapText="1"/>
    </xf>
    <xf numFmtId="165" fontId="14" fillId="0" borderId="0" xfId="6" applyNumberFormat="1" applyFont="1" applyFill="1" applyBorder="1" applyAlignment="1" applyProtection="1">
      <alignment horizontal="centerContinuous" vertical="center" wrapTex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28" fillId="0" borderId="6" xfId="6" applyFont="1" applyFill="1" applyBorder="1" applyAlignment="1" applyProtection="1">
      <alignment horizontal="left" vertical="center" wrapText="1" indent="1"/>
    </xf>
    <xf numFmtId="49" fontId="28" fillId="0" borderId="8" xfId="6" applyNumberFormat="1" applyFont="1" applyFill="1" applyBorder="1" applyAlignment="1" applyProtection="1">
      <alignment horizontal="left" vertical="center" wrapText="1" indent="1"/>
    </xf>
    <xf numFmtId="49" fontId="28" fillId="0" borderId="9" xfId="6" applyNumberFormat="1" applyFont="1" applyFill="1" applyBorder="1" applyAlignment="1" applyProtection="1">
      <alignment horizontal="left" vertical="center" wrapText="1" indent="1"/>
    </xf>
    <xf numFmtId="49" fontId="28" fillId="0" borderId="10" xfId="6" applyNumberFormat="1" applyFont="1" applyFill="1" applyBorder="1" applyAlignment="1" applyProtection="1">
      <alignment horizontal="left" vertical="center" wrapText="1" indent="1"/>
    </xf>
    <xf numFmtId="0" fontId="26" fillId="0" borderId="12" xfId="6" applyFont="1" applyFill="1" applyBorder="1" applyAlignment="1" applyProtection="1">
      <alignment horizontal="left" vertical="center" wrapText="1" indent="1"/>
    </xf>
    <xf numFmtId="0" fontId="26" fillId="0" borderId="13" xfId="6" applyFont="1" applyFill="1" applyBorder="1" applyAlignment="1" applyProtection="1">
      <alignment horizontal="left" vertical="center" wrapText="1" indent="1"/>
    </xf>
    <xf numFmtId="0" fontId="17" fillId="0" borderId="12" xfId="6" applyFont="1" applyFill="1" applyBorder="1" applyAlignment="1" applyProtection="1">
      <alignment horizontal="center"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vertical="center" wrapText="1"/>
    </xf>
    <xf numFmtId="0" fontId="26" fillId="0" borderId="12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horizontal="center" vertical="center" wrapText="1"/>
    </xf>
    <xf numFmtId="0" fontId="17" fillId="0" borderId="13" xfId="7" applyFont="1" applyFill="1" applyBorder="1" applyAlignment="1" applyProtection="1">
      <alignment horizontal="left" vertical="center" indent="1"/>
    </xf>
    <xf numFmtId="0" fontId="35" fillId="0" borderId="14" xfId="7" applyFont="1" applyFill="1" applyBorder="1" applyAlignment="1" applyProtection="1">
      <alignment horizontal="center" vertical="center" wrapText="1"/>
    </xf>
    <xf numFmtId="0" fontId="35" fillId="0" borderId="17" xfId="7" applyFont="1" applyFill="1" applyBorder="1" applyAlignment="1" applyProtection="1">
      <alignment horizontal="center" vertical="center"/>
    </xf>
    <xf numFmtId="0" fontId="35" fillId="0" borderId="25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12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7" xfId="7" applyFont="1" applyFill="1" applyBorder="1" applyAlignment="1" applyProtection="1">
      <alignment horizontal="left" vertical="center" indent="1"/>
    </xf>
    <xf numFmtId="165" fontId="28" fillId="0" borderId="2" xfId="7" applyNumberFormat="1" applyFont="1" applyFill="1" applyBorder="1" applyAlignment="1" applyProtection="1">
      <alignment vertical="center"/>
      <protection locked="0"/>
    </xf>
    <xf numFmtId="0" fontId="28" fillId="0" borderId="8" xfId="7" applyFont="1" applyFill="1" applyBorder="1" applyAlignment="1" applyProtection="1">
      <alignment horizontal="left" vertical="center" indent="1"/>
    </xf>
    <xf numFmtId="165" fontId="28" fillId="0" borderId="1" xfId="7" applyNumberFormat="1" applyFont="1" applyFill="1" applyBorder="1" applyAlignment="1" applyProtection="1">
      <alignment vertical="center"/>
      <protection locked="0"/>
    </xf>
    <xf numFmtId="165" fontId="28" fillId="0" borderId="15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5" fontId="28" fillId="0" borderId="3" xfId="7" applyNumberFormat="1" applyFont="1" applyFill="1" applyBorder="1" applyAlignment="1" applyProtection="1">
      <alignment vertical="center"/>
      <protection locked="0"/>
    </xf>
    <xf numFmtId="165" fontId="28" fillId="0" borderId="23" xfId="7" applyNumberFormat="1" applyFont="1" applyFill="1" applyBorder="1" applyAlignment="1" applyProtection="1">
      <alignment vertical="center"/>
    </xf>
    <xf numFmtId="165" fontId="26" fillId="0" borderId="13" xfId="7" applyNumberFormat="1" applyFont="1" applyFill="1" applyBorder="1" applyAlignment="1" applyProtection="1">
      <alignment vertical="center"/>
    </xf>
    <xf numFmtId="165" fontId="26" fillId="0" borderId="19" xfId="7" applyNumberFormat="1" applyFont="1" applyFill="1" applyBorder="1" applyAlignment="1" applyProtection="1">
      <alignment vertical="center"/>
    </xf>
    <xf numFmtId="0" fontId="28" fillId="0" borderId="9" xfId="7" applyFont="1" applyFill="1" applyBorder="1" applyAlignment="1" applyProtection="1">
      <alignment horizontal="left" vertical="center" indent="1"/>
    </xf>
    <xf numFmtId="0" fontId="26" fillId="0" borderId="12" xfId="7" applyFont="1" applyFill="1" applyBorder="1" applyAlignment="1" applyProtection="1">
      <alignment horizontal="left" vertical="center" indent="1"/>
    </xf>
    <xf numFmtId="165" fontId="26" fillId="0" borderId="13" xfId="7" applyNumberFormat="1" applyFont="1" applyFill="1" applyBorder="1" applyProtection="1"/>
    <xf numFmtId="165" fontId="26" fillId="0" borderId="19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40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0" fontId="33" fillId="0" borderId="13" xfId="6" applyFont="1" applyFill="1" applyBorder="1" applyAlignment="1" applyProtection="1">
      <alignment horizontal="left" vertical="center" wrapText="1" indent="1"/>
    </xf>
    <xf numFmtId="165" fontId="41" fillId="0" borderId="31" xfId="6" applyNumberFormat="1" applyFont="1" applyFill="1" applyBorder="1" applyAlignment="1" applyProtection="1">
      <alignment horizontal="left" vertical="center"/>
    </xf>
    <xf numFmtId="165" fontId="14" fillId="0" borderId="0" xfId="6" applyNumberFormat="1" applyFont="1" applyFill="1" applyBorder="1" applyAlignment="1" applyProtection="1">
      <alignment horizontal="centerContinuous" vertical="center"/>
    </xf>
    <xf numFmtId="0" fontId="29" fillId="0" borderId="0" xfId="2" applyFont="1" applyFill="1" applyBorder="1" applyAlignment="1" applyProtection="1">
      <alignment horizontal="right"/>
    </xf>
    <xf numFmtId="0" fontId="17" fillId="0" borderId="32" xfId="6" applyFont="1" applyFill="1" applyBorder="1" applyAlignment="1" applyProtection="1">
      <alignment horizontal="center" vertical="center" wrapText="1"/>
    </xf>
    <xf numFmtId="0" fontId="33" fillId="0" borderId="11" xfId="6" applyFont="1" applyFill="1" applyBorder="1" applyAlignment="1" applyProtection="1">
      <alignment horizontal="center" vertical="center" wrapText="1"/>
    </xf>
    <xf numFmtId="0" fontId="33" fillId="0" borderId="4" xfId="6" applyFont="1" applyFill="1" applyBorder="1" applyAlignment="1" applyProtection="1">
      <alignment horizontal="center" vertical="center" wrapText="1"/>
    </xf>
    <xf numFmtId="0" fontId="34" fillId="0" borderId="12" xfId="6" applyFont="1" applyFill="1" applyBorder="1" applyAlignment="1" applyProtection="1">
      <alignment horizontal="center" vertical="center"/>
    </xf>
    <xf numFmtId="0" fontId="34" fillId="0" borderId="11" xfId="6" applyFont="1" applyFill="1" applyBorder="1" applyAlignment="1" applyProtection="1">
      <alignment horizontal="center" vertical="center"/>
    </xf>
    <xf numFmtId="0" fontId="34" fillId="0" borderId="8" xfId="6" applyFont="1" applyFill="1" applyBorder="1" applyAlignment="1" applyProtection="1">
      <alignment horizontal="center" vertical="center"/>
    </xf>
    <xf numFmtId="0" fontId="34" fillId="0" borderId="10" xfId="6" applyFont="1" applyFill="1" applyBorder="1" applyAlignment="1" applyProtection="1">
      <alignment horizontal="center" vertical="center"/>
    </xf>
    <xf numFmtId="165" fontId="26" fillId="0" borderId="32" xfId="6" applyNumberFormat="1" applyFont="1" applyFill="1" applyBorder="1" applyAlignment="1" applyProtection="1">
      <alignment horizontal="right" vertical="center" wrapText="1" indent="1"/>
    </xf>
    <xf numFmtId="165" fontId="2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3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3" xfId="7" applyFont="1" applyFill="1" applyBorder="1" applyAlignment="1" applyProtection="1">
      <alignment horizontal="left" vertical="center" indent="1"/>
    </xf>
    <xf numFmtId="0" fontId="17" fillId="0" borderId="13" xfId="7" applyFont="1" applyFill="1" applyBorder="1" applyAlignment="1" applyProtection="1">
      <alignment horizontal="left" indent="1"/>
    </xf>
    <xf numFmtId="165" fontId="2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5" xfId="6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9" xfId="6" applyNumberFormat="1" applyFont="1" applyFill="1" applyBorder="1" applyAlignment="1" applyProtection="1">
      <alignment horizontal="right" vertical="center" wrapText="1" indent="1"/>
    </xf>
    <xf numFmtId="0" fontId="16" fillId="0" borderId="42" xfId="6" applyFont="1" applyFill="1" applyBorder="1" applyAlignment="1" applyProtection="1">
      <alignment horizontal="center" vertical="center" wrapText="1"/>
    </xf>
    <xf numFmtId="0" fontId="16" fillId="0" borderId="42" xfId="6" applyFont="1" applyFill="1" applyBorder="1" applyAlignment="1" applyProtection="1">
      <alignment vertical="center" wrapText="1"/>
    </xf>
    <xf numFmtId="165" fontId="16" fillId="0" borderId="42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Alignment="1" applyProtection="1">
      <alignment horizontal="right" vertical="center" indent="1"/>
    </xf>
    <xf numFmtId="0" fontId="42" fillId="0" borderId="1" xfId="2" applyFont="1" applyBorder="1" applyAlignment="1">
      <alignment horizontal="justify" wrapText="1"/>
    </xf>
    <xf numFmtId="0" fontId="42" fillId="0" borderId="1" xfId="2" applyFont="1" applyBorder="1" applyAlignment="1">
      <alignment wrapText="1"/>
    </xf>
    <xf numFmtId="0" fontId="42" fillId="0" borderId="24" xfId="2" applyFont="1" applyBorder="1" applyAlignment="1">
      <alignment wrapText="1"/>
    </xf>
    <xf numFmtId="165" fontId="26" fillId="0" borderId="13" xfId="6" applyNumberFormat="1" applyFont="1" applyFill="1" applyBorder="1" applyAlignment="1" applyProtection="1">
      <alignment horizontal="right" vertical="center" wrapText="1" indent="1"/>
    </xf>
    <xf numFmtId="165" fontId="2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3" xfId="6" applyNumberFormat="1" applyFont="1" applyFill="1" applyBorder="1" applyAlignment="1" applyProtection="1">
      <alignment horizontal="right" vertical="center" wrapText="1" indent="1"/>
    </xf>
    <xf numFmtId="0" fontId="17" fillId="0" borderId="36" xfId="6" applyFont="1" applyFill="1" applyBorder="1" applyAlignment="1" applyProtection="1">
      <alignment horizontal="center" vertical="center" wrapText="1"/>
    </xf>
    <xf numFmtId="0" fontId="26" fillId="0" borderId="14" xfId="6" applyFont="1" applyFill="1" applyBorder="1" applyAlignment="1" applyProtection="1">
      <alignment horizontal="center" vertical="center" wrapText="1"/>
    </xf>
    <xf numFmtId="0" fontId="26" fillId="0" borderId="17" xfId="6" applyFont="1" applyFill="1" applyBorder="1" applyAlignment="1" applyProtection="1">
      <alignment horizontal="center" vertical="center" wrapText="1"/>
    </xf>
    <xf numFmtId="165" fontId="33" fillId="0" borderId="32" xfId="6" applyNumberFormat="1" applyFont="1" applyFill="1" applyBorder="1" applyAlignment="1" applyProtection="1">
      <alignment horizontal="right" vertical="center" wrapText="1" indent="1"/>
    </xf>
    <xf numFmtId="0" fontId="26" fillId="0" borderId="32" xfId="6" applyFont="1" applyFill="1" applyBorder="1" applyAlignment="1" applyProtection="1">
      <alignment horizontal="center" vertical="center" wrapText="1"/>
    </xf>
    <xf numFmtId="165" fontId="26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7" applyFont="1" applyFill="1" applyBorder="1" applyAlignment="1" applyProtection="1">
      <alignment horizontal="left" vertical="center" wrapText="1" indent="1"/>
    </xf>
    <xf numFmtId="0" fontId="26" fillId="0" borderId="20" xfId="6" applyFont="1" applyFill="1" applyBorder="1" applyAlignment="1" applyProtection="1">
      <alignment horizontal="left" vertical="center" wrapText="1" indent="1"/>
    </xf>
    <xf numFmtId="0" fontId="26" fillId="0" borderId="45" xfId="6" applyFont="1" applyFill="1" applyBorder="1" applyAlignment="1" applyProtection="1">
      <alignment horizontal="center" vertical="center" wrapText="1"/>
    </xf>
    <xf numFmtId="0" fontId="33" fillId="0" borderId="21" xfId="6" applyFont="1" applyFill="1" applyBorder="1" applyAlignment="1" applyProtection="1">
      <alignment vertical="center" wrapText="1"/>
    </xf>
    <xf numFmtId="165" fontId="33" fillId="0" borderId="21" xfId="6" applyNumberFormat="1" applyFont="1" applyFill="1" applyBorder="1" applyAlignment="1" applyProtection="1">
      <alignment horizontal="right" vertical="center" wrapText="1" indent="1"/>
    </xf>
    <xf numFmtId="0" fontId="28" fillId="0" borderId="42" xfId="6" applyFont="1" applyFill="1" applyBorder="1" applyAlignment="1" applyProtection="1">
      <alignment horizontal="right" vertical="center" wrapText="1" indent="1"/>
    </xf>
    <xf numFmtId="165" fontId="34" fillId="0" borderId="42" xfId="6" applyNumberFormat="1" applyFont="1" applyFill="1" applyBorder="1" applyAlignment="1" applyProtection="1">
      <alignment horizontal="right" vertical="center" wrapText="1" indent="1"/>
    </xf>
    <xf numFmtId="165" fontId="33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6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15" fillId="0" borderId="0" xfId="0" applyNumberFormat="1" applyFont="1" applyFill="1" applyAlignment="1" applyProtection="1">
      <alignment horizontal="right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7" fillId="0" borderId="13" xfId="0" applyNumberFormat="1" applyFont="1" applyFill="1" applyBorder="1" applyAlignment="1" applyProtection="1">
      <alignment horizontal="center" vertical="center" wrapText="1"/>
    </xf>
    <xf numFmtId="165" fontId="17" fillId="0" borderId="19" xfId="0" applyNumberFormat="1" applyFont="1" applyFill="1" applyBorder="1" applyAlignment="1" applyProtection="1">
      <alignment horizontal="center" vertical="center" wrapText="1"/>
    </xf>
    <xf numFmtId="165" fontId="26" fillId="0" borderId="20" xfId="0" applyNumberFormat="1" applyFont="1" applyFill="1" applyBorder="1" applyAlignment="1" applyProtection="1">
      <alignment horizontal="center" vertical="center" wrapText="1"/>
    </xf>
    <xf numFmtId="165" fontId="26" fillId="0" borderId="21" xfId="0" applyNumberFormat="1" applyFont="1" applyFill="1" applyBorder="1" applyAlignment="1" applyProtection="1">
      <alignment horizontal="center" vertical="center" wrapText="1"/>
    </xf>
    <xf numFmtId="165" fontId="33" fillId="0" borderId="33" xfId="0" applyNumberFormat="1" applyFont="1" applyFill="1" applyBorder="1" applyAlignment="1" applyProtection="1">
      <alignment horizontal="center" vertical="center" wrapText="1"/>
    </xf>
    <xf numFmtId="165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15" xfId="0" applyNumberFormat="1" applyFont="1" applyFill="1" applyBorder="1" applyAlignment="1" applyProtection="1">
      <alignment vertical="center" wrapText="1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165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6" xfId="0" applyNumberFormat="1" applyFont="1" applyFill="1" applyBorder="1" applyAlignment="1" applyProtection="1">
      <alignment vertical="center" wrapText="1"/>
      <protection locked="0"/>
    </xf>
    <xf numFmtId="49" fontId="28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16" xfId="0" applyNumberFormat="1" applyFont="1" applyFill="1" applyBorder="1" applyAlignment="1" applyProtection="1">
      <alignment vertical="center" wrapText="1"/>
    </xf>
    <xf numFmtId="165" fontId="17" fillId="0" borderId="12" xfId="0" applyNumberFormat="1" applyFont="1" applyFill="1" applyBorder="1" applyAlignment="1" applyProtection="1">
      <alignment horizontal="left" vertical="center" wrapText="1"/>
    </xf>
    <xf numFmtId="165" fontId="26" fillId="0" borderId="13" xfId="0" applyNumberFormat="1" applyFont="1" applyFill="1" applyBorder="1" applyAlignment="1" applyProtection="1">
      <alignment vertical="center" wrapText="1"/>
    </xf>
    <xf numFmtId="165" fontId="26" fillId="3" borderId="13" xfId="0" applyNumberFormat="1" applyFont="1" applyFill="1" applyBorder="1" applyAlignment="1" applyProtection="1">
      <alignment vertical="center" wrapText="1"/>
    </xf>
    <xf numFmtId="165" fontId="26" fillId="0" borderId="19" xfId="0" applyNumberFormat="1" applyFont="1" applyFill="1" applyBorder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horizontal="center" wrapText="1"/>
    </xf>
    <xf numFmtId="165" fontId="26" fillId="0" borderId="33" xfId="0" applyNumberFormat="1" applyFont="1" applyFill="1" applyBorder="1" applyAlignment="1" applyProtection="1">
      <alignment horizontal="center" vertical="center" wrapText="1"/>
    </xf>
    <xf numFmtId="165" fontId="25" fillId="0" borderId="15" xfId="0" applyNumberFormat="1" applyFont="1" applyFill="1" applyBorder="1" applyAlignment="1" applyProtection="1">
      <alignment vertical="center" wrapText="1"/>
    </xf>
    <xf numFmtId="165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6" xfId="0" applyNumberFormat="1" applyFont="1" applyFill="1" applyBorder="1" applyAlignment="1" applyProtection="1">
      <alignment vertical="center" wrapText="1"/>
      <protection locked="0"/>
    </xf>
    <xf numFmtId="49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16" xfId="0" applyNumberFormat="1" applyFont="1" applyFill="1" applyBorder="1" applyAlignment="1" applyProtection="1">
      <alignment vertical="center" wrapText="1"/>
    </xf>
    <xf numFmtId="165" fontId="17" fillId="0" borderId="13" xfId="0" applyNumberFormat="1" applyFont="1" applyFill="1" applyBorder="1" applyAlignment="1" applyProtection="1">
      <alignment vertical="center" wrapText="1"/>
    </xf>
    <xf numFmtId="165" fontId="17" fillId="3" borderId="13" xfId="0" applyNumberFormat="1" applyFont="1" applyFill="1" applyBorder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5" fillId="0" borderId="14" xfId="0" applyFont="1" applyFill="1" applyBorder="1" applyAlignment="1" applyProtection="1">
      <alignment vertical="center"/>
    </xf>
    <xf numFmtId="0" fontId="35" fillId="0" borderId="17" xfId="0" applyFont="1" applyFill="1" applyBorder="1" applyAlignment="1" applyProtection="1">
      <alignment horizontal="center" vertical="center"/>
    </xf>
    <xf numFmtId="0" fontId="35" fillId="0" borderId="25" xfId="0" applyFont="1" applyFill="1" applyBorder="1" applyAlignment="1" applyProtection="1">
      <alignment horizontal="center" vertical="center"/>
    </xf>
    <xf numFmtId="49" fontId="34" fillId="0" borderId="11" xfId="0" applyNumberFormat="1" applyFont="1" applyFill="1" applyBorder="1" applyAlignment="1" applyProtection="1">
      <alignment vertical="center"/>
    </xf>
    <xf numFmtId="3" fontId="34" fillId="0" borderId="4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38" fillId="0" borderId="8" xfId="0" quotePrefix="1" applyNumberFormat="1" applyFont="1" applyFill="1" applyBorder="1" applyAlignment="1" applyProtection="1">
      <alignment horizontal="left" vertical="center" indent="1"/>
    </xf>
    <xf numFmtId="3" fontId="38" fillId="0" borderId="1" xfId="0" applyNumberFormat="1" applyFont="1" applyFill="1" applyBorder="1" applyAlignment="1" applyProtection="1">
      <alignment vertical="center"/>
      <protection locked="0"/>
    </xf>
    <xf numFmtId="3" fontId="38" fillId="0" borderId="15" xfId="0" applyNumberFormat="1" applyFont="1" applyFill="1" applyBorder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vertical="center"/>
    </xf>
    <xf numFmtId="3" fontId="34" fillId="0" borderId="1" xfId="0" applyNumberFormat="1" applyFont="1" applyFill="1" applyBorder="1" applyAlignment="1" applyProtection="1">
      <alignment vertical="center"/>
      <protection locked="0"/>
    </xf>
    <xf numFmtId="3" fontId="34" fillId="0" borderId="15" xfId="0" applyNumberFormat="1" applyFont="1" applyFill="1" applyBorder="1" applyAlignment="1" applyProtection="1">
      <alignment vertical="center"/>
    </xf>
    <xf numFmtId="49" fontId="34" fillId="0" borderId="10" xfId="0" applyNumberFormat="1" applyFont="1" applyFill="1" applyBorder="1" applyAlignment="1" applyProtection="1">
      <alignment vertical="center"/>
      <protection locked="0"/>
    </xf>
    <xf numFmtId="3" fontId="34" fillId="0" borderId="6" xfId="0" applyNumberFormat="1" applyFont="1" applyFill="1" applyBorder="1" applyAlignment="1" applyProtection="1">
      <alignment vertical="center"/>
      <protection locked="0"/>
    </xf>
    <xf numFmtId="49" fontId="35" fillId="0" borderId="12" xfId="0" applyNumberFormat="1" applyFont="1" applyFill="1" applyBorder="1" applyAlignment="1" applyProtection="1">
      <alignment vertical="center"/>
    </xf>
    <xf numFmtId="3" fontId="34" fillId="0" borderId="13" xfId="0" applyNumberFormat="1" applyFont="1" applyFill="1" applyBorder="1" applyAlignment="1" applyProtection="1">
      <alignment vertical="center"/>
    </xf>
    <xf numFmtId="3" fontId="34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horizontal="left" vertical="center"/>
    </xf>
    <xf numFmtId="49" fontId="34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3" fillId="0" borderId="0" xfId="0" applyFont="1" applyFill="1" applyProtection="1"/>
    <xf numFmtId="0" fontId="13" fillId="0" borderId="0" xfId="0" applyFont="1" applyFill="1" applyProtection="1"/>
    <xf numFmtId="0" fontId="40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Fill="1" applyProtection="1"/>
    <xf numFmtId="0" fontId="17" fillId="0" borderId="12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/>
    </xf>
    <xf numFmtId="0" fontId="34" fillId="0" borderId="3" xfId="0" applyFont="1" applyFill="1" applyBorder="1" applyAlignment="1" applyProtection="1">
      <alignment vertical="center" wrapText="1"/>
    </xf>
    <xf numFmtId="165" fontId="34" fillId="0" borderId="3" xfId="0" applyNumberFormat="1" applyFont="1" applyFill="1" applyBorder="1" applyAlignment="1" applyProtection="1">
      <alignment vertical="center"/>
      <protection locked="0"/>
    </xf>
    <xf numFmtId="165" fontId="33" fillId="0" borderId="23" xfId="0" applyNumberFormat="1" applyFont="1" applyFill="1" applyBorder="1" applyAlignment="1" applyProtection="1">
      <alignment vertical="center"/>
    </xf>
    <xf numFmtId="0" fontId="34" fillId="0" borderId="8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165" fontId="34" fillId="0" borderId="1" xfId="0" applyNumberFormat="1" applyFont="1" applyFill="1" applyBorder="1" applyAlignment="1" applyProtection="1">
      <alignment vertical="center"/>
      <protection locked="0"/>
    </xf>
    <xf numFmtId="165" fontId="33" fillId="0" borderId="15" xfId="0" applyNumberFormat="1" applyFont="1" applyFill="1" applyBorder="1" applyAlignment="1" applyProtection="1">
      <alignment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6" xfId="0" applyFont="1" applyFill="1" applyBorder="1" applyAlignment="1" applyProtection="1">
      <alignment vertical="center" wrapText="1"/>
    </xf>
    <xf numFmtId="165" fontId="34" fillId="0" borderId="6" xfId="0" applyNumberFormat="1" applyFont="1" applyFill="1" applyBorder="1" applyAlignment="1" applyProtection="1">
      <alignment vertical="center"/>
      <protection locked="0"/>
    </xf>
    <xf numFmtId="165" fontId="33" fillId="0" borderId="16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5" fillId="0" borderId="13" xfId="0" applyFont="1" applyFill="1" applyBorder="1" applyAlignment="1" applyProtection="1">
      <alignment vertical="center" wrapText="1"/>
    </xf>
    <xf numFmtId="165" fontId="33" fillId="0" borderId="13" xfId="0" applyNumberFormat="1" applyFont="1" applyFill="1" applyBorder="1" applyAlignment="1" applyProtection="1">
      <alignment vertical="center"/>
    </xf>
    <xf numFmtId="165" fontId="33" fillId="0" borderId="19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39" xfId="0" applyFill="1" applyBorder="1" applyProtection="1"/>
    <xf numFmtId="0" fontId="15" fillId="0" borderId="39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165" fontId="3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165" fontId="3" fillId="0" borderId="4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vertical="center" wrapText="1"/>
    </xf>
    <xf numFmtId="165" fontId="32" fillId="0" borderId="19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/>
    </xf>
    <xf numFmtId="0" fontId="36" fillId="0" borderId="25" xfId="0" applyFont="1" applyBorder="1" applyAlignment="1" applyProtection="1">
      <alignment horizontal="center" vertical="center" wrapText="1"/>
    </xf>
    <xf numFmtId="0" fontId="34" fillId="0" borderId="11" xfId="0" applyFont="1" applyBorder="1" applyAlignment="1" applyProtection="1">
      <alignment horizontal="right" vertical="center" indent="1"/>
    </xf>
    <xf numFmtId="0" fontId="34" fillId="0" borderId="4" xfId="0" applyFont="1" applyBorder="1" applyAlignment="1" applyProtection="1">
      <alignment horizontal="left" vertical="center" indent="1"/>
      <protection locked="0"/>
    </xf>
    <xf numFmtId="3" fontId="34" fillId="0" borderId="18" xfId="0" applyNumberFormat="1" applyFont="1" applyBorder="1" applyAlignment="1" applyProtection="1">
      <alignment horizontal="right" vertical="center" indent="1"/>
      <protection locked="0"/>
    </xf>
    <xf numFmtId="0" fontId="34" fillId="0" borderId="8" xfId="0" applyFont="1" applyBorder="1" applyAlignment="1" applyProtection="1">
      <alignment horizontal="right" vertical="center" indent="1"/>
    </xf>
    <xf numFmtId="0" fontId="34" fillId="0" borderId="1" xfId="0" applyFont="1" applyBorder="1" applyAlignment="1" applyProtection="1">
      <alignment horizontal="left" vertical="center" indent="1"/>
      <protection locked="0"/>
    </xf>
    <xf numFmtId="3" fontId="34" fillId="0" borderId="15" xfId="0" applyNumberFormat="1" applyFont="1" applyBorder="1" applyAlignment="1" applyProtection="1">
      <alignment horizontal="right" vertical="center" indent="1"/>
      <protection locked="0"/>
    </xf>
    <xf numFmtId="3" fontId="34" fillId="0" borderId="15" xfId="0" applyNumberFormat="1" applyFont="1" applyFill="1" applyBorder="1" applyAlignment="1" applyProtection="1">
      <alignment horizontal="right" vertical="center" indent="1"/>
      <protection locked="0"/>
    </xf>
    <xf numFmtId="0" fontId="34" fillId="0" borderId="10" xfId="0" applyFont="1" applyBorder="1" applyAlignment="1" applyProtection="1">
      <alignment horizontal="right" vertical="center" indent="1"/>
    </xf>
    <xf numFmtId="0" fontId="34" fillId="0" borderId="6" xfId="0" applyFont="1" applyBorder="1" applyAlignment="1" applyProtection="1">
      <alignment horizontal="left" vertical="center" indent="1"/>
      <protection locked="0"/>
    </xf>
    <xf numFmtId="3" fontId="34" fillId="0" borderId="16" xfId="0" applyNumberFormat="1" applyFont="1" applyFill="1" applyBorder="1" applyAlignment="1" applyProtection="1">
      <alignment horizontal="right" vertical="center" indent="1"/>
      <protection locked="0"/>
    </xf>
    <xf numFmtId="165" fontId="22" fillId="4" borderId="22" xfId="0" applyNumberFormat="1" applyFont="1" applyFill="1" applyBorder="1" applyAlignment="1" applyProtection="1">
      <alignment horizontal="left" vertical="center" wrapText="1" indent="2"/>
    </xf>
    <xf numFmtId="3" fontId="36" fillId="0" borderId="19" xfId="0" applyNumberFormat="1" applyFont="1" applyFill="1" applyBorder="1" applyAlignment="1" applyProtection="1">
      <alignment horizontal="right" vertical="center" indent="1"/>
    </xf>
    <xf numFmtId="0" fontId="15" fillId="0" borderId="31" xfId="0" applyFont="1" applyFill="1" applyBorder="1" applyAlignment="1" applyProtection="1">
      <alignment horizontal="right" vertical="center"/>
    </xf>
    <xf numFmtId="0" fontId="32" fillId="0" borderId="1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vertical="center" wrapText="1" indent="1"/>
    </xf>
    <xf numFmtId="165" fontId="31" fillId="0" borderId="13" xfId="0" quotePrefix="1" applyNumberFormat="1" applyFont="1" applyBorder="1" applyAlignment="1" applyProtection="1">
      <alignment horizontal="right" vertical="center" wrapText="1" indent="1"/>
      <protection locked="0"/>
    </xf>
    <xf numFmtId="165" fontId="31" fillId="0" borderId="32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0" xfId="0" applyFont="1" applyBorder="1" applyAlignment="1" applyProtection="1">
      <alignment horizontal="left" vertical="center" wrapText="1" indent="1"/>
    </xf>
    <xf numFmtId="0" fontId="31" fillId="0" borderId="21" xfId="0" applyFont="1" applyBorder="1" applyAlignment="1" applyProtection="1">
      <alignment horizontal="left" vertical="center" wrapText="1" indent="1"/>
    </xf>
    <xf numFmtId="165" fontId="31" fillId="0" borderId="13" xfId="0" quotePrefix="1" applyNumberFormat="1" applyFont="1" applyBorder="1" applyAlignment="1" applyProtection="1">
      <alignment horizontal="right" vertical="center" wrapText="1" indent="1"/>
    </xf>
    <xf numFmtId="165" fontId="31" fillId="0" borderId="32" xfId="0" quotePrefix="1" applyNumberFormat="1" applyFont="1" applyBorder="1" applyAlignment="1" applyProtection="1">
      <alignment horizontal="right" vertical="center" wrapText="1" indent="1"/>
    </xf>
    <xf numFmtId="0" fontId="0" fillId="0" borderId="0" xfId="0"/>
    <xf numFmtId="165" fontId="28" fillId="0" borderId="1" xfId="7" applyNumberFormat="1" applyFont="1" applyFill="1" applyBorder="1" applyAlignment="1" applyProtection="1">
      <alignment vertical="center"/>
    </xf>
    <xf numFmtId="166" fontId="47" fillId="0" borderId="0" xfId="8" applyNumberFormat="1" applyFont="1"/>
    <xf numFmtId="166" fontId="48" fillId="0" borderId="0" xfId="8" applyNumberFormat="1" applyFont="1" applyFill="1" applyProtection="1">
      <protection locked="0"/>
    </xf>
    <xf numFmtId="166" fontId="48" fillId="0" borderId="0" xfId="8" applyNumberFormat="1" applyFont="1" applyFill="1" applyProtection="1"/>
    <xf numFmtId="166" fontId="48" fillId="0" borderId="0" xfId="8" applyNumberFormat="1" applyFont="1" applyFill="1" applyAlignment="1" applyProtection="1">
      <alignment vertical="center"/>
    </xf>
    <xf numFmtId="166" fontId="48" fillId="0" borderId="0" xfId="8" applyNumberFormat="1" applyFont="1" applyFill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0" xfId="0" applyNumberFormat="1" applyFill="1"/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49" fillId="0" borderId="0" xfId="0" applyFont="1"/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2" fillId="0" borderId="0" xfId="1" applyNumberFormat="1" applyFont="1" applyAlignment="1"/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33" fillId="0" borderId="1" xfId="6" applyFont="1" applyFill="1" applyBorder="1" applyAlignment="1" applyProtection="1">
      <alignment horizontal="center" vertical="center" wrapText="1"/>
    </xf>
    <xf numFmtId="0" fontId="33" fillId="0" borderId="1" xfId="6" applyFont="1" applyFill="1" applyBorder="1" applyAlignment="1" applyProtection="1">
      <alignment horizontal="center" vertical="center"/>
    </xf>
    <xf numFmtId="0" fontId="0" fillId="0" borderId="1" xfId="0" applyBorder="1"/>
    <xf numFmtId="166" fontId="34" fillId="0" borderId="1" xfId="3" applyNumberFormat="1" applyFont="1" applyFill="1" applyBorder="1" applyProtection="1">
      <protection locked="0"/>
    </xf>
    <xf numFmtId="166" fontId="33" fillId="0" borderId="1" xfId="3" applyNumberFormat="1" applyFont="1" applyFill="1" applyBorder="1" applyProtection="1"/>
    <xf numFmtId="0" fontId="7" fillId="2" borderId="1" xfId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2" fillId="0" borderId="0" xfId="1" applyNumberFormat="1" applyFont="1" applyAlignment="1"/>
    <xf numFmtId="165" fontId="14" fillId="0" borderId="0" xfId="6" applyNumberFormat="1" applyFont="1" applyFill="1" applyBorder="1" applyAlignment="1" applyProtection="1">
      <alignment horizontal="center" vertical="center" wrapText="1"/>
    </xf>
    <xf numFmtId="0" fontId="18" fillId="0" borderId="0" xfId="2" applyFont="1" applyFill="1" applyBorder="1" applyAlignment="1" applyProtection="1">
      <alignment horizontal="right"/>
    </xf>
    <xf numFmtId="0" fontId="36" fillId="0" borderId="18" xfId="6" applyFont="1" applyFill="1" applyBorder="1" applyAlignment="1">
      <alignment horizontal="center" vertical="center" wrapText="1"/>
    </xf>
    <xf numFmtId="0" fontId="36" fillId="0" borderId="16" xfId="6" applyFont="1" applyFill="1" applyBorder="1" applyAlignment="1">
      <alignment horizontal="center" vertical="center" wrapText="1"/>
    </xf>
    <xf numFmtId="0" fontId="36" fillId="0" borderId="11" xfId="6" applyFont="1" applyFill="1" applyBorder="1" applyAlignment="1">
      <alignment horizontal="center" vertical="center" wrapText="1"/>
    </xf>
    <xf numFmtId="0" fontId="36" fillId="0" borderId="10" xfId="6" applyFont="1" applyFill="1" applyBorder="1" applyAlignment="1">
      <alignment horizontal="center" vertical="center" wrapText="1"/>
    </xf>
    <xf numFmtId="0" fontId="36" fillId="0" borderId="4" xfId="6" applyFont="1" applyFill="1" applyBorder="1" applyAlignment="1">
      <alignment horizontal="center" vertical="center" wrapText="1"/>
    </xf>
    <xf numFmtId="0" fontId="36" fillId="0" borderId="6" xfId="6" applyFont="1" applyFill="1" applyBorder="1" applyAlignment="1">
      <alignment horizontal="center" vertical="center" wrapText="1"/>
    </xf>
    <xf numFmtId="0" fontId="27" fillId="0" borderId="0" xfId="2" applyFont="1" applyFill="1" applyBorder="1" applyAlignment="1" applyProtection="1">
      <alignment horizontal="right"/>
    </xf>
    <xf numFmtId="0" fontId="28" fillId="0" borderId="42" xfId="6" applyFont="1" applyFill="1" applyBorder="1" applyAlignment="1">
      <alignment horizontal="justify" vertical="center" wrapText="1"/>
    </xf>
    <xf numFmtId="0" fontId="28" fillId="0" borderId="0" xfId="6" applyFont="1" applyFill="1" applyBorder="1" applyAlignment="1">
      <alignment horizontal="justify" vertical="center" wrapText="1"/>
    </xf>
    <xf numFmtId="0" fontId="35" fillId="0" borderId="12" xfId="6" applyFont="1" applyFill="1" applyBorder="1" applyAlignment="1" applyProtection="1">
      <alignment horizontal="left"/>
    </xf>
    <xf numFmtId="0" fontId="35" fillId="0" borderId="13" xfId="6" applyFont="1" applyFill="1" applyBorder="1" applyAlignment="1" applyProtection="1">
      <alignment horizontal="left"/>
    </xf>
    <xf numFmtId="165" fontId="30" fillId="0" borderId="0" xfId="0" applyNumberFormat="1" applyFont="1" applyFill="1" applyAlignment="1">
      <alignment horizontal="center" vertical="center" wrapText="1"/>
    </xf>
    <xf numFmtId="0" fontId="34" fillId="0" borderId="34" xfId="0" applyFont="1" applyFill="1" applyBorder="1" applyAlignment="1" applyProtection="1">
      <alignment horizontal="left" indent="1"/>
      <protection locked="0"/>
    </xf>
    <xf numFmtId="0" fontId="34" fillId="0" borderId="35" xfId="0" applyFont="1" applyFill="1" applyBorder="1" applyAlignment="1" applyProtection="1">
      <alignment horizontal="left" indent="1"/>
      <protection locked="0"/>
    </xf>
    <xf numFmtId="0" fontId="34" fillId="0" borderId="53" xfId="0" applyFont="1" applyFill="1" applyBorder="1" applyAlignment="1" applyProtection="1">
      <alignment horizontal="left" indent="1"/>
      <protection locked="0"/>
    </xf>
    <xf numFmtId="0" fontId="34" fillId="0" borderId="6" xfId="0" applyFont="1" applyFill="1" applyBorder="1" applyAlignment="1" applyProtection="1">
      <alignment horizontal="right" indent="1"/>
      <protection locked="0"/>
    </xf>
    <xf numFmtId="0" fontId="34" fillId="0" borderId="16" xfId="0" applyFont="1" applyFill="1" applyBorder="1" applyAlignment="1" applyProtection="1">
      <alignment horizontal="right" indent="1"/>
      <protection locked="0"/>
    </xf>
    <xf numFmtId="0" fontId="35" fillId="0" borderId="37" xfId="0" applyFont="1" applyFill="1" applyBorder="1" applyAlignment="1" applyProtection="1">
      <alignment horizontal="left" indent="1"/>
    </xf>
    <xf numFmtId="0" fontId="35" fillId="0" borderId="38" xfId="0" applyFont="1" applyFill="1" applyBorder="1" applyAlignment="1" applyProtection="1">
      <alignment horizontal="left" indent="1"/>
    </xf>
    <xf numFmtId="0" fontId="35" fillId="0" borderId="36" xfId="0" applyFont="1" applyFill="1" applyBorder="1" applyAlignment="1" applyProtection="1">
      <alignment horizontal="left" indent="1"/>
    </xf>
    <xf numFmtId="0" fontId="33" fillId="0" borderId="13" xfId="0" applyFont="1" applyFill="1" applyBorder="1" applyAlignment="1" applyProtection="1">
      <alignment horizontal="right" indent="1"/>
    </xf>
    <xf numFmtId="0" fontId="33" fillId="0" borderId="19" xfId="0" applyFont="1" applyFill="1" applyBorder="1" applyAlignment="1" applyProtection="1">
      <alignment horizontal="right" indent="1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5" fillId="0" borderId="49" xfId="0" applyFont="1" applyFill="1" applyBorder="1" applyAlignment="1" applyProtection="1">
      <alignment horizontal="center"/>
    </xf>
    <xf numFmtId="0" fontId="35" fillId="0" borderId="42" xfId="0" applyFont="1" applyFill="1" applyBorder="1" applyAlignment="1" applyProtection="1">
      <alignment horizontal="center"/>
    </xf>
    <xf numFmtId="0" fontId="35" fillId="0" borderId="50" xfId="0" applyFont="1" applyFill="1" applyBorder="1" applyAlignment="1" applyProtection="1">
      <alignment horizontal="center"/>
    </xf>
    <xf numFmtId="0" fontId="35" fillId="0" borderId="17" xfId="0" applyFont="1" applyFill="1" applyBorder="1" applyAlignment="1" applyProtection="1">
      <alignment horizontal="center"/>
    </xf>
    <xf numFmtId="0" fontId="35" fillId="0" borderId="25" xfId="0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34" fillId="0" borderId="44" xfId="0" applyFont="1" applyFill="1" applyBorder="1" applyAlignment="1" applyProtection="1">
      <alignment horizontal="left" indent="1"/>
      <protection locked="0"/>
    </xf>
    <xf numFmtId="0" fontId="34" fillId="0" borderId="51" xfId="0" applyFont="1" applyFill="1" applyBorder="1" applyAlignment="1" applyProtection="1">
      <alignment horizontal="left" indent="1"/>
      <protection locked="0"/>
    </xf>
    <xf numFmtId="0" fontId="34" fillId="0" borderId="52" xfId="0" applyFont="1" applyFill="1" applyBorder="1" applyAlignment="1" applyProtection="1">
      <alignment horizontal="left" indent="1"/>
      <protection locked="0"/>
    </xf>
    <xf numFmtId="0" fontId="34" fillId="0" borderId="4" xfId="0" applyFont="1" applyFill="1" applyBorder="1" applyAlignment="1" applyProtection="1">
      <alignment horizontal="right" indent="1"/>
      <protection locked="0"/>
    </xf>
    <xf numFmtId="0" fontId="34" fillId="0" borderId="18" xfId="0" applyFont="1" applyFill="1" applyBorder="1" applyAlignment="1" applyProtection="1">
      <alignment horizontal="right" indent="1"/>
      <protection locked="0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165" fontId="16" fillId="0" borderId="0" xfId="6" applyNumberFormat="1" applyFont="1" applyFill="1" applyBorder="1" applyAlignment="1" applyProtection="1">
      <alignment horizontal="center" vertical="center"/>
    </xf>
    <xf numFmtId="165" fontId="41" fillId="0" borderId="31" xfId="6" applyNumberFormat="1" applyFont="1" applyFill="1" applyBorder="1" applyAlignment="1" applyProtection="1">
      <alignment horizontal="left" vertical="center"/>
    </xf>
    <xf numFmtId="165" fontId="41" fillId="0" borderId="31" xfId="6" applyNumberFormat="1" applyFont="1" applyFill="1" applyBorder="1" applyAlignment="1" applyProtection="1">
      <alignment horizontal="left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27" fillId="0" borderId="29" xfId="7" applyFont="1" applyFill="1" applyBorder="1" applyAlignment="1" applyProtection="1">
      <alignment horizontal="left" vertical="center" indent="1"/>
    </xf>
    <xf numFmtId="0" fontId="27" fillId="0" borderId="42" xfId="7" applyFont="1" applyFill="1" applyBorder="1" applyAlignment="1" applyProtection="1">
      <alignment horizontal="left" vertical="center" indent="1"/>
    </xf>
    <xf numFmtId="0" fontId="27" fillId="0" borderId="45" xfId="7" applyFont="1" applyFill="1" applyBorder="1" applyAlignment="1" applyProtection="1">
      <alignment horizontal="left" vertical="center" indent="1"/>
    </xf>
    <xf numFmtId="0" fontId="27" fillId="0" borderId="38" xfId="7" applyFont="1" applyFill="1" applyBorder="1" applyAlignment="1" applyProtection="1">
      <alignment horizontal="left" vertical="center" indent="1"/>
    </xf>
    <xf numFmtId="0" fontId="27" fillId="0" borderId="32" xfId="7" applyFont="1" applyFill="1" applyBorder="1" applyAlignment="1" applyProtection="1">
      <alignment horizontal="left" vertical="center" indent="1"/>
    </xf>
    <xf numFmtId="0" fontId="30" fillId="0" borderId="0" xfId="0" applyFont="1" applyAlignment="1">
      <alignment horizontal="center" wrapText="1"/>
    </xf>
    <xf numFmtId="0" fontId="41" fillId="0" borderId="0" xfId="0" applyFont="1" applyAlignment="1" applyProtection="1">
      <alignment horizontal="right"/>
    </xf>
    <xf numFmtId="0" fontId="35" fillId="0" borderId="37" xfId="0" applyFont="1" applyBorder="1" applyAlignment="1" applyProtection="1">
      <alignment horizontal="left" vertical="center" indent="2"/>
    </xf>
    <xf numFmtId="0" fontId="35" fillId="0" borderId="36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41" xfId="0" applyFont="1" applyFill="1" applyBorder="1" applyAlignment="1">
      <alignment horizontal="center" textRotation="180"/>
    </xf>
  </cellXfs>
  <cellStyles count="9">
    <cellStyle name="Ezres" xfId="8" builtinId="3"/>
    <cellStyle name="Ezres 2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2" xr:uid="{00000000-0005-0000-0000-000005000000}"/>
    <cellStyle name="Normál_KVRENMUNKA" xfId="6" xr:uid="{00000000-0005-0000-0000-000006000000}"/>
    <cellStyle name="Normál_Rendelet mellékletek 2008.jav." xfId="1" xr:uid="{00000000-0005-0000-0000-000007000000}"/>
    <cellStyle name="Normál_SEGEDLETEK" xfId="7" xr:uid="{00000000-0005-0000-0000-000008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hvegerne/Desktop/k&#246;lts&#233;gvet&#233;s%202018/Bakonyb&#233;l%20&#214;nkorm&#225;nyzat/Bakonyb&#233;l%20k&#246;lts&#233;gvet&#233;s%20tervezet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Igazgatás"/>
      <sheetName val="Köztemető"/>
      <sheetName val="Bérlakás"/>
      <sheetName val="központi támogatások"/>
      <sheetName val="támogatások egyéb"/>
      <sheetName val="közfoglalkoztatás"/>
      <sheetName val="Közutak"/>
      <sheetName val="szv kezelés"/>
      <sheetName val="közvilágítás"/>
      <sheetName val="város és községgazd"/>
      <sheetName val="háziorvosi alapellátás"/>
      <sheetName val="védőnői szolg"/>
      <sheetName val="sportlétesítmények"/>
      <sheetName val="könyvtár"/>
      <sheetName val="Tájház"/>
      <sheetName val="közművelődés"/>
      <sheetName val="civil támogatás"/>
      <sheetName val="rendezvények"/>
      <sheetName val="szoc étkezés"/>
      <sheetName val="falugondoki"/>
      <sheetName val="szocellátások"/>
      <sheetName val="adók"/>
      <sheetName val="Óvoda felújítás"/>
      <sheetName val="efof152"/>
      <sheetName val="efop392"/>
      <sheetName val="ktg összesítő"/>
      <sheetName val="ktg tájhá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8">
          <cell r="F28">
            <v>1219712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A10" workbookViewId="0">
      <selection activeCell="I11" sqref="I11:I31"/>
    </sheetView>
  </sheetViews>
  <sheetFormatPr defaultRowHeight="15" x14ac:dyDescent="0.25"/>
  <cols>
    <col min="1" max="1" width="9.140625" style="284"/>
    <col min="2" max="2" width="33" style="284" customWidth="1"/>
    <col min="3" max="3" width="11.7109375" style="284" customWidth="1"/>
    <col min="4" max="4" width="11.7109375" style="296" customWidth="1"/>
    <col min="5" max="5" width="11.7109375" style="300" customWidth="1"/>
    <col min="6" max="6" width="33.5703125" style="284" customWidth="1"/>
    <col min="7" max="7" width="15.42578125" style="284" customWidth="1"/>
    <col min="8" max="8" width="15.42578125" style="296" customWidth="1"/>
    <col min="9" max="9" width="13.85546875" style="300" customWidth="1"/>
    <col min="10" max="16384" width="9.140625" style="284"/>
  </cols>
  <sheetData>
    <row r="1" spans="1:9" x14ac:dyDescent="0.25">
      <c r="A1" s="1"/>
      <c r="B1" s="315"/>
      <c r="C1" s="316"/>
      <c r="F1" s="3"/>
      <c r="G1" s="4"/>
      <c r="H1" s="4"/>
      <c r="I1" s="4"/>
    </row>
    <row r="2" spans="1:9" x14ac:dyDescent="0.25">
      <c r="A2" s="1"/>
      <c r="B2" s="3"/>
      <c r="C2" s="3"/>
      <c r="D2" s="3"/>
      <c r="E2" s="3"/>
      <c r="F2" s="3"/>
      <c r="G2" s="5"/>
      <c r="H2" s="5"/>
      <c r="I2" s="5"/>
    </row>
    <row r="3" spans="1:9" ht="15.75" x14ac:dyDescent="0.25">
      <c r="A3" s="1"/>
      <c r="B3" s="317" t="s">
        <v>1</v>
      </c>
      <c r="C3" s="317"/>
      <c r="D3" s="317"/>
      <c r="E3" s="317"/>
      <c r="F3" s="317"/>
      <c r="G3" s="318"/>
      <c r="H3" s="298"/>
      <c r="I3" s="302"/>
    </row>
    <row r="4" spans="1:9" ht="15.75" x14ac:dyDescent="0.25">
      <c r="A4" s="1"/>
      <c r="B4" s="317" t="s">
        <v>300</v>
      </c>
      <c r="C4" s="317"/>
      <c r="D4" s="317"/>
      <c r="E4" s="317"/>
      <c r="F4" s="317"/>
      <c r="G4" s="318"/>
      <c r="H4" s="298"/>
      <c r="I4" s="302"/>
    </row>
    <row r="5" spans="1:9" ht="15.75" x14ac:dyDescent="0.25">
      <c r="A5" s="1"/>
      <c r="B5" s="317" t="s">
        <v>292</v>
      </c>
      <c r="C5" s="317"/>
      <c r="D5" s="317"/>
      <c r="E5" s="317"/>
      <c r="F5" s="317"/>
      <c r="G5" s="317"/>
      <c r="H5" s="297"/>
      <c r="I5" s="301"/>
    </row>
    <row r="6" spans="1:9" x14ac:dyDescent="0.25">
      <c r="A6" s="1"/>
      <c r="B6" s="319"/>
      <c r="C6" s="319"/>
      <c r="D6" s="319"/>
      <c r="E6" s="319"/>
      <c r="F6" s="319"/>
      <c r="G6" s="4" t="s">
        <v>3</v>
      </c>
      <c r="H6" s="4"/>
      <c r="I6" s="4"/>
    </row>
    <row r="7" spans="1:9" x14ac:dyDescent="0.25">
      <c r="A7" s="8"/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10" t="s">
        <v>9</v>
      </c>
      <c r="H7" s="10" t="s">
        <v>298</v>
      </c>
      <c r="I7" s="10" t="s">
        <v>299</v>
      </c>
    </row>
    <row r="8" spans="1:9" ht="15" customHeight="1" x14ac:dyDescent="0.25">
      <c r="A8" s="312" t="s">
        <v>10</v>
      </c>
      <c r="B8" s="314" t="s">
        <v>11</v>
      </c>
      <c r="C8" s="314" t="s">
        <v>12</v>
      </c>
      <c r="D8" s="314" t="s">
        <v>303</v>
      </c>
      <c r="E8" s="314" t="s">
        <v>304</v>
      </c>
      <c r="F8" s="314" t="s">
        <v>11</v>
      </c>
      <c r="G8" s="314" t="s">
        <v>12</v>
      </c>
      <c r="H8" s="314" t="s">
        <v>303</v>
      </c>
      <c r="I8" s="314" t="s">
        <v>304</v>
      </c>
    </row>
    <row r="9" spans="1:9" ht="18" customHeight="1" x14ac:dyDescent="0.25">
      <c r="A9" s="313"/>
      <c r="B9" s="314"/>
      <c r="C9" s="314"/>
      <c r="D9" s="314"/>
      <c r="E9" s="314"/>
      <c r="F9" s="314"/>
      <c r="G9" s="314"/>
      <c r="H9" s="314"/>
      <c r="I9" s="314"/>
    </row>
    <row r="10" spans="1:9" x14ac:dyDescent="0.25">
      <c r="A10" s="11">
        <v>1</v>
      </c>
      <c r="B10" s="12" t="s">
        <v>13</v>
      </c>
      <c r="C10" s="13"/>
      <c r="D10" s="13"/>
      <c r="E10" s="13"/>
      <c r="F10" s="12" t="s">
        <v>14</v>
      </c>
      <c r="G10" s="14"/>
      <c r="H10" s="14"/>
      <c r="I10" s="14"/>
    </row>
    <row r="11" spans="1:9" x14ac:dyDescent="0.25">
      <c r="A11" s="11">
        <v>2</v>
      </c>
      <c r="B11" s="15" t="s">
        <v>15</v>
      </c>
      <c r="C11" s="13">
        <f>+'1. Bakonybél'!C11+'8.1 közös hivatal'!C11+'8.2 óvoda'!C11</f>
        <v>28572756</v>
      </c>
      <c r="D11" s="13">
        <f>+'1. Bakonybél'!D11+'8.1 közös hivatal'!D11+'8.2 óvoda'!D11</f>
        <v>29072756</v>
      </c>
      <c r="E11" s="13">
        <f>+'1. Bakonybél'!E11+'8.1 közös hivatal'!E11+'8.2 óvoda'!E11</f>
        <v>40357921</v>
      </c>
      <c r="F11" s="15" t="s">
        <v>16</v>
      </c>
      <c r="G11" s="13">
        <f>+'8.1 közös hivatal'!H11+'8.2 óvoda'!H11+'1. Bakonybél'!H11</f>
        <v>101344760</v>
      </c>
      <c r="H11" s="13">
        <f>+'8.1 közös hivatal'!I11+'8.2 óvoda'!I11+'1. Bakonybél'!I11</f>
        <v>102953402</v>
      </c>
      <c r="I11" s="13">
        <f>+'8.1 közös hivatal'!J11+'8.2 óvoda'!J11+'1. Bakonybél'!J11</f>
        <v>111424188</v>
      </c>
    </row>
    <row r="12" spans="1:9" x14ac:dyDescent="0.25">
      <c r="A12" s="11">
        <v>3</v>
      </c>
      <c r="B12" s="15" t="s">
        <v>17</v>
      </c>
      <c r="C12" s="13">
        <f>+'1. Bakonybél'!C12+'8.1 közös hivatal'!C12+'8.2 óvoda'!C12</f>
        <v>36280000</v>
      </c>
      <c r="D12" s="13">
        <f>+'1. Bakonybél'!D12+'8.1 közös hivatal'!D12+'8.2 óvoda'!D12</f>
        <v>36280000</v>
      </c>
      <c r="E12" s="13">
        <f>+'1. Bakonybél'!E12+'8.1 közös hivatal'!E12+'8.2 óvoda'!E12</f>
        <v>36280000</v>
      </c>
      <c r="F12" s="15" t="s">
        <v>18</v>
      </c>
      <c r="G12" s="13">
        <f>+'8.1 közös hivatal'!H12+'8.2 óvoda'!H12+'1. Bakonybél'!H12</f>
        <v>20365837</v>
      </c>
      <c r="H12" s="13">
        <f>+'8.1 közös hivatal'!I12+'8.2 óvoda'!I12+'1. Bakonybél'!I12</f>
        <v>20365837</v>
      </c>
      <c r="I12" s="13">
        <f>+'8.1 közös hivatal'!J12+'8.2 óvoda'!J12+'1. Bakonybél'!J12</f>
        <v>22365838</v>
      </c>
    </row>
    <row r="13" spans="1:9" x14ac:dyDescent="0.25">
      <c r="A13" s="11">
        <v>4</v>
      </c>
      <c r="B13" s="15" t="s">
        <v>19</v>
      </c>
      <c r="C13" s="13">
        <f>+'1. Bakonybél'!C13+'8.1 közös hivatal'!C13+'8.2 óvoda'!C13</f>
        <v>155814749</v>
      </c>
      <c r="D13" s="13">
        <f>+'1. Bakonybél'!D13+'8.1 közös hivatal'!D13+'8.2 óvoda'!D13</f>
        <v>155964223</v>
      </c>
      <c r="E13" s="13">
        <f>+'1. Bakonybél'!E13+'8.1 közös hivatal'!E13+'8.2 óvoda'!E13</f>
        <v>164323142</v>
      </c>
      <c r="F13" s="15" t="s">
        <v>20</v>
      </c>
      <c r="G13" s="13">
        <f>+'8.1 közös hivatal'!H13+'8.2 óvoda'!H13+'1. Bakonybél'!H13</f>
        <v>168403642</v>
      </c>
      <c r="H13" s="13">
        <f>+'8.1 közös hivatal'!I13+'8.2 óvoda'!I13+'1. Bakonybél'!I13</f>
        <v>166454168</v>
      </c>
      <c r="I13" s="13">
        <f>+'8.1 közös hivatal'!J13+'8.2 óvoda'!J13+'1. Bakonybél'!J13</f>
        <v>178265776</v>
      </c>
    </row>
    <row r="14" spans="1:9" x14ac:dyDescent="0.25">
      <c r="A14" s="11">
        <v>5</v>
      </c>
      <c r="B14" s="15" t="s">
        <v>21</v>
      </c>
      <c r="C14" s="13">
        <f>+'1. Bakonybél'!C14+'8.1 közös hivatal'!C14+'8.2 óvoda'!C14</f>
        <v>116153133</v>
      </c>
      <c r="D14" s="13">
        <f>+'1. Bakonybél'!D14+'8.1 közös hivatal'!D14+'8.2 óvoda'!D14</f>
        <v>25957233</v>
      </c>
      <c r="E14" s="13">
        <f>+'1. Bakonybél'!E14+'8.1 közös hivatal'!E14+'8.2 óvoda'!E14</f>
        <v>174017305</v>
      </c>
      <c r="F14" s="15" t="s">
        <v>22</v>
      </c>
      <c r="G14" s="13">
        <f>+'8.1 közös hivatal'!H14+'8.2 óvoda'!H14+'1. Bakonybél'!H14</f>
        <v>6310000</v>
      </c>
      <c r="H14" s="13">
        <f>+'8.1 közös hivatal'!I14+'8.2 óvoda'!I14+'1. Bakonybél'!I14</f>
        <v>6360000</v>
      </c>
      <c r="I14" s="13">
        <f>+'8.1 közös hivatal'!J14+'8.2 óvoda'!J14+'1. Bakonybél'!J14</f>
        <v>10410000</v>
      </c>
    </row>
    <row r="15" spans="1:9" x14ac:dyDescent="0.25">
      <c r="A15" s="11">
        <v>6</v>
      </c>
      <c r="B15" s="15" t="s">
        <v>23</v>
      </c>
      <c r="C15" s="13">
        <f>+'1. Bakonybél'!C15+'8.1 közös hivatal'!C15+'8.2 óvoda'!C15</f>
        <v>0</v>
      </c>
      <c r="D15" s="13">
        <f>+'1. Bakonybél'!D15+'8.1 közös hivatal'!D15+'8.2 óvoda'!D15</f>
        <v>0</v>
      </c>
      <c r="E15" s="13">
        <f>+'1. Bakonybél'!E15+'8.1 közös hivatal'!E15+'8.2 óvoda'!E15</f>
        <v>0</v>
      </c>
      <c r="F15" s="15" t="s">
        <v>24</v>
      </c>
      <c r="G15" s="13">
        <f>+'8.1 közös hivatal'!H15+'8.2 óvoda'!H15+'1. Bakonybél'!H15</f>
        <v>7105950</v>
      </c>
      <c r="H15" s="13">
        <f>+'8.1 közös hivatal'!I15+'8.2 óvoda'!I15+'1. Bakonybél'!I15</f>
        <v>17136670</v>
      </c>
      <c r="I15" s="13">
        <f>+'8.1 közös hivatal'!J15+'8.2 óvoda'!J15+'1. Bakonybél'!J15</f>
        <v>21472537</v>
      </c>
    </row>
    <row r="16" spans="1:9" x14ac:dyDescent="0.25">
      <c r="A16" s="11">
        <v>7</v>
      </c>
      <c r="B16" s="15" t="s">
        <v>25</v>
      </c>
      <c r="C16" s="13">
        <f>+'1. Bakonybél'!C16+'8.1 közös hivatal'!C16+'8.2 óvoda'!C16</f>
        <v>0</v>
      </c>
      <c r="D16" s="13">
        <f>+'1. Bakonybél'!D16+'8.1 közös hivatal'!D16+'8.2 óvoda'!D16</f>
        <v>0</v>
      </c>
      <c r="E16" s="13">
        <f>+'1. Bakonybél'!E16+'8.1 közös hivatal'!E16+'8.2 óvoda'!E16</f>
        <v>2522464</v>
      </c>
      <c r="F16" s="16" t="s">
        <v>26</v>
      </c>
      <c r="G16" s="13">
        <f>+'8.1 közös hivatal'!H16+'8.2 óvoda'!H16+'1. Bakonybél'!H16</f>
        <v>0</v>
      </c>
      <c r="H16" s="13">
        <f>+'8.1 közös hivatal'!I16+'8.2 óvoda'!I16+'1. Bakonybél'!I16</f>
        <v>40482994</v>
      </c>
      <c r="I16" s="13">
        <f>+'8.1 közös hivatal'!J16+'8.2 óvoda'!J16+'1. Bakonybél'!J16</f>
        <v>24663965</v>
      </c>
    </row>
    <row r="17" spans="1:9" x14ac:dyDescent="0.25">
      <c r="A17" s="11">
        <v>8</v>
      </c>
      <c r="B17" s="15" t="s">
        <v>27</v>
      </c>
      <c r="C17" s="13">
        <f>+'1. Bakonybél'!C17+'8.1 közös hivatal'!C17+'8.2 óvoda'!C17</f>
        <v>0</v>
      </c>
      <c r="D17" s="13">
        <f>+'1. Bakonybél'!D17+'8.1 közös hivatal'!D17+'8.2 óvoda'!D17</f>
        <v>0</v>
      </c>
      <c r="E17" s="13">
        <f>+'1. Bakonybél'!E17+'8.1 közös hivatal'!E17+'8.2 óvoda'!E17</f>
        <v>0</v>
      </c>
      <c r="F17" s="15" t="s">
        <v>28</v>
      </c>
      <c r="G17" s="13">
        <f>+'8.1 közös hivatal'!H17+'8.2 óvoda'!H17+'1. Bakonybél'!H17</f>
        <v>0</v>
      </c>
      <c r="H17" s="13">
        <f>+'8.1 közös hivatal'!I17+'8.2 óvoda'!I17+'1. Bakonybél'!I17</f>
        <v>0</v>
      </c>
      <c r="I17" s="13">
        <f>+'8.1 közös hivatal'!J17+'8.2 óvoda'!J17+'1. Bakonybél'!J17</f>
        <v>0</v>
      </c>
    </row>
    <row r="18" spans="1:9" x14ac:dyDescent="0.25">
      <c r="A18" s="17">
        <v>9</v>
      </c>
      <c r="B18" s="18" t="s">
        <v>29</v>
      </c>
      <c r="C18" s="13">
        <f>+'1. Bakonybél'!C18+'8.1 közös hivatal'!C18+'8.2 óvoda'!C18</f>
        <v>336820638</v>
      </c>
      <c r="D18" s="13">
        <f>+'1. Bakonybél'!D18+'8.1 közös hivatal'!D18+'8.2 óvoda'!D18</f>
        <v>247274212</v>
      </c>
      <c r="E18" s="13">
        <f>+'1. Bakonybél'!E18+'8.1 közös hivatal'!E18+'8.2 óvoda'!E18</f>
        <v>417500832</v>
      </c>
      <c r="F18" s="19" t="s">
        <v>30</v>
      </c>
      <c r="G18" s="13">
        <f>+'8.1 közös hivatal'!H18+'8.2 óvoda'!H18+'1. Bakonybél'!H18</f>
        <v>303530189</v>
      </c>
      <c r="H18" s="13">
        <f>+'8.1 közös hivatal'!I18+'8.2 óvoda'!I18+'1. Bakonybél'!I18</f>
        <v>353753071</v>
      </c>
      <c r="I18" s="13">
        <f>+'8.1 közös hivatal'!J18+'8.2 óvoda'!J18+'1. Bakonybél'!J18</f>
        <v>368602304</v>
      </c>
    </row>
    <row r="19" spans="1:9" x14ac:dyDescent="0.25">
      <c r="A19" s="11">
        <v>10</v>
      </c>
      <c r="B19" s="12" t="s">
        <v>31</v>
      </c>
      <c r="C19" s="13">
        <f>+'1. Bakonybél'!C19+'8.1 közös hivatal'!C19+'8.2 óvoda'!C19</f>
        <v>0</v>
      </c>
      <c r="D19" s="13">
        <f>+'1. Bakonybél'!D19+'8.1 közös hivatal'!D19+'8.2 óvoda'!D19</f>
        <v>0</v>
      </c>
      <c r="E19" s="13">
        <f>+'1. Bakonybél'!E19+'8.1 közös hivatal'!E19+'8.2 óvoda'!E19</f>
        <v>0</v>
      </c>
      <c r="F19" s="12" t="s">
        <v>32</v>
      </c>
      <c r="G19" s="13">
        <f>+'8.1 közös hivatal'!H19+'8.2 óvoda'!H19+'1. Bakonybél'!H19</f>
        <v>0</v>
      </c>
      <c r="H19" s="13">
        <f>+'8.1 közös hivatal'!I19+'8.2 óvoda'!I19+'1. Bakonybél'!I19</f>
        <v>0</v>
      </c>
      <c r="I19" s="13">
        <f>+'8.1 közös hivatal'!J19+'8.2 óvoda'!J19+'1. Bakonybél'!J19</f>
        <v>0</v>
      </c>
    </row>
    <row r="20" spans="1:9" x14ac:dyDescent="0.25">
      <c r="A20" s="11">
        <v>11</v>
      </c>
      <c r="B20" s="15" t="s">
        <v>33</v>
      </c>
      <c r="C20" s="13">
        <f>+'1. Bakonybél'!C20+'8.1 közös hivatal'!C20+'8.2 óvoda'!C20</f>
        <v>0</v>
      </c>
      <c r="D20" s="13">
        <f>+'1. Bakonybél'!D20+'8.1 közös hivatal'!D20+'8.2 óvoda'!D20</f>
        <v>0</v>
      </c>
      <c r="E20" s="13">
        <f>+'1. Bakonybél'!E20+'8.1 közös hivatal'!E20+'8.2 óvoda'!E20</f>
        <v>0</v>
      </c>
      <c r="F20" s="15" t="s">
        <v>34</v>
      </c>
      <c r="G20" s="13">
        <f>+'8.1 közös hivatal'!H20+'8.2 óvoda'!H20+'1. Bakonybél'!H20</f>
        <v>1270000</v>
      </c>
      <c r="H20" s="13">
        <f>+'8.1 közös hivatal'!I20+'8.2 óvoda'!I20+'1. Bakonybél'!I20</f>
        <v>3020000</v>
      </c>
      <c r="I20" s="13">
        <f>+'8.1 közös hivatal'!J20+'8.2 óvoda'!J20+'1. Bakonybél'!J20</f>
        <v>3982024</v>
      </c>
    </row>
    <row r="21" spans="1:9" x14ac:dyDescent="0.25">
      <c r="A21" s="11">
        <v>12</v>
      </c>
      <c r="B21" s="15" t="s">
        <v>35</v>
      </c>
      <c r="C21" s="13">
        <f>+'1. Bakonybél'!C21+'8.1 közös hivatal'!C21+'8.2 óvoda'!C21</f>
        <v>0</v>
      </c>
      <c r="D21" s="13">
        <f>+'1. Bakonybél'!D21+'8.1 közös hivatal'!D21+'8.2 óvoda'!D21</f>
        <v>97155173</v>
      </c>
      <c r="E21" s="13">
        <f>+'1. Bakonybél'!E21+'8.1 közös hivatal'!E21+'8.2 óvoda'!E21</f>
        <v>109890089</v>
      </c>
      <c r="F21" s="20" t="s">
        <v>36</v>
      </c>
      <c r="G21" s="13">
        <f>+'8.1 közös hivatal'!H21+'8.2 óvoda'!H21+'1. Bakonybél'!H21</f>
        <v>53672500</v>
      </c>
      <c r="H21" s="13">
        <f>+'8.1 közös hivatal'!I21+'8.2 óvoda'!I21+'1. Bakonybél'!I21</f>
        <v>53672500</v>
      </c>
      <c r="I21" s="13">
        <f>+'8.1 közös hivatal'!J21+'8.2 óvoda'!J21+'1. Bakonybél'!J21</f>
        <v>223733155</v>
      </c>
    </row>
    <row r="22" spans="1:9" x14ac:dyDescent="0.25">
      <c r="A22" s="11">
        <v>13</v>
      </c>
      <c r="B22" s="15" t="s">
        <v>37</v>
      </c>
      <c r="C22" s="13">
        <f>+'1. Bakonybél'!C22+'8.1 közös hivatal'!C22+'8.2 óvoda'!C22</f>
        <v>0</v>
      </c>
      <c r="D22" s="13">
        <f>+'1. Bakonybél'!D22+'8.1 közös hivatal'!D22+'8.2 óvoda'!D22</f>
        <v>0</v>
      </c>
      <c r="E22" s="13">
        <f>+'1. Bakonybél'!E22+'8.1 közös hivatal'!E22+'8.2 óvoda'!E22</f>
        <v>0</v>
      </c>
      <c r="F22" s="15" t="s">
        <v>38</v>
      </c>
      <c r="G22" s="13">
        <f>+'8.1 közös hivatal'!H22+'8.2 óvoda'!H22+'1. Bakonybél'!H22</f>
        <v>0</v>
      </c>
      <c r="H22" s="13">
        <f>+'8.1 közös hivatal'!I22+'8.2 óvoda'!I22+'1. Bakonybél'!I22</f>
        <v>0</v>
      </c>
      <c r="I22" s="13">
        <f>+'8.1 közös hivatal'!J22+'8.2 óvoda'!J22+'1. Bakonybél'!J22</f>
        <v>0</v>
      </c>
    </row>
    <row r="23" spans="1:9" x14ac:dyDescent="0.25">
      <c r="A23" s="11">
        <v>14</v>
      </c>
      <c r="B23" s="15" t="s">
        <v>39</v>
      </c>
      <c r="C23" s="13">
        <f>+'1. Bakonybél'!C23+'8.1 közös hivatal'!C23+'8.2 óvoda'!C23</f>
        <v>0</v>
      </c>
      <c r="D23" s="13">
        <f>+'1. Bakonybél'!D23+'8.1 közös hivatal'!D23+'8.2 óvoda'!D23</f>
        <v>0</v>
      </c>
      <c r="E23" s="13">
        <f>+'1. Bakonybél'!E23+'8.1 közös hivatal'!E23+'8.2 óvoda'!E23</f>
        <v>3500000</v>
      </c>
      <c r="F23" s="15" t="s">
        <v>40</v>
      </c>
      <c r="G23" s="13">
        <f>+'8.1 közös hivatal'!H23+'8.2 óvoda'!H23+'1. Bakonybél'!H23</f>
        <v>0</v>
      </c>
      <c r="H23" s="13">
        <f>+'8.1 közös hivatal'!I23+'8.2 óvoda'!I23+'1. Bakonybél'!I23</f>
        <v>0</v>
      </c>
      <c r="I23" s="13">
        <f>+'8.1 közös hivatal'!J23+'8.2 óvoda'!J23+'1. Bakonybél'!J23</f>
        <v>0</v>
      </c>
    </row>
    <row r="24" spans="1:9" x14ac:dyDescent="0.25">
      <c r="A24" s="11">
        <v>15</v>
      </c>
      <c r="B24" s="4"/>
      <c r="C24" s="13">
        <f>+'1. Bakonybél'!C24+'8.1 közös hivatal'!C24+'8.2 óvoda'!C24</f>
        <v>0</v>
      </c>
      <c r="D24" s="13">
        <f>+'1. Bakonybél'!D24+'8.1 közös hivatal'!D24+'8.2 óvoda'!D24</f>
        <v>0</v>
      </c>
      <c r="E24" s="13">
        <f>+'1. Bakonybél'!E24+'8.1 közös hivatal'!E24+'8.2 óvoda'!E24</f>
        <v>0</v>
      </c>
      <c r="F24" s="15" t="s">
        <v>41</v>
      </c>
      <c r="G24" s="13">
        <f>+'8.1 közös hivatal'!H24+'8.2 óvoda'!H24+'1. Bakonybél'!H24</f>
        <v>0</v>
      </c>
      <c r="H24" s="13">
        <f>+'8.1 közös hivatal'!I24+'8.2 óvoda'!I24+'1. Bakonybél'!I24</f>
        <v>0</v>
      </c>
      <c r="I24" s="13">
        <f>+'8.1 közös hivatal'!J24+'8.2 óvoda'!J24+'1. Bakonybél'!J24</f>
        <v>0</v>
      </c>
    </row>
    <row r="25" spans="1:9" x14ac:dyDescent="0.25">
      <c r="A25" s="11">
        <v>16</v>
      </c>
      <c r="B25" s="21" t="s">
        <v>42</v>
      </c>
      <c r="C25" s="13">
        <f>+'1. Bakonybél'!C25+'8.1 közös hivatal'!C25+'8.2 óvoda'!C25</f>
        <v>0</v>
      </c>
      <c r="D25" s="13">
        <f>+'1. Bakonybél'!D25+'8.1 közös hivatal'!D25+'8.2 óvoda'!D25</f>
        <v>97155173</v>
      </c>
      <c r="E25" s="13">
        <f>+'1. Bakonybél'!E25+'8.1 közös hivatal'!E25+'8.2 óvoda'!E25</f>
        <v>113390089</v>
      </c>
      <c r="F25" s="21" t="s">
        <v>43</v>
      </c>
      <c r="G25" s="13">
        <f>+'8.1 közös hivatal'!H25+'8.2 óvoda'!H25+'1. Bakonybél'!H25</f>
        <v>54942500</v>
      </c>
      <c r="H25" s="13">
        <f>+'8.1 közös hivatal'!I25+'8.2 óvoda'!I25+'1. Bakonybél'!I25</f>
        <v>56692500</v>
      </c>
      <c r="I25" s="13">
        <f>+'8.1 közös hivatal'!J25+'8.2 óvoda'!J25+'1. Bakonybél'!J25</f>
        <v>227715179</v>
      </c>
    </row>
    <row r="26" spans="1:9" x14ac:dyDescent="0.25">
      <c r="A26" s="11">
        <v>17</v>
      </c>
      <c r="B26" s="23" t="s">
        <v>44</v>
      </c>
      <c r="C26" s="13">
        <f>+'1. Bakonybél'!C26+'8.1 közös hivatal'!C26+'8.2 óvoda'!C26</f>
        <v>0</v>
      </c>
      <c r="D26" s="13">
        <f>+'1. Bakonybél'!D26+'8.1 közös hivatal'!D26+'8.2 óvoda'!D26</f>
        <v>0</v>
      </c>
      <c r="E26" s="13">
        <f>+'1. Bakonybél'!E26+'8.1 közös hivatal'!E26+'8.2 óvoda'!E26</f>
        <v>0</v>
      </c>
      <c r="F26" s="23" t="s">
        <v>44</v>
      </c>
      <c r="G26" s="13">
        <f>+'8.1 közös hivatal'!H26+'8.2 óvoda'!H26+'1. Bakonybél'!H26</f>
        <v>0</v>
      </c>
      <c r="H26" s="13">
        <f>+'8.1 közös hivatal'!I26+'8.2 óvoda'!I26+'1. Bakonybél'!I26</f>
        <v>0</v>
      </c>
      <c r="I26" s="13">
        <f>+'8.1 közös hivatal'!J26+'8.2 óvoda'!J26+'1. Bakonybél'!J26</f>
        <v>0</v>
      </c>
    </row>
    <row r="27" spans="1:9" x14ac:dyDescent="0.25">
      <c r="A27" s="11">
        <v>18</v>
      </c>
      <c r="B27" s="25"/>
      <c r="C27" s="13">
        <f>+'1. Bakonybél'!C27+'8.1 közös hivatal'!C27+'8.2 óvoda'!C27</f>
        <v>0</v>
      </c>
      <c r="D27" s="13">
        <f>+'1. Bakonybél'!D27+'8.1 közös hivatal'!D27+'8.2 óvoda'!D27</f>
        <v>0</v>
      </c>
      <c r="E27" s="13">
        <f>+'1. Bakonybél'!E27+'8.1 közös hivatal'!E27+'8.2 óvoda'!E27</f>
        <v>0</v>
      </c>
      <c r="F27" s="25"/>
      <c r="G27" s="13">
        <f>+'8.1 közös hivatal'!H27+'8.2 óvoda'!H27+'1. Bakonybél'!H27</f>
        <v>0</v>
      </c>
      <c r="H27" s="13">
        <f>+'8.1 közös hivatal'!I27+'8.2 óvoda'!I27+'1. Bakonybél'!I27</f>
        <v>0</v>
      </c>
      <c r="I27" s="13">
        <f>+'8.1 közös hivatal'!J27+'8.2 óvoda'!J27+'1. Bakonybél'!J27</f>
        <v>0</v>
      </c>
    </row>
    <row r="28" spans="1:9" x14ac:dyDescent="0.25">
      <c r="A28" s="11">
        <v>19</v>
      </c>
      <c r="B28" s="26" t="s">
        <v>45</v>
      </c>
      <c r="C28" s="13">
        <f>+'1. Bakonybél'!C28+'8.1 közös hivatal'!C28+'8.2 óvoda'!C28</f>
        <v>94905181</v>
      </c>
      <c r="D28" s="13">
        <f>+'1. Bakonybél'!D28+'8.1 közös hivatal'!D28+'8.2 óvoda'!D28</f>
        <v>137925725</v>
      </c>
      <c r="E28" s="13">
        <f>+'1. Bakonybél'!E28+'8.1 közös hivatal'!E28+'8.2 óvoda'!E28</f>
        <v>140361901</v>
      </c>
      <c r="F28" s="12" t="s">
        <v>46</v>
      </c>
      <c r="G28" s="13">
        <f>+'8.1 közös hivatal'!H28+'8.2 óvoda'!H28+'1. Bakonybél'!H28</f>
        <v>73253130</v>
      </c>
      <c r="H28" s="13">
        <f>+'8.1 közös hivatal'!I28+'8.2 óvoda'!I28+'1. Bakonybél'!I28</f>
        <v>71909539</v>
      </c>
      <c r="I28" s="13">
        <f>+'8.1 közös hivatal'!J28+'8.2 óvoda'!J28+'1. Bakonybél'!J28</f>
        <v>74935339</v>
      </c>
    </row>
    <row r="29" spans="1:9" x14ac:dyDescent="0.25">
      <c r="A29" s="11">
        <v>20</v>
      </c>
      <c r="B29" s="27" t="s">
        <v>47</v>
      </c>
      <c r="C29" s="13">
        <f>+'1. Bakonybél'!C29+'8.1 közös hivatal'!C29+'8.2 óvoda'!C29</f>
        <v>43560777</v>
      </c>
      <c r="D29" s="13">
        <f>+'1. Bakonybél'!D29+'8.1 közös hivatal'!D29+'8.2 óvoda'!D29</f>
        <v>45239159</v>
      </c>
      <c r="E29" s="13">
        <f>+'1. Bakonybél'!E29+'8.1 közös hivatal'!E29+'8.2 óvoda'!E29</f>
        <v>45844102</v>
      </c>
      <c r="F29" s="28" t="s">
        <v>48</v>
      </c>
      <c r="G29" s="13">
        <f>+'8.1 közös hivatal'!H29+'8.2 óvoda'!H29+'1. Bakonybél'!H29</f>
        <v>73253130</v>
      </c>
      <c r="H29" s="13">
        <f>+'8.1 közös hivatal'!I29+'8.2 óvoda'!I29+'1. Bakonybél'!I29</f>
        <v>71909539</v>
      </c>
      <c r="I29" s="13">
        <f>+'8.1 közös hivatal'!J29+'8.2 óvoda'!J29+'1. Bakonybél'!J29</f>
        <v>74935339</v>
      </c>
    </row>
    <row r="30" spans="1:9" x14ac:dyDescent="0.25">
      <c r="A30" s="11">
        <v>21</v>
      </c>
      <c r="B30" s="28" t="s">
        <v>49</v>
      </c>
      <c r="C30" s="13">
        <f>+'1. Bakonybél'!C30+'8.1 közös hivatal'!C30+'8.2 óvoda'!C30</f>
        <v>0</v>
      </c>
      <c r="D30" s="13">
        <f>+'1. Bakonybél'!D30+'8.1 közös hivatal'!D30+'8.2 óvoda'!D30</f>
        <v>0</v>
      </c>
      <c r="E30" s="13">
        <f>+'1. Bakonybél'!E30+'8.1 közös hivatal'!E30+'8.2 óvoda'!E30</f>
        <v>0</v>
      </c>
      <c r="F30" s="28" t="s">
        <v>50</v>
      </c>
      <c r="G30" s="13">
        <f>+'8.1 közös hivatal'!H30+'8.2 óvoda'!H30+'1. Bakonybél'!H30</f>
        <v>0</v>
      </c>
      <c r="H30" s="13">
        <f>+'8.1 közös hivatal'!I30+'8.2 óvoda'!I30+'1. Bakonybél'!I30</f>
        <v>0</v>
      </c>
      <c r="I30" s="13">
        <f>+'8.1 közös hivatal'!J30+'8.2 óvoda'!J30+'1. Bakonybél'!J30</f>
        <v>0</v>
      </c>
    </row>
    <row r="31" spans="1:9" x14ac:dyDescent="0.25">
      <c r="A31" s="11"/>
      <c r="B31" s="15" t="s">
        <v>51</v>
      </c>
      <c r="C31" s="13">
        <f>+'1. Bakonybél'!C31+'8.1 közös hivatal'!C31+'8.2 óvoda'!C31</f>
        <v>51344404</v>
      </c>
      <c r="D31" s="13">
        <f>+'1. Bakonybél'!D31+'8.1 közös hivatal'!D31+'8.2 óvoda'!D31</f>
        <v>92686566</v>
      </c>
      <c r="E31" s="13">
        <f>+'1. Bakonybél'!E31+'8.1 közös hivatal'!E31+'8.2 óvoda'!E31</f>
        <v>94517799</v>
      </c>
      <c r="F31" s="28"/>
      <c r="G31" s="13">
        <f>+'8.1 közös hivatal'!H31+'8.2 óvoda'!H31+'1. Bakonybél'!H31</f>
        <v>0</v>
      </c>
      <c r="H31" s="13">
        <f>+'8.1 közös hivatal'!I31+'8.2 óvoda'!I31+'1. Bakonybél'!I31</f>
        <v>0</v>
      </c>
      <c r="I31" s="13">
        <f>+'8.1 közös hivatal'!J31+'8.2 óvoda'!J31+'1. Bakonybél'!J31</f>
        <v>0</v>
      </c>
    </row>
    <row r="32" spans="1:9" x14ac:dyDescent="0.25">
      <c r="A32" s="29">
        <v>22</v>
      </c>
      <c r="B32" s="30" t="s">
        <v>52</v>
      </c>
      <c r="C32" s="31">
        <f>SUM(C18+C25+C28)</f>
        <v>431725819</v>
      </c>
      <c r="D32" s="31">
        <f t="shared" ref="D32:E32" si="0">SUM(D18+D25+D28)</f>
        <v>482355110</v>
      </c>
      <c r="E32" s="31">
        <f t="shared" si="0"/>
        <v>671252822</v>
      </c>
      <c r="F32" s="30" t="s">
        <v>53</v>
      </c>
      <c r="G32" s="31">
        <f t="shared" ref="G32:I32" si="1">+G28+G26+G25+G18</f>
        <v>431725819</v>
      </c>
      <c r="H32" s="31">
        <f t="shared" si="1"/>
        <v>482355110</v>
      </c>
      <c r="I32" s="31">
        <f t="shared" si="1"/>
        <v>671252822</v>
      </c>
    </row>
  </sheetData>
  <mergeCells count="14">
    <mergeCell ref="I8:I9"/>
    <mergeCell ref="B1:C1"/>
    <mergeCell ref="B3:G3"/>
    <mergeCell ref="B4:G4"/>
    <mergeCell ref="B5:G5"/>
    <mergeCell ref="B6:F6"/>
    <mergeCell ref="H8:H9"/>
    <mergeCell ref="G8:G9"/>
    <mergeCell ref="A8:A9"/>
    <mergeCell ref="B8:B9"/>
    <mergeCell ref="C8:C9"/>
    <mergeCell ref="F8:F9"/>
    <mergeCell ref="D8:D9"/>
    <mergeCell ref="E8:E9"/>
  </mergeCells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7"/>
  <sheetViews>
    <sheetView topLeftCell="A4" workbookViewId="0">
      <selection activeCell="C22" sqref="C22"/>
    </sheetView>
  </sheetViews>
  <sheetFormatPr defaultRowHeight="15" x14ac:dyDescent="0.25"/>
  <cols>
    <col min="1" max="1" width="34.28515625" customWidth="1"/>
    <col min="2" max="2" width="15.85546875" customWidth="1"/>
    <col min="3" max="3" width="12.28515625" customWidth="1"/>
  </cols>
  <sheetData>
    <row r="1" spans="1:7" s="34" customFormat="1" x14ac:dyDescent="0.25">
      <c r="A1" s="315" t="s">
        <v>275</v>
      </c>
      <c r="B1" s="315"/>
      <c r="C1" s="315"/>
      <c r="D1" s="315"/>
      <c r="E1" s="315"/>
      <c r="F1" s="4"/>
      <c r="G1" s="4"/>
    </row>
    <row r="2" spans="1:7" s="34" customFormat="1" x14ac:dyDescent="0.25">
      <c r="A2" s="33"/>
      <c r="B2" s="33"/>
      <c r="C2" s="33"/>
      <c r="D2" s="33"/>
      <c r="E2" s="33"/>
      <c r="F2" s="4"/>
      <c r="G2" s="4"/>
    </row>
    <row r="3" spans="1:7" x14ac:dyDescent="0.25">
      <c r="A3" s="352" t="s">
        <v>99</v>
      </c>
      <c r="B3" s="352"/>
      <c r="C3" s="352"/>
      <c r="D3" s="352"/>
      <c r="E3" s="352"/>
    </row>
    <row r="4" spans="1:7" x14ac:dyDescent="0.25">
      <c r="A4" s="352" t="s">
        <v>100</v>
      </c>
      <c r="B4" s="352"/>
      <c r="C4" s="352"/>
      <c r="D4" s="352"/>
      <c r="E4" s="352"/>
    </row>
    <row r="6" spans="1:7" ht="15.75" x14ac:dyDescent="0.25">
      <c r="A6" s="186" t="s">
        <v>101</v>
      </c>
      <c r="B6" s="344"/>
      <c r="C6" s="344"/>
      <c r="D6" s="344"/>
      <c r="E6" s="344"/>
    </row>
    <row r="7" spans="1:7" ht="15.75" thickBot="1" x14ac:dyDescent="0.3">
      <c r="A7" s="187"/>
      <c r="B7" s="187"/>
      <c r="C7" s="187"/>
      <c r="D7" s="345" t="s">
        <v>91</v>
      </c>
      <c r="E7" s="345"/>
    </row>
    <row r="8" spans="1:7" ht="15.75" thickBot="1" x14ac:dyDescent="0.3">
      <c r="A8" s="188" t="s">
        <v>103</v>
      </c>
      <c r="B8" s="189" t="s">
        <v>120</v>
      </c>
      <c r="C8" s="189" t="s">
        <v>121</v>
      </c>
      <c r="D8" s="189" t="s">
        <v>122</v>
      </c>
      <c r="E8" s="190" t="s">
        <v>104</v>
      </c>
    </row>
    <row r="9" spans="1:7" x14ac:dyDescent="0.25">
      <c r="A9" s="191" t="s">
        <v>105</v>
      </c>
      <c r="B9" s="192"/>
      <c r="C9" s="192"/>
      <c r="D9" s="192"/>
      <c r="E9" s="193">
        <f t="shared" ref="E9:E15" si="0">SUM(B9:D9)</f>
        <v>0</v>
      </c>
    </row>
    <row r="10" spans="1:7" x14ac:dyDescent="0.25">
      <c r="A10" s="194" t="s">
        <v>106</v>
      </c>
      <c r="B10" s="195"/>
      <c r="C10" s="195"/>
      <c r="D10" s="195"/>
      <c r="E10" s="196">
        <f t="shared" si="0"/>
        <v>0</v>
      </c>
    </row>
    <row r="11" spans="1:7" x14ac:dyDescent="0.25">
      <c r="A11" s="197" t="s">
        <v>107</v>
      </c>
      <c r="B11" s="198"/>
      <c r="C11" s="198">
        <v>97155173</v>
      </c>
      <c r="D11" s="198"/>
      <c r="E11" s="199">
        <f t="shared" si="0"/>
        <v>97155173</v>
      </c>
    </row>
    <row r="12" spans="1:7" x14ac:dyDescent="0.25">
      <c r="A12" s="197" t="s">
        <v>108</v>
      </c>
      <c r="B12" s="198"/>
      <c r="C12" s="198"/>
      <c r="D12" s="198"/>
      <c r="E12" s="199">
        <f t="shared" si="0"/>
        <v>0</v>
      </c>
    </row>
    <row r="13" spans="1:7" x14ac:dyDescent="0.25">
      <c r="A13" s="197" t="s">
        <v>109</v>
      </c>
      <c r="B13" s="198"/>
      <c r="C13" s="198"/>
      <c r="D13" s="198"/>
      <c r="E13" s="199">
        <f t="shared" si="0"/>
        <v>0</v>
      </c>
    </row>
    <row r="14" spans="1:7" x14ac:dyDescent="0.25">
      <c r="A14" s="197" t="s">
        <v>110</v>
      </c>
      <c r="B14" s="198"/>
      <c r="C14" s="198"/>
      <c r="D14" s="198"/>
      <c r="E14" s="199">
        <f t="shared" si="0"/>
        <v>0</v>
      </c>
    </row>
    <row r="15" spans="1:7" ht="15.75" thickBot="1" x14ac:dyDescent="0.3">
      <c r="A15" s="200"/>
      <c r="B15" s="201"/>
      <c r="C15" s="201"/>
      <c r="D15" s="201"/>
      <c r="E15" s="199">
        <f t="shared" si="0"/>
        <v>0</v>
      </c>
    </row>
    <row r="16" spans="1:7" ht="15.75" thickBot="1" x14ac:dyDescent="0.3">
      <c r="A16" s="202" t="s">
        <v>111</v>
      </c>
      <c r="B16" s="203">
        <f>B9+SUM(B11:B15)</f>
        <v>0</v>
      </c>
      <c r="C16" s="203">
        <f>C9+SUM(C11:C15)</f>
        <v>97155173</v>
      </c>
      <c r="D16" s="203">
        <f>D9+SUM(D11:D15)</f>
        <v>0</v>
      </c>
      <c r="E16" s="204">
        <f>E9+SUM(E11:E15)</f>
        <v>97155173</v>
      </c>
    </row>
    <row r="17" spans="1:5" ht="15.75" thickBot="1" x14ac:dyDescent="0.3">
      <c r="A17" s="205"/>
      <c r="B17" s="205"/>
      <c r="C17" s="205"/>
      <c r="D17" s="205"/>
      <c r="E17" s="205"/>
    </row>
    <row r="18" spans="1:5" ht="15.75" thickBot="1" x14ac:dyDescent="0.3">
      <c r="A18" s="188" t="s">
        <v>112</v>
      </c>
      <c r="B18" s="189" t="str">
        <f>+B8</f>
        <v>2017. év</v>
      </c>
      <c r="C18" s="189" t="str">
        <f>+C8</f>
        <v>2018.év</v>
      </c>
      <c r="D18" s="189" t="str">
        <f>+D8</f>
        <v>2019. év</v>
      </c>
      <c r="E18" s="190" t="s">
        <v>104</v>
      </c>
    </row>
    <row r="19" spans="1:5" x14ac:dyDescent="0.25">
      <c r="A19" s="191" t="s">
        <v>113</v>
      </c>
      <c r="B19" s="192"/>
      <c r="C19" s="192">
        <f>10121650+1577400</f>
        <v>11699050</v>
      </c>
      <c r="D19" s="192"/>
      <c r="E19" s="193">
        <f t="shared" ref="E19:E25" si="1">SUM(B19:D19)</f>
        <v>11699050</v>
      </c>
    </row>
    <row r="20" spans="1:5" x14ac:dyDescent="0.25">
      <c r="A20" s="206" t="s">
        <v>114</v>
      </c>
      <c r="B20" s="198"/>
      <c r="C20" s="198"/>
      <c r="D20" s="198"/>
      <c r="E20" s="199">
        <f t="shared" si="1"/>
        <v>0</v>
      </c>
    </row>
    <row r="21" spans="1:5" x14ac:dyDescent="0.25">
      <c r="A21" s="197" t="s">
        <v>115</v>
      </c>
      <c r="B21" s="198"/>
      <c r="C21" s="198">
        <f>+C11-C19</f>
        <v>85456123</v>
      </c>
      <c r="D21" s="198"/>
      <c r="E21" s="199">
        <f t="shared" si="1"/>
        <v>85456123</v>
      </c>
    </row>
    <row r="22" spans="1:5" x14ac:dyDescent="0.25">
      <c r="A22" s="197" t="s">
        <v>116</v>
      </c>
      <c r="B22" s="198"/>
      <c r="C22" s="198"/>
      <c r="D22" s="198"/>
      <c r="E22" s="199">
        <f t="shared" si="1"/>
        <v>0</v>
      </c>
    </row>
    <row r="23" spans="1:5" x14ac:dyDescent="0.25">
      <c r="A23" s="207"/>
      <c r="B23" s="198"/>
      <c r="C23" s="198"/>
      <c r="D23" s="198"/>
      <c r="E23" s="199">
        <f t="shared" si="1"/>
        <v>0</v>
      </c>
    </row>
    <row r="24" spans="1:5" x14ac:dyDescent="0.25">
      <c r="A24" s="207"/>
      <c r="B24" s="198"/>
      <c r="C24" s="198"/>
      <c r="D24" s="198"/>
      <c r="E24" s="199">
        <f t="shared" si="1"/>
        <v>0</v>
      </c>
    </row>
    <row r="25" spans="1:5" ht="15.75" thickBot="1" x14ac:dyDescent="0.3">
      <c r="A25" s="200"/>
      <c r="B25" s="201"/>
      <c r="C25" s="201"/>
      <c r="D25" s="201"/>
      <c r="E25" s="199">
        <f t="shared" si="1"/>
        <v>0</v>
      </c>
    </row>
    <row r="26" spans="1:5" ht="15.75" thickBot="1" x14ac:dyDescent="0.3">
      <c r="A26" s="202" t="s">
        <v>117</v>
      </c>
      <c r="B26" s="203">
        <f>SUM(B19:B25)</f>
        <v>0</v>
      </c>
      <c r="C26" s="203">
        <f>SUM(C19:C25)</f>
        <v>97155173</v>
      </c>
      <c r="D26" s="203">
        <f>SUM(D19:D25)</f>
        <v>0</v>
      </c>
      <c r="E26" s="204">
        <f>SUM(E19:E25)</f>
        <v>97155173</v>
      </c>
    </row>
    <row r="27" spans="1:5" x14ac:dyDescent="0.25">
      <c r="A27" s="187"/>
      <c r="B27" s="187"/>
      <c r="C27" s="187"/>
      <c r="D27" s="187"/>
      <c r="E27" s="187"/>
    </row>
    <row r="28" spans="1:5" x14ac:dyDescent="0.25">
      <c r="A28" s="187"/>
      <c r="B28" s="187"/>
      <c r="C28" s="187"/>
      <c r="D28" s="187"/>
      <c r="E28" s="187"/>
    </row>
    <row r="29" spans="1:5" ht="15.75" x14ac:dyDescent="0.25">
      <c r="A29" s="186" t="s">
        <v>101</v>
      </c>
      <c r="B29" s="344"/>
      <c r="C29" s="344"/>
      <c r="D29" s="344"/>
      <c r="E29" s="344"/>
    </row>
    <row r="30" spans="1:5" ht="15.75" thickBot="1" x14ac:dyDescent="0.3">
      <c r="A30" s="187"/>
      <c r="B30" s="187"/>
      <c r="C30" s="187"/>
      <c r="D30" s="345" t="s">
        <v>102</v>
      </c>
      <c r="E30" s="345"/>
    </row>
    <row r="31" spans="1:5" ht="15.75" thickBot="1" x14ac:dyDescent="0.3">
      <c r="A31" s="188" t="s">
        <v>103</v>
      </c>
      <c r="B31" s="189" t="str">
        <f>+B18</f>
        <v>2017. év</v>
      </c>
      <c r="C31" s="189" t="str">
        <f>+C18</f>
        <v>2018.év</v>
      </c>
      <c r="D31" s="189" t="str">
        <f>+D18</f>
        <v>2019. év</v>
      </c>
      <c r="E31" s="190" t="s">
        <v>104</v>
      </c>
    </row>
    <row r="32" spans="1:5" x14ac:dyDescent="0.25">
      <c r="A32" s="191" t="s">
        <v>105</v>
      </c>
      <c r="B32" s="192"/>
      <c r="C32" s="192"/>
      <c r="D32" s="192"/>
      <c r="E32" s="193">
        <f t="shared" ref="E32:E38" si="2">SUM(B32:D32)</f>
        <v>0</v>
      </c>
    </row>
    <row r="33" spans="1:5" x14ac:dyDescent="0.25">
      <c r="A33" s="194" t="s">
        <v>106</v>
      </c>
      <c r="B33" s="195"/>
      <c r="C33" s="195"/>
      <c r="D33" s="195"/>
      <c r="E33" s="196">
        <f t="shared" si="2"/>
        <v>0</v>
      </c>
    </row>
    <row r="34" spans="1:5" x14ac:dyDescent="0.25">
      <c r="A34" s="197" t="s">
        <v>107</v>
      </c>
      <c r="B34" s="198"/>
      <c r="C34" s="198"/>
      <c r="D34" s="198"/>
      <c r="E34" s="199">
        <f t="shared" si="2"/>
        <v>0</v>
      </c>
    </row>
    <row r="35" spans="1:5" x14ac:dyDescent="0.25">
      <c r="A35" s="197" t="s">
        <v>108</v>
      </c>
      <c r="B35" s="198"/>
      <c r="C35" s="198"/>
      <c r="D35" s="198"/>
      <c r="E35" s="199">
        <f t="shared" si="2"/>
        <v>0</v>
      </c>
    </row>
    <row r="36" spans="1:5" x14ac:dyDescent="0.25">
      <c r="A36" s="197" t="s">
        <v>109</v>
      </c>
      <c r="B36" s="198"/>
      <c r="C36" s="198"/>
      <c r="D36" s="198"/>
      <c r="E36" s="199">
        <f t="shared" si="2"/>
        <v>0</v>
      </c>
    </row>
    <row r="37" spans="1:5" x14ac:dyDescent="0.25">
      <c r="A37" s="197" t="s">
        <v>110</v>
      </c>
      <c r="B37" s="198"/>
      <c r="C37" s="198"/>
      <c r="D37" s="198"/>
      <c r="E37" s="199">
        <f t="shared" si="2"/>
        <v>0</v>
      </c>
    </row>
    <row r="38" spans="1:5" ht="15.75" thickBot="1" x14ac:dyDescent="0.3">
      <c r="A38" s="200"/>
      <c r="B38" s="201"/>
      <c r="C38" s="201"/>
      <c r="D38" s="201"/>
      <c r="E38" s="199">
        <f t="shared" si="2"/>
        <v>0</v>
      </c>
    </row>
    <row r="39" spans="1:5" ht="15.75" thickBot="1" x14ac:dyDescent="0.3">
      <c r="A39" s="202" t="s">
        <v>111</v>
      </c>
      <c r="B39" s="203">
        <f>B32+SUM(B34:B38)</f>
        <v>0</v>
      </c>
      <c r="C39" s="203">
        <f>C32+SUM(C34:C38)</f>
        <v>0</v>
      </c>
      <c r="D39" s="203">
        <f>D32+SUM(D34:D38)</f>
        <v>0</v>
      </c>
      <c r="E39" s="204">
        <f>E32+SUM(E34:E38)</f>
        <v>0</v>
      </c>
    </row>
    <row r="40" spans="1:5" ht="15.75" thickBot="1" x14ac:dyDescent="0.3">
      <c r="A40" s="205"/>
      <c r="B40" s="205"/>
      <c r="C40" s="205"/>
      <c r="D40" s="205"/>
      <c r="E40" s="205"/>
    </row>
    <row r="41" spans="1:5" ht="15.75" thickBot="1" x14ac:dyDescent="0.3">
      <c r="A41" s="188" t="s">
        <v>112</v>
      </c>
      <c r="B41" s="189" t="str">
        <f>+B31</f>
        <v>2017. év</v>
      </c>
      <c r="C41" s="189" t="str">
        <f>+C31</f>
        <v>2018.év</v>
      </c>
      <c r="D41" s="189" t="str">
        <f>+D31</f>
        <v>2019. év</v>
      </c>
      <c r="E41" s="190" t="s">
        <v>104</v>
      </c>
    </row>
    <row r="42" spans="1:5" x14ac:dyDescent="0.25">
      <c r="A42" s="191" t="s">
        <v>113</v>
      </c>
      <c r="B42" s="192"/>
      <c r="C42" s="192"/>
      <c r="D42" s="192"/>
      <c r="E42" s="193">
        <f t="shared" ref="E42:E48" si="3">SUM(B42:D42)</f>
        <v>0</v>
      </c>
    </row>
    <row r="43" spans="1:5" x14ac:dyDescent="0.25">
      <c r="A43" s="206" t="s">
        <v>114</v>
      </c>
      <c r="B43" s="198"/>
      <c r="C43" s="198"/>
      <c r="D43" s="198"/>
      <c r="E43" s="199">
        <f t="shared" si="3"/>
        <v>0</v>
      </c>
    </row>
    <row r="44" spans="1:5" x14ac:dyDescent="0.25">
      <c r="A44" s="197" t="s">
        <v>115</v>
      </c>
      <c r="B44" s="198"/>
      <c r="C44" s="198"/>
      <c r="D44" s="198"/>
      <c r="E44" s="199">
        <f t="shared" si="3"/>
        <v>0</v>
      </c>
    </row>
    <row r="45" spans="1:5" x14ac:dyDescent="0.25">
      <c r="A45" s="197" t="s">
        <v>116</v>
      </c>
      <c r="B45" s="198"/>
      <c r="C45" s="198"/>
      <c r="D45" s="198"/>
      <c r="E45" s="199">
        <f t="shared" si="3"/>
        <v>0</v>
      </c>
    </row>
    <row r="46" spans="1:5" x14ac:dyDescent="0.25">
      <c r="A46" s="207"/>
      <c r="B46" s="198"/>
      <c r="C46" s="198"/>
      <c r="D46" s="198"/>
      <c r="E46" s="199">
        <f t="shared" si="3"/>
        <v>0</v>
      </c>
    </row>
    <row r="47" spans="1:5" x14ac:dyDescent="0.25">
      <c r="A47" s="207"/>
      <c r="B47" s="198"/>
      <c r="C47" s="198"/>
      <c r="D47" s="198"/>
      <c r="E47" s="199">
        <f t="shared" si="3"/>
        <v>0</v>
      </c>
    </row>
    <row r="48" spans="1:5" ht="15.75" thickBot="1" x14ac:dyDescent="0.3">
      <c r="A48" s="200"/>
      <c r="B48" s="201"/>
      <c r="C48" s="201"/>
      <c r="D48" s="201"/>
      <c r="E48" s="199">
        <f t="shared" si="3"/>
        <v>0</v>
      </c>
    </row>
    <row r="49" spans="1:5" ht="15.75" thickBot="1" x14ac:dyDescent="0.3">
      <c r="A49" s="202" t="s">
        <v>117</v>
      </c>
      <c r="B49" s="203">
        <f>SUM(B42:B48)</f>
        <v>0</v>
      </c>
      <c r="C49" s="203">
        <f>SUM(C42:C48)</f>
        <v>0</v>
      </c>
      <c r="D49" s="203">
        <f>SUM(D42:D48)</f>
        <v>0</v>
      </c>
      <c r="E49" s="204">
        <f>SUM(E42:E48)</f>
        <v>0</v>
      </c>
    </row>
    <row r="50" spans="1:5" x14ac:dyDescent="0.25">
      <c r="A50" s="187"/>
      <c r="B50" s="187"/>
      <c r="C50" s="187"/>
      <c r="D50" s="187"/>
      <c r="E50" s="187"/>
    </row>
    <row r="51" spans="1:5" ht="15.75" x14ac:dyDescent="0.25">
      <c r="A51" s="346" t="e">
        <f>+CONCATENATE("Önkormányzaton kívüli EU-s projektekhez történő hozzájárulás ",LEFT(#REF!,4),". évi előirányzat")</f>
        <v>#REF!</v>
      </c>
      <c r="B51" s="346"/>
      <c r="C51" s="346"/>
      <c r="D51" s="346"/>
      <c r="E51" s="346"/>
    </row>
    <row r="52" spans="1:5" ht="15.75" thickBot="1" x14ac:dyDescent="0.3">
      <c r="A52" s="187"/>
      <c r="B52" s="187"/>
      <c r="C52" s="187"/>
      <c r="D52" s="187"/>
      <c r="E52" s="187"/>
    </row>
    <row r="53" spans="1:5" ht="15.75" thickBot="1" x14ac:dyDescent="0.3">
      <c r="A53" s="347" t="s">
        <v>118</v>
      </c>
      <c r="B53" s="348"/>
      <c r="C53" s="349"/>
      <c r="D53" s="350" t="s">
        <v>119</v>
      </c>
      <c r="E53" s="351"/>
    </row>
    <row r="54" spans="1:5" x14ac:dyDescent="0.25">
      <c r="A54" s="353"/>
      <c r="B54" s="354"/>
      <c r="C54" s="355"/>
      <c r="D54" s="356"/>
      <c r="E54" s="357"/>
    </row>
    <row r="55" spans="1:5" ht="15.75" thickBot="1" x14ac:dyDescent="0.3">
      <c r="A55" s="334"/>
      <c r="B55" s="335"/>
      <c r="C55" s="336"/>
      <c r="D55" s="337"/>
      <c r="E55" s="338"/>
    </row>
    <row r="56" spans="1:5" ht="15.75" thickBot="1" x14ac:dyDescent="0.3">
      <c r="A56" s="339" t="s">
        <v>117</v>
      </c>
      <c r="B56" s="340"/>
      <c r="C56" s="341"/>
      <c r="D56" s="342">
        <f>SUM(D54:E55)</f>
        <v>0</v>
      </c>
      <c r="E56" s="343"/>
    </row>
    <row r="57" spans="1:5" x14ac:dyDescent="0.25">
      <c r="A57" s="208"/>
      <c r="B57" s="208"/>
      <c r="C57" s="208"/>
      <c r="D57" s="208"/>
      <c r="E57" s="208"/>
    </row>
  </sheetData>
  <mergeCells count="16">
    <mergeCell ref="A3:E3"/>
    <mergeCell ref="A4:E4"/>
    <mergeCell ref="A1:E1"/>
    <mergeCell ref="A54:C54"/>
    <mergeCell ref="D54:E54"/>
    <mergeCell ref="A55:C55"/>
    <mergeCell ref="D55:E55"/>
    <mergeCell ref="A56:C56"/>
    <mergeCell ref="D56:E56"/>
    <mergeCell ref="B6:E6"/>
    <mergeCell ref="D7:E7"/>
    <mergeCell ref="B29:E29"/>
    <mergeCell ref="D30:E30"/>
    <mergeCell ref="A51:E51"/>
    <mergeCell ref="A53:C53"/>
    <mergeCell ref="D53:E53"/>
  </mergeCells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2"/>
  <sheetViews>
    <sheetView workbookViewId="0">
      <selection activeCell="L24" sqref="L24"/>
    </sheetView>
  </sheetViews>
  <sheetFormatPr defaultRowHeight="15" x14ac:dyDescent="0.25"/>
  <cols>
    <col min="2" max="2" width="33.85546875" customWidth="1"/>
    <col min="4" max="4" width="9.140625" style="293"/>
    <col min="5" max="5" width="9.140625" style="300"/>
    <col min="6" max="6" width="11.5703125" customWidth="1"/>
    <col min="7" max="7" width="27.85546875" customWidth="1"/>
    <col min="8" max="8" width="11.5703125" style="293" customWidth="1"/>
    <col min="9" max="9" width="11.5703125" style="300" customWidth="1"/>
    <col min="10" max="10" width="9.85546875" bestFit="1" customWidth="1"/>
  </cols>
  <sheetData>
    <row r="1" spans="1:11" x14ac:dyDescent="0.25">
      <c r="A1" s="1"/>
      <c r="B1" s="315" t="s">
        <v>279</v>
      </c>
      <c r="C1" s="316"/>
      <c r="F1" s="3"/>
      <c r="G1" s="4"/>
      <c r="H1" s="4"/>
      <c r="I1" s="4"/>
    </row>
    <row r="2" spans="1:11" x14ac:dyDescent="0.25">
      <c r="A2" s="1"/>
      <c r="B2" s="3"/>
      <c r="C2" s="3"/>
      <c r="D2" s="3"/>
      <c r="E2" s="3"/>
      <c r="F2" s="3"/>
      <c r="G2" s="5"/>
      <c r="H2" s="5"/>
      <c r="I2" s="5"/>
    </row>
    <row r="3" spans="1:11" ht="15.75" x14ac:dyDescent="0.25">
      <c r="A3" s="1"/>
      <c r="B3" s="317" t="s">
        <v>54</v>
      </c>
      <c r="C3" s="317"/>
      <c r="D3" s="317"/>
      <c r="E3" s="317"/>
      <c r="F3" s="317"/>
      <c r="G3" s="318"/>
      <c r="H3" s="295"/>
      <c r="I3" s="302"/>
    </row>
    <row r="4" spans="1:11" ht="15.75" x14ac:dyDescent="0.25">
      <c r="A4" s="1"/>
      <c r="B4" s="317" t="s">
        <v>302</v>
      </c>
      <c r="C4" s="317"/>
      <c r="D4" s="317"/>
      <c r="E4" s="317"/>
      <c r="F4" s="317"/>
      <c r="G4" s="318"/>
      <c r="H4" s="295"/>
      <c r="I4" s="302"/>
    </row>
    <row r="5" spans="1:11" ht="15.75" x14ac:dyDescent="0.25">
      <c r="A5" s="1"/>
      <c r="B5" s="6"/>
      <c r="C5" s="6"/>
      <c r="D5" s="294"/>
      <c r="E5" s="301"/>
      <c r="F5" s="6"/>
      <c r="G5" s="7"/>
      <c r="H5" s="295"/>
      <c r="I5" s="302"/>
    </row>
    <row r="6" spans="1:11" x14ac:dyDescent="0.25">
      <c r="A6" s="1"/>
      <c r="B6" s="319"/>
      <c r="C6" s="319"/>
      <c r="D6" s="319"/>
      <c r="E6" s="319"/>
      <c r="F6" s="319"/>
      <c r="G6" s="4" t="s">
        <v>3</v>
      </c>
      <c r="H6" s="4"/>
      <c r="I6" s="4"/>
    </row>
    <row r="7" spans="1:11" x14ac:dyDescent="0.25">
      <c r="A7" s="8"/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10" t="s">
        <v>9</v>
      </c>
      <c r="H7" s="10" t="s">
        <v>298</v>
      </c>
      <c r="I7" s="10" t="s">
        <v>299</v>
      </c>
      <c r="J7" s="10" t="s">
        <v>306</v>
      </c>
      <c r="K7" s="10" t="s">
        <v>307</v>
      </c>
    </row>
    <row r="8" spans="1:11" ht="15" customHeight="1" x14ac:dyDescent="0.25">
      <c r="A8" s="312" t="s">
        <v>10</v>
      </c>
      <c r="B8" s="314" t="s">
        <v>11</v>
      </c>
      <c r="C8" s="314" t="s">
        <v>12</v>
      </c>
      <c r="D8" s="314" t="s">
        <v>303</v>
      </c>
      <c r="E8" s="314" t="s">
        <v>304</v>
      </c>
      <c r="F8" s="358" t="s">
        <v>308</v>
      </c>
      <c r="G8" s="314" t="s">
        <v>11</v>
      </c>
      <c r="H8" s="314" t="s">
        <v>12</v>
      </c>
      <c r="I8" s="314" t="s">
        <v>303</v>
      </c>
      <c r="J8" s="314" t="s">
        <v>304</v>
      </c>
      <c r="K8" s="314" t="s">
        <v>308</v>
      </c>
    </row>
    <row r="9" spans="1:11" x14ac:dyDescent="0.25">
      <c r="A9" s="313"/>
      <c r="B9" s="314"/>
      <c r="C9" s="314"/>
      <c r="D9" s="314"/>
      <c r="E9" s="314"/>
      <c r="F9" s="359"/>
      <c r="G9" s="314"/>
      <c r="H9" s="314"/>
      <c r="I9" s="314"/>
      <c r="J9" s="314"/>
      <c r="K9" s="314"/>
    </row>
    <row r="10" spans="1:11" x14ac:dyDescent="0.25">
      <c r="A10" s="11">
        <v>1</v>
      </c>
      <c r="B10" s="12" t="s">
        <v>13</v>
      </c>
      <c r="C10" s="13"/>
      <c r="D10" s="13"/>
      <c r="E10" s="13"/>
      <c r="F10" s="13"/>
      <c r="G10" s="12" t="s">
        <v>14</v>
      </c>
      <c r="H10" s="14"/>
      <c r="I10" s="14"/>
      <c r="J10" s="14"/>
      <c r="K10" s="14"/>
    </row>
    <row r="11" spans="1:11" x14ac:dyDescent="0.25">
      <c r="A11" s="11">
        <v>2</v>
      </c>
      <c r="B11" s="15" t="s">
        <v>15</v>
      </c>
      <c r="C11" s="13"/>
      <c r="D11" s="13"/>
      <c r="E11" s="13">
        <v>70791</v>
      </c>
      <c r="F11" s="13">
        <v>189320</v>
      </c>
      <c r="G11" s="15" t="s">
        <v>16</v>
      </c>
      <c r="H11" s="13">
        <v>33522840</v>
      </c>
      <c r="I11" s="13">
        <v>33672314</v>
      </c>
      <c r="J11" s="13">
        <v>35217050</v>
      </c>
      <c r="K11" s="13">
        <v>35498168</v>
      </c>
    </row>
    <row r="12" spans="1:11" x14ac:dyDescent="0.25">
      <c r="A12" s="11">
        <v>3</v>
      </c>
      <c r="B12" s="15" t="s">
        <v>17</v>
      </c>
      <c r="C12" s="13"/>
      <c r="D12" s="13"/>
      <c r="E12" s="13"/>
      <c r="F12" s="13"/>
      <c r="G12" s="15" t="s">
        <v>18</v>
      </c>
      <c r="H12" s="13">
        <v>6897889</v>
      </c>
      <c r="I12" s="13">
        <v>6897889</v>
      </c>
      <c r="J12" s="13">
        <v>6897889</v>
      </c>
      <c r="K12" s="13">
        <v>7005863</v>
      </c>
    </row>
    <row r="13" spans="1:11" x14ac:dyDescent="0.25">
      <c r="A13" s="11">
        <v>4</v>
      </c>
      <c r="B13" s="15" t="s">
        <v>19</v>
      </c>
      <c r="C13" s="13">
        <v>38197200</v>
      </c>
      <c r="D13" s="13">
        <v>38346674</v>
      </c>
      <c r="E13" s="13">
        <v>39110624</v>
      </c>
      <c r="F13" s="13">
        <v>0</v>
      </c>
      <c r="G13" s="15" t="s">
        <v>20</v>
      </c>
      <c r="H13" s="13">
        <f>7399200+450000</f>
        <v>7849200</v>
      </c>
      <c r="I13" s="13">
        <v>7849200</v>
      </c>
      <c r="J13" s="13">
        <v>7871091</v>
      </c>
      <c r="K13" s="13">
        <v>7740330</v>
      </c>
    </row>
    <row r="14" spans="1:11" x14ac:dyDescent="0.25">
      <c r="A14" s="11">
        <v>5</v>
      </c>
      <c r="B14" s="15" t="s">
        <v>21</v>
      </c>
      <c r="C14" s="13">
        <v>10020460</v>
      </c>
      <c r="D14" s="13">
        <v>10020460</v>
      </c>
      <c r="E14" s="13">
        <v>10020460</v>
      </c>
      <c r="F14" s="13">
        <v>10660701</v>
      </c>
      <c r="G14" s="15" t="s">
        <v>22</v>
      </c>
      <c r="H14" s="13"/>
      <c r="I14" s="13"/>
      <c r="J14" s="13"/>
      <c r="K14" s="13"/>
    </row>
    <row r="15" spans="1:11" x14ac:dyDescent="0.25">
      <c r="A15" s="11">
        <v>6</v>
      </c>
      <c r="B15" s="15" t="s">
        <v>23</v>
      </c>
      <c r="C15" s="13"/>
      <c r="D15" s="13"/>
      <c r="E15" s="13"/>
      <c r="F15" s="13"/>
      <c r="G15" s="15" t="s">
        <v>24</v>
      </c>
      <c r="H15" s="13"/>
      <c r="I15" s="13"/>
      <c r="J15" s="13"/>
      <c r="K15" s="13"/>
    </row>
    <row r="16" spans="1:11" x14ac:dyDescent="0.25">
      <c r="A16" s="11">
        <v>7</v>
      </c>
      <c r="B16" s="15" t="s">
        <v>25</v>
      </c>
      <c r="C16" s="13"/>
      <c r="D16" s="13"/>
      <c r="E16" s="13"/>
      <c r="F16" s="13"/>
      <c r="G16" s="16" t="s">
        <v>26</v>
      </c>
      <c r="H16" s="13"/>
      <c r="I16" s="13"/>
      <c r="J16" s="13"/>
      <c r="K16" s="13"/>
    </row>
    <row r="17" spans="1:11" x14ac:dyDescent="0.25">
      <c r="A17" s="11">
        <v>8</v>
      </c>
      <c r="B17" s="15" t="s">
        <v>27</v>
      </c>
      <c r="C17" s="13"/>
      <c r="D17" s="13"/>
      <c r="E17" s="13"/>
      <c r="F17" s="13">
        <v>833055</v>
      </c>
      <c r="G17" s="15" t="s">
        <v>28</v>
      </c>
      <c r="H17" s="13"/>
      <c r="I17" s="13"/>
      <c r="J17" s="13"/>
      <c r="K17" s="13"/>
    </row>
    <row r="18" spans="1:11" x14ac:dyDescent="0.25">
      <c r="A18" s="17">
        <v>9</v>
      </c>
      <c r="B18" s="18" t="s">
        <v>29</v>
      </c>
      <c r="C18" s="18">
        <f>SUM(C11:C17)</f>
        <v>48217660</v>
      </c>
      <c r="D18" s="18">
        <f t="shared" ref="D18:F18" si="0">SUM(D11:D17)</f>
        <v>48367134</v>
      </c>
      <c r="E18" s="18">
        <f t="shared" si="0"/>
        <v>49201875</v>
      </c>
      <c r="F18" s="18">
        <f t="shared" si="0"/>
        <v>11683076</v>
      </c>
      <c r="G18" s="19" t="s">
        <v>30</v>
      </c>
      <c r="H18" s="19">
        <f>SUM(H11:H17)</f>
        <v>48269929</v>
      </c>
      <c r="I18" s="19">
        <f t="shared" ref="I18:K18" si="1">SUM(I11:I17)</f>
        <v>48419403</v>
      </c>
      <c r="J18" s="19">
        <f t="shared" si="1"/>
        <v>49986030</v>
      </c>
      <c r="K18" s="19">
        <f t="shared" si="1"/>
        <v>50244361</v>
      </c>
    </row>
    <row r="19" spans="1:11" x14ac:dyDescent="0.25">
      <c r="A19" s="11">
        <v>10</v>
      </c>
      <c r="B19" s="12" t="s">
        <v>31</v>
      </c>
      <c r="C19" s="13"/>
      <c r="D19" s="13"/>
      <c r="E19" s="13"/>
      <c r="F19" s="13"/>
      <c r="G19" s="12" t="s">
        <v>32</v>
      </c>
      <c r="H19" s="13"/>
      <c r="I19" s="13"/>
      <c r="J19" s="13"/>
      <c r="K19" s="13"/>
    </row>
    <row r="20" spans="1:11" x14ac:dyDescent="0.25">
      <c r="A20" s="11">
        <v>11</v>
      </c>
      <c r="B20" s="15" t="s">
        <v>33</v>
      </c>
      <c r="C20" s="13"/>
      <c r="D20" s="13"/>
      <c r="E20" s="13"/>
      <c r="F20" s="13"/>
      <c r="G20" s="15" t="s">
        <v>34</v>
      </c>
      <c r="H20" s="13"/>
      <c r="I20" s="13"/>
      <c r="J20" s="13">
        <v>48900</v>
      </c>
      <c r="K20" s="13">
        <v>48900</v>
      </c>
    </row>
    <row r="21" spans="1:11" x14ac:dyDescent="0.25">
      <c r="A21" s="11">
        <v>12</v>
      </c>
      <c r="B21" s="15" t="s">
        <v>35</v>
      </c>
      <c r="C21" s="13"/>
      <c r="D21" s="13"/>
      <c r="E21" s="13"/>
      <c r="F21" s="13"/>
      <c r="G21" s="20" t="s">
        <v>36</v>
      </c>
      <c r="H21" s="13"/>
      <c r="I21" s="13"/>
      <c r="J21" s="13"/>
      <c r="K21" s="13"/>
    </row>
    <row r="22" spans="1:11" x14ac:dyDescent="0.25">
      <c r="A22" s="11">
        <v>13</v>
      </c>
      <c r="B22" s="15" t="s">
        <v>37</v>
      </c>
      <c r="C22" s="13"/>
      <c r="D22" s="13"/>
      <c r="E22" s="13"/>
      <c r="F22" s="13"/>
      <c r="G22" s="15" t="s">
        <v>38</v>
      </c>
      <c r="H22" s="13"/>
      <c r="I22" s="13"/>
      <c r="J22" s="13"/>
      <c r="K22" s="13"/>
    </row>
    <row r="23" spans="1:11" x14ac:dyDescent="0.25">
      <c r="A23" s="11">
        <v>14</v>
      </c>
      <c r="B23" s="15" t="s">
        <v>39</v>
      </c>
      <c r="C23" s="13"/>
      <c r="D23" s="13"/>
      <c r="E23" s="13"/>
      <c r="F23" s="13"/>
      <c r="G23" s="15" t="s">
        <v>40</v>
      </c>
      <c r="H23" s="13"/>
      <c r="I23" s="13"/>
      <c r="J23" s="13"/>
      <c r="K23" s="13"/>
    </row>
    <row r="24" spans="1:11" x14ac:dyDescent="0.25">
      <c r="A24" s="11">
        <v>15</v>
      </c>
      <c r="B24" s="4"/>
      <c r="C24" s="13"/>
      <c r="D24" s="13"/>
      <c r="E24" s="13"/>
      <c r="F24" s="13"/>
      <c r="G24" s="15" t="s">
        <v>41</v>
      </c>
      <c r="H24" s="13"/>
      <c r="I24" s="13"/>
      <c r="J24" s="13"/>
      <c r="K24" s="13"/>
    </row>
    <row r="25" spans="1:11" x14ac:dyDescent="0.25">
      <c r="A25" s="11">
        <v>16</v>
      </c>
      <c r="B25" s="21" t="s">
        <v>42</v>
      </c>
      <c r="C25" s="22">
        <f>SUM(C19:C24)</f>
        <v>0</v>
      </c>
      <c r="D25" s="22"/>
      <c r="E25" s="22"/>
      <c r="F25" s="22"/>
      <c r="G25" s="21" t="s">
        <v>43</v>
      </c>
      <c r="H25" s="19">
        <f>SUM(H19:H24)</f>
        <v>0</v>
      </c>
      <c r="I25" s="19">
        <f t="shared" ref="I25:K25" si="2">SUM(I19:I24)</f>
        <v>0</v>
      </c>
      <c r="J25" s="19">
        <f t="shared" si="2"/>
        <v>48900</v>
      </c>
      <c r="K25" s="19">
        <f t="shared" si="2"/>
        <v>48900</v>
      </c>
    </row>
    <row r="26" spans="1:11" x14ac:dyDescent="0.25">
      <c r="A26" s="11">
        <v>17</v>
      </c>
      <c r="B26" s="23" t="s">
        <v>44</v>
      </c>
      <c r="C26" s="24">
        <v>0</v>
      </c>
      <c r="D26" s="24"/>
      <c r="E26" s="24"/>
      <c r="F26" s="24"/>
      <c r="G26" s="23" t="s">
        <v>44</v>
      </c>
      <c r="H26" s="24">
        <v>0</v>
      </c>
      <c r="I26" s="24"/>
      <c r="J26" s="24"/>
      <c r="K26" s="24"/>
    </row>
    <row r="27" spans="1:11" x14ac:dyDescent="0.25">
      <c r="A27" s="11">
        <v>18</v>
      </c>
      <c r="B27" s="25"/>
      <c r="C27" s="13"/>
      <c r="D27" s="13"/>
      <c r="E27" s="13"/>
      <c r="F27" s="13"/>
      <c r="G27" s="25"/>
      <c r="H27" s="13"/>
      <c r="I27" s="13"/>
      <c r="J27" s="13"/>
      <c r="K27" s="13"/>
    </row>
    <row r="28" spans="1:11" x14ac:dyDescent="0.25">
      <c r="A28" s="11">
        <v>19</v>
      </c>
      <c r="B28" s="26" t="s">
        <v>45</v>
      </c>
      <c r="C28" s="26">
        <f>+C29+C30+C31</f>
        <v>52269</v>
      </c>
      <c r="D28" s="26">
        <f t="shared" ref="D28:F28" si="3">+D29+D30+D31</f>
        <v>52269</v>
      </c>
      <c r="E28" s="26">
        <f t="shared" si="3"/>
        <v>833055</v>
      </c>
      <c r="F28" s="26">
        <f t="shared" si="3"/>
        <v>38610185</v>
      </c>
      <c r="G28" s="12" t="s">
        <v>46</v>
      </c>
      <c r="H28" s="24">
        <f>+H29+H30</f>
        <v>0</v>
      </c>
      <c r="I28" s="24"/>
      <c r="J28" s="24"/>
      <c r="K28" s="24"/>
    </row>
    <row r="29" spans="1:11" x14ac:dyDescent="0.25">
      <c r="A29" s="11">
        <v>20</v>
      </c>
      <c r="B29" s="27" t="s">
        <v>309</v>
      </c>
      <c r="C29" s="16"/>
      <c r="D29" s="16"/>
      <c r="E29" s="16"/>
      <c r="F29" s="16">
        <v>38610185</v>
      </c>
      <c r="G29" s="28" t="s">
        <v>48</v>
      </c>
      <c r="H29" s="13"/>
      <c r="I29" s="13"/>
      <c r="J29" s="13"/>
      <c r="K29" s="13"/>
    </row>
    <row r="30" spans="1:11" x14ac:dyDescent="0.25">
      <c r="A30" s="11">
        <v>21</v>
      </c>
      <c r="B30" s="28" t="s">
        <v>49</v>
      </c>
      <c r="C30" s="16"/>
      <c r="D30" s="16"/>
      <c r="E30" s="16"/>
      <c r="F30" s="16"/>
      <c r="G30" s="28" t="s">
        <v>50</v>
      </c>
      <c r="H30" s="13"/>
      <c r="I30" s="13"/>
      <c r="J30" s="13"/>
      <c r="K30" s="13"/>
    </row>
    <row r="31" spans="1:11" x14ac:dyDescent="0.25">
      <c r="A31" s="11"/>
      <c r="B31" s="15" t="s">
        <v>51</v>
      </c>
      <c r="C31" s="16">
        <v>52269</v>
      </c>
      <c r="D31" s="16">
        <v>52269</v>
      </c>
      <c r="E31" s="16">
        <v>833055</v>
      </c>
      <c r="F31" s="16">
        <v>0</v>
      </c>
      <c r="G31" s="28"/>
      <c r="H31" s="13"/>
      <c r="I31" s="13"/>
      <c r="J31" s="13"/>
      <c r="K31" s="13"/>
    </row>
    <row r="32" spans="1:11" x14ac:dyDescent="0.25">
      <c r="A32" s="29">
        <v>22</v>
      </c>
      <c r="B32" s="30" t="s">
        <v>52</v>
      </c>
      <c r="C32" s="31">
        <f>SUM(C18+C25+C28)</f>
        <v>48269929</v>
      </c>
      <c r="D32" s="31">
        <f t="shared" ref="D32:F32" si="4">SUM(D18+D25+D28)</f>
        <v>48419403</v>
      </c>
      <c r="E32" s="31">
        <f t="shared" si="4"/>
        <v>50034930</v>
      </c>
      <c r="F32" s="31">
        <f t="shared" si="4"/>
        <v>50293261</v>
      </c>
      <c r="G32" s="30" t="s">
        <v>53</v>
      </c>
      <c r="H32" s="31">
        <f>+H28+H26+H25+H18</f>
        <v>48269929</v>
      </c>
      <c r="I32" s="31">
        <f t="shared" ref="I32:K32" si="5">+I28+I26+I25+I18</f>
        <v>48419403</v>
      </c>
      <c r="J32" s="31">
        <f t="shared" si="5"/>
        <v>50034930</v>
      </c>
      <c r="K32" s="31">
        <f t="shared" si="5"/>
        <v>50293261</v>
      </c>
    </row>
  </sheetData>
  <mergeCells count="15">
    <mergeCell ref="J8:J9"/>
    <mergeCell ref="K8:K9"/>
    <mergeCell ref="I8:I9"/>
    <mergeCell ref="B1:C1"/>
    <mergeCell ref="B3:G3"/>
    <mergeCell ref="B4:G4"/>
    <mergeCell ref="B6:F6"/>
    <mergeCell ref="D8:D9"/>
    <mergeCell ref="E8:E9"/>
    <mergeCell ref="A8:A9"/>
    <mergeCell ref="B8:B9"/>
    <mergeCell ref="C8:C9"/>
    <mergeCell ref="F8:F9"/>
    <mergeCell ref="H8:H9"/>
    <mergeCell ref="G8:G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2"/>
  <sheetViews>
    <sheetView topLeftCell="A10" workbookViewId="0">
      <selection activeCell="M15" sqref="M15"/>
    </sheetView>
  </sheetViews>
  <sheetFormatPr defaultRowHeight="15" x14ac:dyDescent="0.25"/>
  <cols>
    <col min="1" max="1" width="9.140625" style="2"/>
    <col min="2" max="2" width="37.5703125" style="2" customWidth="1"/>
    <col min="3" max="3" width="9.140625" style="2"/>
    <col min="4" max="4" width="9.140625" style="293"/>
    <col min="5" max="5" width="9.140625" style="300"/>
    <col min="6" max="6" width="15.7109375" style="2" customWidth="1"/>
    <col min="7" max="7" width="22.42578125" style="2" customWidth="1"/>
    <col min="8" max="8" width="11.5703125" style="293" customWidth="1"/>
    <col min="9" max="9" width="11.5703125" style="300" customWidth="1"/>
    <col min="10" max="16384" width="9.140625" style="2"/>
  </cols>
  <sheetData>
    <row r="1" spans="1:11" x14ac:dyDescent="0.25">
      <c r="A1" s="1"/>
      <c r="B1" s="315" t="s">
        <v>280</v>
      </c>
      <c r="C1" s="316"/>
      <c r="F1" s="3"/>
      <c r="G1" s="4"/>
      <c r="H1" s="4"/>
      <c r="I1" s="4"/>
    </row>
    <row r="2" spans="1:11" x14ac:dyDescent="0.25">
      <c r="A2" s="1"/>
      <c r="B2" s="3"/>
      <c r="C2" s="3"/>
      <c r="D2" s="3"/>
      <c r="E2" s="3"/>
      <c r="F2" s="3"/>
      <c r="G2" s="5"/>
      <c r="H2" s="5"/>
      <c r="I2" s="5"/>
    </row>
    <row r="3" spans="1:11" ht="15.75" x14ac:dyDescent="0.25">
      <c r="A3" s="1"/>
      <c r="B3" s="317" t="s">
        <v>55</v>
      </c>
      <c r="C3" s="317"/>
      <c r="D3" s="317"/>
      <c r="E3" s="317"/>
      <c r="F3" s="317"/>
      <c r="G3" s="318"/>
      <c r="H3" s="295"/>
      <c r="I3" s="302"/>
    </row>
    <row r="4" spans="1:11" ht="15.75" x14ac:dyDescent="0.25">
      <c r="A4" s="1"/>
      <c r="B4" s="317" t="s">
        <v>301</v>
      </c>
      <c r="C4" s="317"/>
      <c r="D4" s="317"/>
      <c r="E4" s="317"/>
      <c r="F4" s="317"/>
      <c r="G4" s="318"/>
      <c r="H4" s="295"/>
      <c r="I4" s="302"/>
    </row>
    <row r="5" spans="1:11" ht="15.75" x14ac:dyDescent="0.25">
      <c r="A5" s="1"/>
      <c r="B5" s="6"/>
      <c r="C5" s="6"/>
      <c r="D5" s="294"/>
      <c r="E5" s="301"/>
      <c r="F5" s="6"/>
      <c r="G5" s="7"/>
      <c r="H5" s="295"/>
      <c r="I5" s="302"/>
    </row>
    <row r="6" spans="1:11" x14ac:dyDescent="0.25">
      <c r="A6" s="1"/>
      <c r="B6" s="319"/>
      <c r="C6" s="319"/>
      <c r="D6" s="319"/>
      <c r="E6" s="319"/>
      <c r="F6" s="319"/>
      <c r="G6" s="4" t="s">
        <v>3</v>
      </c>
      <c r="H6" s="4"/>
      <c r="I6" s="4"/>
    </row>
    <row r="7" spans="1:11" x14ac:dyDescent="0.25">
      <c r="A7" s="8"/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10" t="s">
        <v>9</v>
      </c>
      <c r="H7" s="10" t="s">
        <v>298</v>
      </c>
      <c r="I7" s="10" t="s">
        <v>299</v>
      </c>
      <c r="J7" s="10" t="s">
        <v>306</v>
      </c>
      <c r="K7" s="9" t="s">
        <v>307</v>
      </c>
    </row>
    <row r="8" spans="1:11" ht="15" customHeight="1" x14ac:dyDescent="0.25">
      <c r="A8" s="312" t="s">
        <v>10</v>
      </c>
      <c r="B8" s="314" t="s">
        <v>11</v>
      </c>
      <c r="C8" s="314" t="s">
        <v>12</v>
      </c>
      <c r="D8" s="314" t="s">
        <v>303</v>
      </c>
      <c r="E8" s="314" t="s">
        <v>304</v>
      </c>
      <c r="F8" s="358" t="s">
        <v>308</v>
      </c>
      <c r="G8" s="314" t="s">
        <v>11</v>
      </c>
      <c r="H8" s="314" t="s">
        <v>12</v>
      </c>
      <c r="I8" s="314" t="s">
        <v>303</v>
      </c>
      <c r="J8" s="314" t="s">
        <v>304</v>
      </c>
      <c r="K8" s="358" t="s">
        <v>308</v>
      </c>
    </row>
    <row r="9" spans="1:11" x14ac:dyDescent="0.25">
      <c r="A9" s="313"/>
      <c r="B9" s="314"/>
      <c r="C9" s="314"/>
      <c r="D9" s="314"/>
      <c r="E9" s="314"/>
      <c r="F9" s="359"/>
      <c r="G9" s="314"/>
      <c r="H9" s="314"/>
      <c r="I9" s="314"/>
      <c r="J9" s="314"/>
      <c r="K9" s="359"/>
    </row>
    <row r="10" spans="1:11" x14ac:dyDescent="0.25">
      <c r="A10" s="11">
        <v>1</v>
      </c>
      <c r="B10" s="12" t="s">
        <v>13</v>
      </c>
      <c r="C10" s="13"/>
      <c r="D10" s="13"/>
      <c r="E10" s="13"/>
      <c r="F10" s="13"/>
      <c r="G10" s="12" t="s">
        <v>14</v>
      </c>
      <c r="H10" s="14"/>
      <c r="I10" s="14"/>
      <c r="J10" s="14"/>
      <c r="K10" s="13"/>
    </row>
    <row r="11" spans="1:11" x14ac:dyDescent="0.25">
      <c r="A11" s="11">
        <v>2</v>
      </c>
      <c r="B11" s="15" t="s">
        <v>15</v>
      </c>
      <c r="C11" s="13">
        <f>1655968+447111+16670476</f>
        <v>18773555</v>
      </c>
      <c r="D11" s="13">
        <v>19273555</v>
      </c>
      <c r="E11" s="13">
        <v>19794662</v>
      </c>
      <c r="F11" s="13">
        <v>26643021</v>
      </c>
      <c r="G11" s="15" t="s">
        <v>16</v>
      </c>
      <c r="H11" s="13">
        <f>15792920+745000+4124500+298000+4692000+298000+146000</f>
        <v>26096420</v>
      </c>
      <c r="I11" s="13">
        <v>27555588</v>
      </c>
      <c r="J11" s="13">
        <v>27881638</v>
      </c>
      <c r="K11" s="13">
        <v>28677172</v>
      </c>
    </row>
    <row r="12" spans="1:11" x14ac:dyDescent="0.25">
      <c r="A12" s="11">
        <v>3</v>
      </c>
      <c r="B12" s="15" t="s">
        <v>17</v>
      </c>
      <c r="C12" s="13"/>
      <c r="D12" s="13"/>
      <c r="E12" s="13"/>
      <c r="F12" s="13"/>
      <c r="G12" s="15" t="s">
        <v>18</v>
      </c>
      <c r="H12" s="13">
        <f>3110766+123074+131865+811553+49230+52747+923340+49230+52744</f>
        <v>5304549</v>
      </c>
      <c r="I12" s="13">
        <v>5304549</v>
      </c>
      <c r="J12" s="13">
        <v>5304550</v>
      </c>
      <c r="K12" s="13">
        <v>5464550</v>
      </c>
    </row>
    <row r="13" spans="1:11" x14ac:dyDescent="0.25">
      <c r="A13" s="11">
        <v>4</v>
      </c>
      <c r="B13" s="15" t="s">
        <v>19</v>
      </c>
      <c r="C13" s="13"/>
      <c r="D13" s="13"/>
      <c r="E13" s="13"/>
      <c r="F13" s="13"/>
      <c r="G13" s="15" t="s">
        <v>20</v>
      </c>
      <c r="H13" s="13">
        <f>7874908+8343345+10509160</f>
        <v>26727413</v>
      </c>
      <c r="I13" s="13">
        <v>26727413</v>
      </c>
      <c r="J13" s="13">
        <v>27560060</v>
      </c>
      <c r="K13" s="13">
        <v>34638552</v>
      </c>
    </row>
    <row r="14" spans="1:11" x14ac:dyDescent="0.25">
      <c r="A14" s="11">
        <v>5</v>
      </c>
      <c r="B14" s="15" t="s">
        <v>21</v>
      </c>
      <c r="C14" s="13">
        <v>100000</v>
      </c>
      <c r="D14" s="13">
        <v>100000</v>
      </c>
      <c r="E14" s="13">
        <v>100000</v>
      </c>
      <c r="F14" s="13">
        <v>100000</v>
      </c>
      <c r="G14" s="15" t="s">
        <v>22</v>
      </c>
      <c r="H14" s="13"/>
      <c r="I14" s="13"/>
      <c r="J14" s="13"/>
      <c r="K14" s="13"/>
    </row>
    <row r="15" spans="1:11" x14ac:dyDescent="0.25">
      <c r="A15" s="11">
        <v>6</v>
      </c>
      <c r="B15" s="15" t="s">
        <v>23</v>
      </c>
      <c r="C15" s="13"/>
      <c r="D15" s="13"/>
      <c r="E15" s="13"/>
      <c r="F15" s="13"/>
      <c r="G15" s="15" t="s">
        <v>24</v>
      </c>
      <c r="H15" s="13"/>
      <c r="I15" s="13"/>
      <c r="J15" s="13"/>
      <c r="K15" s="13"/>
    </row>
    <row r="16" spans="1:11" x14ac:dyDescent="0.25">
      <c r="A16" s="11">
        <v>7</v>
      </c>
      <c r="B16" s="15" t="s">
        <v>25</v>
      </c>
      <c r="C16" s="13"/>
      <c r="D16" s="13"/>
      <c r="E16" s="13"/>
      <c r="F16" s="13"/>
      <c r="G16" s="16" t="s">
        <v>26</v>
      </c>
      <c r="H16" s="13"/>
      <c r="I16" s="13"/>
      <c r="J16" s="13"/>
      <c r="K16" s="13"/>
    </row>
    <row r="17" spans="1:11" x14ac:dyDescent="0.25">
      <c r="A17" s="11">
        <v>8</v>
      </c>
      <c r="B17" s="15" t="s">
        <v>27</v>
      </c>
      <c r="C17" s="13"/>
      <c r="D17" s="13"/>
      <c r="E17" s="13"/>
      <c r="F17" s="13"/>
      <c r="G17" s="15" t="s">
        <v>28</v>
      </c>
      <c r="H17" s="13"/>
      <c r="I17" s="13"/>
      <c r="J17" s="13"/>
      <c r="K17" s="13"/>
    </row>
    <row r="18" spans="1:11" x14ac:dyDescent="0.25">
      <c r="A18" s="17">
        <v>9</v>
      </c>
      <c r="B18" s="18" t="s">
        <v>29</v>
      </c>
      <c r="C18" s="18">
        <f>SUM(C11:C17)</f>
        <v>18873555</v>
      </c>
      <c r="D18" s="18">
        <f t="shared" ref="D18:F18" si="0">SUM(D11:D17)</f>
        <v>19373555</v>
      </c>
      <c r="E18" s="18">
        <f t="shared" si="0"/>
        <v>19894662</v>
      </c>
      <c r="F18" s="18">
        <f t="shared" si="0"/>
        <v>26743021</v>
      </c>
      <c r="G18" s="19" t="s">
        <v>30</v>
      </c>
      <c r="H18" s="19">
        <f>SUM(H11:H17)</f>
        <v>58128382</v>
      </c>
      <c r="I18" s="19">
        <f t="shared" ref="I18:K18" si="1">SUM(I11:I17)</f>
        <v>59587550</v>
      </c>
      <c r="J18" s="19">
        <f t="shared" si="1"/>
        <v>60746248</v>
      </c>
      <c r="K18" s="19">
        <f t="shared" si="1"/>
        <v>68780274</v>
      </c>
    </row>
    <row r="19" spans="1:11" x14ac:dyDescent="0.25">
      <c r="A19" s="11">
        <v>10</v>
      </c>
      <c r="B19" s="12" t="s">
        <v>31</v>
      </c>
      <c r="C19" s="13"/>
      <c r="D19" s="13"/>
      <c r="E19" s="13"/>
      <c r="F19" s="13"/>
      <c r="G19" s="12" t="s">
        <v>32</v>
      </c>
      <c r="H19" s="13"/>
      <c r="I19" s="13"/>
      <c r="J19" s="13"/>
      <c r="K19" s="13"/>
    </row>
    <row r="20" spans="1:11" x14ac:dyDescent="0.25">
      <c r="A20" s="11">
        <v>11</v>
      </c>
      <c r="B20" s="15" t="s">
        <v>33</v>
      </c>
      <c r="C20" s="13"/>
      <c r="D20" s="13"/>
      <c r="E20" s="13"/>
      <c r="F20" s="13"/>
      <c r="G20" s="15" t="s">
        <v>34</v>
      </c>
      <c r="H20" s="13"/>
      <c r="I20" s="13"/>
      <c r="J20" s="13">
        <v>217799</v>
      </c>
      <c r="K20" s="13">
        <v>687666</v>
      </c>
    </row>
    <row r="21" spans="1:11" x14ac:dyDescent="0.25">
      <c r="A21" s="11">
        <v>12</v>
      </c>
      <c r="B21" s="15" t="s">
        <v>35</v>
      </c>
      <c r="C21" s="13"/>
      <c r="D21" s="13"/>
      <c r="E21" s="13"/>
      <c r="F21" s="13"/>
      <c r="G21" s="20" t="s">
        <v>36</v>
      </c>
      <c r="H21" s="13"/>
      <c r="I21" s="13"/>
      <c r="J21" s="13"/>
      <c r="K21" s="13"/>
    </row>
    <row r="22" spans="1:11" x14ac:dyDescent="0.25">
      <c r="A22" s="11">
        <v>13</v>
      </c>
      <c r="B22" s="15" t="s">
        <v>37</v>
      </c>
      <c r="C22" s="13"/>
      <c r="D22" s="13"/>
      <c r="E22" s="13"/>
      <c r="F22" s="13"/>
      <c r="G22" s="15" t="s">
        <v>38</v>
      </c>
      <c r="H22" s="13"/>
      <c r="I22" s="13"/>
      <c r="J22" s="13"/>
      <c r="K22" s="13"/>
    </row>
    <row r="23" spans="1:11" x14ac:dyDescent="0.25">
      <c r="A23" s="11">
        <v>14</v>
      </c>
      <c r="B23" s="15" t="s">
        <v>39</v>
      </c>
      <c r="C23" s="13"/>
      <c r="D23" s="13"/>
      <c r="E23" s="13"/>
      <c r="F23" s="13"/>
      <c r="G23" s="15" t="s">
        <v>40</v>
      </c>
      <c r="H23" s="13"/>
      <c r="I23" s="13"/>
      <c r="J23" s="13"/>
      <c r="K23" s="13"/>
    </row>
    <row r="24" spans="1:11" x14ac:dyDescent="0.25">
      <c r="A24" s="11">
        <v>15</v>
      </c>
      <c r="B24" s="4"/>
      <c r="C24" s="13"/>
      <c r="D24" s="13"/>
      <c r="E24" s="13"/>
      <c r="F24" s="13"/>
      <c r="G24" s="15" t="s">
        <v>41</v>
      </c>
      <c r="H24" s="13"/>
      <c r="I24" s="13"/>
      <c r="J24" s="13"/>
      <c r="K24" s="13"/>
    </row>
    <row r="25" spans="1:11" x14ac:dyDescent="0.25">
      <c r="A25" s="11">
        <v>16</v>
      </c>
      <c r="B25" s="21" t="s">
        <v>42</v>
      </c>
      <c r="C25" s="22">
        <f>SUM(C19:C24)</f>
        <v>0</v>
      </c>
      <c r="D25" s="22"/>
      <c r="E25" s="22"/>
      <c r="F25" s="22"/>
      <c r="G25" s="21" t="s">
        <v>43</v>
      </c>
      <c r="H25" s="19">
        <f>SUM(H19:H24)</f>
        <v>0</v>
      </c>
      <c r="I25" s="19">
        <f t="shared" ref="I25:K25" si="2">SUM(I19:I24)</f>
        <v>0</v>
      </c>
      <c r="J25" s="19">
        <f t="shared" si="2"/>
        <v>217799</v>
      </c>
      <c r="K25" s="19">
        <f t="shared" si="2"/>
        <v>687666</v>
      </c>
    </row>
    <row r="26" spans="1:11" x14ac:dyDescent="0.25">
      <c r="A26" s="11">
        <v>17</v>
      </c>
      <c r="B26" s="23" t="s">
        <v>44</v>
      </c>
      <c r="C26" s="24">
        <v>0</v>
      </c>
      <c r="D26" s="24"/>
      <c r="E26" s="24"/>
      <c r="F26" s="24"/>
      <c r="G26" s="23" t="s">
        <v>44</v>
      </c>
      <c r="H26" s="24">
        <v>0</v>
      </c>
      <c r="I26" s="24"/>
      <c r="J26" s="24"/>
      <c r="K26" s="24"/>
    </row>
    <row r="27" spans="1:11" x14ac:dyDescent="0.25">
      <c r="A27" s="11">
        <v>18</v>
      </c>
      <c r="B27" s="25"/>
      <c r="C27" s="13"/>
      <c r="D27" s="13"/>
      <c r="E27" s="13"/>
      <c r="F27" s="13"/>
      <c r="G27" s="25"/>
      <c r="H27" s="13"/>
      <c r="I27" s="13"/>
      <c r="J27" s="13"/>
      <c r="K27" s="13"/>
    </row>
    <row r="28" spans="1:11" x14ac:dyDescent="0.25">
      <c r="A28" s="11">
        <v>19</v>
      </c>
      <c r="B28" s="26" t="s">
        <v>45</v>
      </c>
      <c r="C28" s="26">
        <f>+C29+C30+C31</f>
        <v>39254827</v>
      </c>
      <c r="D28" s="26">
        <f t="shared" ref="D28:F28" si="3">+D29+D30+D31</f>
        <v>40213995</v>
      </c>
      <c r="E28" s="26">
        <f t="shared" si="3"/>
        <v>41069385</v>
      </c>
      <c r="F28" s="26">
        <f t="shared" si="3"/>
        <v>42724919</v>
      </c>
      <c r="G28" s="12" t="s">
        <v>46</v>
      </c>
      <c r="H28" s="24">
        <f>+H29+H30</f>
        <v>0</v>
      </c>
      <c r="I28" s="24"/>
      <c r="J28" s="24"/>
      <c r="K28" s="26"/>
    </row>
    <row r="29" spans="1:11" x14ac:dyDescent="0.25">
      <c r="A29" s="11">
        <v>20</v>
      </c>
      <c r="B29" s="28" t="s">
        <v>309</v>
      </c>
      <c r="C29" s="16">
        <v>39254827</v>
      </c>
      <c r="D29" s="16">
        <v>39433209</v>
      </c>
      <c r="E29" s="16">
        <v>39238152</v>
      </c>
      <c r="F29" s="16">
        <v>40893686</v>
      </c>
      <c r="G29" s="28" t="s">
        <v>48</v>
      </c>
      <c r="H29" s="13"/>
      <c r="I29" s="13"/>
      <c r="J29" s="13"/>
      <c r="K29" s="16"/>
    </row>
    <row r="30" spans="1:11" x14ac:dyDescent="0.25">
      <c r="A30" s="11">
        <v>21</v>
      </c>
      <c r="B30" s="28" t="s">
        <v>49</v>
      </c>
      <c r="C30" s="16"/>
      <c r="D30" s="16"/>
      <c r="E30" s="16"/>
      <c r="F30" s="16"/>
      <c r="G30" s="28" t="s">
        <v>50</v>
      </c>
      <c r="H30" s="13"/>
      <c r="I30" s="13"/>
      <c r="J30" s="13"/>
      <c r="K30" s="16"/>
    </row>
    <row r="31" spans="1:11" x14ac:dyDescent="0.25">
      <c r="A31" s="11"/>
      <c r="B31" s="15" t="s">
        <v>51</v>
      </c>
      <c r="C31" s="16"/>
      <c r="D31" s="16">
        <v>780786</v>
      </c>
      <c r="E31" s="16">
        <v>1831233</v>
      </c>
      <c r="F31" s="16">
        <v>1831233</v>
      </c>
      <c r="G31" s="28"/>
      <c r="H31" s="13"/>
      <c r="I31" s="13"/>
      <c r="J31" s="13"/>
      <c r="K31" s="16"/>
    </row>
    <row r="32" spans="1:11" x14ac:dyDescent="0.25">
      <c r="A32" s="29">
        <v>22</v>
      </c>
      <c r="B32" s="30" t="s">
        <v>52</v>
      </c>
      <c r="C32" s="31">
        <f>SUM(C18+C25+C28)</f>
        <v>58128382</v>
      </c>
      <c r="D32" s="31">
        <f t="shared" ref="D32:F32" si="4">SUM(D18+D25+D28)</f>
        <v>59587550</v>
      </c>
      <c r="E32" s="31">
        <f t="shared" si="4"/>
        <v>60964047</v>
      </c>
      <c r="F32" s="31">
        <f t="shared" si="4"/>
        <v>69467940</v>
      </c>
      <c r="G32" s="30" t="s">
        <v>53</v>
      </c>
      <c r="H32" s="31">
        <f>+H28+H26+H25+H18</f>
        <v>58128382</v>
      </c>
      <c r="I32" s="31">
        <f t="shared" ref="I32:K32" si="5">+I28+I26+I25+I18</f>
        <v>59587550</v>
      </c>
      <c r="J32" s="31">
        <f t="shared" si="5"/>
        <v>60964047</v>
      </c>
      <c r="K32" s="31">
        <f t="shared" si="5"/>
        <v>69467940</v>
      </c>
    </row>
  </sheetData>
  <mergeCells count="15">
    <mergeCell ref="J8:J9"/>
    <mergeCell ref="K8:K9"/>
    <mergeCell ref="I8:I9"/>
    <mergeCell ref="B1:C1"/>
    <mergeCell ref="B3:G3"/>
    <mergeCell ref="B4:G4"/>
    <mergeCell ref="B6:F6"/>
    <mergeCell ref="D8:D9"/>
    <mergeCell ref="E8:E9"/>
    <mergeCell ref="A8:A9"/>
    <mergeCell ref="B8:B9"/>
    <mergeCell ref="C8:C9"/>
    <mergeCell ref="F8:F9"/>
    <mergeCell ref="H8:H9"/>
    <mergeCell ref="G8:G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7"/>
  <sheetViews>
    <sheetView topLeftCell="A12" workbookViewId="0">
      <selection activeCell="E35" sqref="E35"/>
    </sheetView>
  </sheetViews>
  <sheetFormatPr defaultRowHeight="15" x14ac:dyDescent="0.2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 s="34" customFormat="1" x14ac:dyDescent="0.25">
      <c r="A1" s="1"/>
      <c r="B1" s="315" t="s">
        <v>281</v>
      </c>
      <c r="C1" s="316"/>
      <c r="D1" s="316"/>
      <c r="E1" s="3"/>
      <c r="F1" s="4"/>
      <c r="G1" s="4"/>
    </row>
    <row r="3" spans="1:7" ht="15.75" x14ac:dyDescent="0.25">
      <c r="A3" s="360" t="s">
        <v>229</v>
      </c>
      <c r="B3" s="360"/>
      <c r="C3" s="360"/>
      <c r="D3" s="360"/>
      <c r="E3" s="360"/>
    </row>
    <row r="4" spans="1:7" ht="16.5" thickBot="1" x14ac:dyDescent="0.3">
      <c r="A4" s="361"/>
      <c r="B4" s="361"/>
      <c r="C4" s="122"/>
      <c r="D4" s="99"/>
      <c r="E4" s="272" t="s">
        <v>293</v>
      </c>
    </row>
    <row r="5" spans="1:7" ht="24.75" thickBot="1" x14ac:dyDescent="0.3">
      <c r="A5" s="68" t="s">
        <v>213</v>
      </c>
      <c r="B5" s="69" t="s">
        <v>231</v>
      </c>
      <c r="C5" s="69" t="s">
        <v>232</v>
      </c>
      <c r="D5" s="131" t="s">
        <v>233</v>
      </c>
      <c r="E5" s="102" t="s">
        <v>234</v>
      </c>
    </row>
    <row r="6" spans="1:7" ht="15.75" thickBot="1" x14ac:dyDescent="0.3">
      <c r="A6" s="71" t="s">
        <v>4</v>
      </c>
      <c r="B6" s="72" t="s">
        <v>5</v>
      </c>
      <c r="C6" s="72" t="s">
        <v>6</v>
      </c>
      <c r="D6" s="72" t="s">
        <v>7</v>
      </c>
      <c r="E6" s="135" t="s">
        <v>8</v>
      </c>
    </row>
    <row r="7" spans="1:7" ht="32.25" thickBot="1" x14ac:dyDescent="0.3">
      <c r="A7" s="66" t="s">
        <v>62</v>
      </c>
      <c r="B7" s="67" t="s">
        <v>235</v>
      </c>
      <c r="C7" s="136">
        <v>117651</v>
      </c>
      <c r="D7" s="136">
        <v>117000</v>
      </c>
      <c r="E7" s="137">
        <v>117000</v>
      </c>
    </row>
    <row r="8" spans="1:7" ht="42.75" thickBot="1" x14ac:dyDescent="0.3">
      <c r="A8" s="66" t="s">
        <v>64</v>
      </c>
      <c r="B8" s="273" t="s">
        <v>236</v>
      </c>
      <c r="C8" s="136">
        <v>106000</v>
      </c>
      <c r="D8" s="136">
        <v>6000</v>
      </c>
      <c r="E8" s="137">
        <v>7000</v>
      </c>
    </row>
    <row r="9" spans="1:7" ht="53.25" thickBot="1" x14ac:dyDescent="0.3">
      <c r="A9" s="66" t="s">
        <v>65</v>
      </c>
      <c r="B9" s="67" t="s">
        <v>237</v>
      </c>
      <c r="C9" s="136"/>
      <c r="D9" s="136"/>
      <c r="E9" s="137"/>
    </row>
    <row r="10" spans="1:7" ht="42.75" thickBot="1" x14ac:dyDescent="0.3">
      <c r="A10" s="66" t="s">
        <v>238</v>
      </c>
      <c r="B10" s="67" t="s">
        <v>239</v>
      </c>
      <c r="C10" s="130">
        <f>SUM(C11:C17)</f>
        <v>36280</v>
      </c>
      <c r="D10" s="130">
        <f>SUM(D11:D17)</f>
        <v>36280</v>
      </c>
      <c r="E10" s="134">
        <f>SUM(E11:E17)</f>
        <v>36280</v>
      </c>
    </row>
    <row r="11" spans="1:7" x14ac:dyDescent="0.25">
      <c r="A11" s="64" t="s">
        <v>240</v>
      </c>
      <c r="B11" s="274" t="s">
        <v>241</v>
      </c>
      <c r="C11" s="147">
        <v>4000</v>
      </c>
      <c r="D11" s="147">
        <v>4000</v>
      </c>
      <c r="E11" s="147">
        <v>4000</v>
      </c>
    </row>
    <row r="12" spans="1:7" ht="23.25" x14ac:dyDescent="0.25">
      <c r="A12" s="63" t="s">
        <v>242</v>
      </c>
      <c r="B12" s="275" t="s">
        <v>243</v>
      </c>
      <c r="C12" s="148">
        <v>8000</v>
      </c>
      <c r="D12" s="148">
        <v>8000</v>
      </c>
      <c r="E12" s="148">
        <v>8000</v>
      </c>
    </row>
    <row r="13" spans="1:7" x14ac:dyDescent="0.25">
      <c r="A13" s="63" t="s">
        <v>244</v>
      </c>
      <c r="B13" s="275" t="s">
        <v>245</v>
      </c>
      <c r="C13" s="148">
        <v>19000</v>
      </c>
      <c r="D13" s="148">
        <v>19000</v>
      </c>
      <c r="E13" s="148">
        <v>19000</v>
      </c>
    </row>
    <row r="14" spans="1:7" x14ac:dyDescent="0.25">
      <c r="A14" s="63" t="s">
        <v>246</v>
      </c>
      <c r="B14" s="275" t="s">
        <v>247</v>
      </c>
      <c r="C14" s="148"/>
      <c r="D14" s="148"/>
      <c r="E14" s="148"/>
    </row>
    <row r="15" spans="1:7" x14ac:dyDescent="0.25">
      <c r="A15" s="63" t="s">
        <v>248</v>
      </c>
      <c r="B15" s="275" t="s">
        <v>249</v>
      </c>
      <c r="C15" s="148">
        <v>3200</v>
      </c>
      <c r="D15" s="148">
        <v>3200</v>
      </c>
      <c r="E15" s="148">
        <v>3200</v>
      </c>
    </row>
    <row r="16" spans="1:7" ht="34.5" x14ac:dyDescent="0.25">
      <c r="A16" s="63" t="s">
        <v>250</v>
      </c>
      <c r="B16" s="275" t="s">
        <v>251</v>
      </c>
      <c r="C16" s="127"/>
      <c r="D16" s="127"/>
      <c r="E16" s="127"/>
    </row>
    <row r="17" spans="1:5" ht="24" thickBot="1" x14ac:dyDescent="0.3">
      <c r="A17" s="65" t="s">
        <v>252</v>
      </c>
      <c r="B17" s="276" t="s">
        <v>253</v>
      </c>
      <c r="C17" s="129">
        <v>2080</v>
      </c>
      <c r="D17" s="129">
        <v>2080</v>
      </c>
      <c r="E17" s="129">
        <v>2080</v>
      </c>
    </row>
    <row r="18" spans="1:5" ht="21.75" thickBot="1" x14ac:dyDescent="0.3">
      <c r="A18" s="66" t="s">
        <v>67</v>
      </c>
      <c r="B18" s="67" t="s">
        <v>254</v>
      </c>
      <c r="C18" s="136">
        <v>9799</v>
      </c>
      <c r="D18" s="136"/>
      <c r="E18" s="137"/>
    </row>
    <row r="19" spans="1:5" ht="21.75" thickBot="1" x14ac:dyDescent="0.3">
      <c r="A19" s="66" t="s">
        <v>68</v>
      </c>
      <c r="B19" s="67" t="s">
        <v>159</v>
      </c>
      <c r="C19" s="136"/>
      <c r="D19" s="136"/>
      <c r="E19" s="137"/>
    </row>
    <row r="20" spans="1:5" ht="32.25" thickBot="1" x14ac:dyDescent="0.3">
      <c r="A20" s="66" t="s">
        <v>255</v>
      </c>
      <c r="B20" s="67" t="s">
        <v>256</v>
      </c>
      <c r="C20" s="136"/>
      <c r="D20" s="136"/>
      <c r="E20" s="137"/>
    </row>
    <row r="21" spans="1:5" ht="32.25" thickBot="1" x14ac:dyDescent="0.3">
      <c r="A21" s="66" t="s">
        <v>160</v>
      </c>
      <c r="B21" s="273" t="s">
        <v>257</v>
      </c>
      <c r="C21" s="136"/>
      <c r="D21" s="136"/>
      <c r="E21" s="137"/>
    </row>
    <row r="22" spans="1:5" ht="42.75" thickBot="1" x14ac:dyDescent="0.3">
      <c r="A22" s="66" t="s">
        <v>162</v>
      </c>
      <c r="B22" s="67" t="s">
        <v>258</v>
      </c>
      <c r="C22" s="130">
        <f>+C7+C8+C9+C10+C18+C19+C20+C21</f>
        <v>269730</v>
      </c>
      <c r="D22" s="130">
        <f>+D7+D8+D9+D10+D18+D19+D20+D21</f>
        <v>159280</v>
      </c>
      <c r="E22" s="118">
        <f>+E7+E8+E9+E10+E18+E19+E20+E21</f>
        <v>160280</v>
      </c>
    </row>
    <row r="23" spans="1:5" ht="32.25" thickBot="1" x14ac:dyDescent="0.3">
      <c r="A23" s="66" t="s">
        <v>164</v>
      </c>
      <c r="B23" s="67" t="s">
        <v>259</v>
      </c>
      <c r="C23" s="145">
        <v>55598</v>
      </c>
      <c r="D23" s="145"/>
      <c r="E23" s="146"/>
    </row>
    <row r="24" spans="1:5" ht="63.75" thickBot="1" x14ac:dyDescent="0.3">
      <c r="A24" s="66" t="s">
        <v>166</v>
      </c>
      <c r="B24" s="67" t="s">
        <v>260</v>
      </c>
      <c r="C24" s="130">
        <f>+C22+C23</f>
        <v>325328</v>
      </c>
      <c r="D24" s="130">
        <f>+D22+D23</f>
        <v>159280</v>
      </c>
      <c r="E24" s="134">
        <f>+E22+E23</f>
        <v>160280</v>
      </c>
    </row>
    <row r="25" spans="1:5" ht="15.75" x14ac:dyDescent="0.25">
      <c r="A25" s="119"/>
      <c r="B25" s="120"/>
      <c r="C25" s="121"/>
      <c r="D25" s="143"/>
      <c r="E25" s="144"/>
    </row>
    <row r="26" spans="1:5" ht="15.75" x14ac:dyDescent="0.25">
      <c r="A26" s="360" t="s">
        <v>261</v>
      </c>
      <c r="B26" s="360"/>
      <c r="C26" s="360"/>
      <c r="D26" s="360"/>
      <c r="E26" s="360"/>
    </row>
    <row r="27" spans="1:5" ht="16.5" thickBot="1" x14ac:dyDescent="0.3">
      <c r="A27" s="362" t="s">
        <v>262</v>
      </c>
      <c r="B27" s="362"/>
      <c r="C27" s="122"/>
      <c r="D27" s="99"/>
      <c r="E27" s="272" t="s">
        <v>230</v>
      </c>
    </row>
    <row r="28" spans="1:5" ht="24.75" thickBot="1" x14ac:dyDescent="0.3">
      <c r="A28" s="68" t="s">
        <v>10</v>
      </c>
      <c r="B28" s="69" t="s">
        <v>263</v>
      </c>
      <c r="C28" s="69" t="str">
        <f>+C5</f>
        <v>2018.évi</v>
      </c>
      <c r="D28" s="69" t="str">
        <f>+D5</f>
        <v>2019. évi</v>
      </c>
      <c r="E28" s="102" t="str">
        <f>+E5</f>
        <v>2020. évi</v>
      </c>
    </row>
    <row r="29" spans="1:5" ht="15.75" thickBot="1" x14ac:dyDescent="0.3">
      <c r="A29" s="132" t="s">
        <v>4</v>
      </c>
      <c r="B29" s="133" t="s">
        <v>5</v>
      </c>
      <c r="C29" s="133" t="s">
        <v>6</v>
      </c>
      <c r="D29" s="133" t="s">
        <v>7</v>
      </c>
      <c r="E29" s="140" t="s">
        <v>8</v>
      </c>
    </row>
    <row r="30" spans="1:5" ht="32.25" thickBot="1" x14ac:dyDescent="0.3">
      <c r="A30" s="66" t="s">
        <v>62</v>
      </c>
      <c r="B30" s="70" t="s">
        <v>264</v>
      </c>
      <c r="C30" s="136">
        <v>197132</v>
      </c>
      <c r="D30" s="151">
        <v>127000</v>
      </c>
      <c r="E30" s="151">
        <v>127000</v>
      </c>
    </row>
    <row r="31" spans="1:5" ht="42.75" thickBot="1" x14ac:dyDescent="0.3">
      <c r="A31" s="139" t="s">
        <v>64</v>
      </c>
      <c r="B31" s="141" t="s">
        <v>265</v>
      </c>
      <c r="C31" s="142">
        <v>54943</v>
      </c>
      <c r="D31" s="142">
        <f t="shared" ref="D31:E31" si="0">+D32+D33+D34</f>
        <v>10780</v>
      </c>
      <c r="E31" s="142">
        <f t="shared" si="0"/>
        <v>11780</v>
      </c>
    </row>
    <row r="32" spans="1:5" x14ac:dyDescent="0.25">
      <c r="A32" s="64" t="s">
        <v>266</v>
      </c>
      <c r="B32" s="61" t="s">
        <v>181</v>
      </c>
      <c r="C32" s="128">
        <v>1270</v>
      </c>
      <c r="D32" s="149">
        <v>700</v>
      </c>
      <c r="E32" s="116">
        <v>1000</v>
      </c>
    </row>
    <row r="33" spans="1:5" x14ac:dyDescent="0.25">
      <c r="A33" s="64" t="s">
        <v>267</v>
      </c>
      <c r="B33" s="62" t="s">
        <v>183</v>
      </c>
      <c r="C33" s="127">
        <v>53672</v>
      </c>
      <c r="D33" s="150">
        <v>5000</v>
      </c>
      <c r="E33" s="117">
        <v>2200</v>
      </c>
    </row>
    <row r="34" spans="1:5" ht="34.5" thickBot="1" x14ac:dyDescent="0.3">
      <c r="A34" s="64" t="s">
        <v>268</v>
      </c>
      <c r="B34" s="277" t="s">
        <v>185</v>
      </c>
      <c r="C34" s="127"/>
      <c r="D34" s="127">
        <v>5080</v>
      </c>
      <c r="E34" s="110">
        <v>8580</v>
      </c>
    </row>
    <row r="35" spans="1:5" ht="32.25" thickBot="1" x14ac:dyDescent="0.3">
      <c r="A35" s="66" t="s">
        <v>65</v>
      </c>
      <c r="B35" s="98" t="s">
        <v>269</v>
      </c>
      <c r="C35" s="126">
        <f>+C30+C31</f>
        <v>252075</v>
      </c>
      <c r="D35" s="126">
        <f>+D30+D31</f>
        <v>137780</v>
      </c>
      <c r="E35" s="109">
        <f>+E30+E31</f>
        <v>138780</v>
      </c>
    </row>
    <row r="36" spans="1:5" ht="32.25" thickBot="1" x14ac:dyDescent="0.3">
      <c r="A36" s="66" t="s">
        <v>66</v>
      </c>
      <c r="B36" s="98" t="s">
        <v>270</v>
      </c>
      <c r="C36" s="278">
        <v>73253</v>
      </c>
      <c r="D36" s="278">
        <v>21500</v>
      </c>
      <c r="E36" s="279">
        <v>21500</v>
      </c>
    </row>
    <row r="37" spans="1:5" ht="36.75" thickBot="1" x14ac:dyDescent="0.3">
      <c r="A37" s="280" t="s">
        <v>67</v>
      </c>
      <c r="B37" s="281" t="s">
        <v>271</v>
      </c>
      <c r="C37" s="282">
        <f>+C35+C36</f>
        <v>325328</v>
      </c>
      <c r="D37" s="282">
        <f>+D35+D36</f>
        <v>159280</v>
      </c>
      <c r="E37" s="283">
        <f>+E35+E36</f>
        <v>160280</v>
      </c>
    </row>
  </sheetData>
  <mergeCells count="5">
    <mergeCell ref="A3:E3"/>
    <mergeCell ref="A4:B4"/>
    <mergeCell ref="A26:E26"/>
    <mergeCell ref="A27:B27"/>
    <mergeCell ref="B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82"/>
  <sheetViews>
    <sheetView topLeftCell="A16" workbookViewId="0">
      <selection activeCell="R7" sqref="R7"/>
    </sheetView>
  </sheetViews>
  <sheetFormatPr defaultRowHeight="15.75" x14ac:dyDescent="0.25"/>
  <cols>
    <col min="1" max="1" width="4.140625" style="77" customWidth="1"/>
    <col min="2" max="2" width="26.7109375" style="94" customWidth="1"/>
    <col min="3" max="3" width="9.85546875" style="94" customWidth="1"/>
    <col min="4" max="4" width="8.85546875" style="94" customWidth="1"/>
    <col min="5" max="5" width="9.7109375" style="94" customWidth="1"/>
    <col min="6" max="6" width="8.85546875" style="94" customWidth="1"/>
    <col min="7" max="7" width="8.42578125" style="94" customWidth="1"/>
    <col min="8" max="8" width="9.5703125" style="94" customWidth="1"/>
    <col min="9" max="9" width="9.42578125" style="94" customWidth="1"/>
    <col min="10" max="10" width="10" style="94" customWidth="1"/>
    <col min="11" max="11" width="9" style="94" customWidth="1"/>
    <col min="12" max="12" width="9.42578125" style="94" customWidth="1"/>
    <col min="13" max="13" width="9.28515625" style="94" customWidth="1"/>
    <col min="14" max="14" width="9.85546875" style="94" customWidth="1"/>
    <col min="15" max="15" width="10.85546875" style="77" customWidth="1"/>
    <col min="16" max="16" width="14.85546875" style="287" bestFit="1" customWidth="1"/>
    <col min="17" max="256" width="9.140625" style="94"/>
    <col min="257" max="257" width="4.140625" style="94" customWidth="1"/>
    <col min="258" max="258" width="26.7109375" style="94" customWidth="1"/>
    <col min="259" max="260" width="7.7109375" style="94" customWidth="1"/>
    <col min="261" max="261" width="8.140625" style="94" customWidth="1"/>
    <col min="262" max="262" width="7.5703125" style="94" customWidth="1"/>
    <col min="263" max="263" width="7.42578125" style="94" customWidth="1"/>
    <col min="264" max="264" width="7.5703125" style="94" customWidth="1"/>
    <col min="265" max="265" width="7" style="94" customWidth="1"/>
    <col min="266" max="270" width="8.140625" style="94" customWidth="1"/>
    <col min="271" max="271" width="10.85546875" style="94" customWidth="1"/>
    <col min="272" max="512" width="9.140625" style="94"/>
    <col min="513" max="513" width="4.140625" style="94" customWidth="1"/>
    <col min="514" max="514" width="26.7109375" style="94" customWidth="1"/>
    <col min="515" max="516" width="7.7109375" style="94" customWidth="1"/>
    <col min="517" max="517" width="8.140625" style="94" customWidth="1"/>
    <col min="518" max="518" width="7.5703125" style="94" customWidth="1"/>
    <col min="519" max="519" width="7.42578125" style="94" customWidth="1"/>
    <col min="520" max="520" width="7.5703125" style="94" customWidth="1"/>
    <col min="521" max="521" width="7" style="94" customWidth="1"/>
    <col min="522" max="526" width="8.140625" style="94" customWidth="1"/>
    <col min="527" max="527" width="10.85546875" style="94" customWidth="1"/>
    <col min="528" max="768" width="9.140625" style="94"/>
    <col min="769" max="769" width="4.140625" style="94" customWidth="1"/>
    <col min="770" max="770" width="26.7109375" style="94" customWidth="1"/>
    <col min="771" max="772" width="7.7109375" style="94" customWidth="1"/>
    <col min="773" max="773" width="8.140625" style="94" customWidth="1"/>
    <col min="774" max="774" width="7.5703125" style="94" customWidth="1"/>
    <col min="775" max="775" width="7.42578125" style="94" customWidth="1"/>
    <col min="776" max="776" width="7.5703125" style="94" customWidth="1"/>
    <col min="777" max="777" width="7" style="94" customWidth="1"/>
    <col min="778" max="782" width="8.140625" style="94" customWidth="1"/>
    <col min="783" max="783" width="10.85546875" style="94" customWidth="1"/>
    <col min="784" max="1024" width="9.140625" style="94"/>
    <col min="1025" max="1025" width="4.140625" style="94" customWidth="1"/>
    <col min="1026" max="1026" width="26.7109375" style="94" customWidth="1"/>
    <col min="1027" max="1028" width="7.7109375" style="94" customWidth="1"/>
    <col min="1029" max="1029" width="8.140625" style="94" customWidth="1"/>
    <col min="1030" max="1030" width="7.5703125" style="94" customWidth="1"/>
    <col min="1031" max="1031" width="7.42578125" style="94" customWidth="1"/>
    <col min="1032" max="1032" width="7.5703125" style="94" customWidth="1"/>
    <col min="1033" max="1033" width="7" style="94" customWidth="1"/>
    <col min="1034" max="1038" width="8.140625" style="94" customWidth="1"/>
    <col min="1039" max="1039" width="10.85546875" style="94" customWidth="1"/>
    <col min="1040" max="1280" width="9.140625" style="94"/>
    <col min="1281" max="1281" width="4.140625" style="94" customWidth="1"/>
    <col min="1282" max="1282" width="26.7109375" style="94" customWidth="1"/>
    <col min="1283" max="1284" width="7.7109375" style="94" customWidth="1"/>
    <col min="1285" max="1285" width="8.140625" style="94" customWidth="1"/>
    <col min="1286" max="1286" width="7.5703125" style="94" customWidth="1"/>
    <col min="1287" max="1287" width="7.42578125" style="94" customWidth="1"/>
    <col min="1288" max="1288" width="7.5703125" style="94" customWidth="1"/>
    <col min="1289" max="1289" width="7" style="94" customWidth="1"/>
    <col min="1290" max="1294" width="8.140625" style="94" customWidth="1"/>
    <col min="1295" max="1295" width="10.85546875" style="94" customWidth="1"/>
    <col min="1296" max="1536" width="9.140625" style="94"/>
    <col min="1537" max="1537" width="4.140625" style="94" customWidth="1"/>
    <col min="1538" max="1538" width="26.7109375" style="94" customWidth="1"/>
    <col min="1539" max="1540" width="7.7109375" style="94" customWidth="1"/>
    <col min="1541" max="1541" width="8.140625" style="94" customWidth="1"/>
    <col min="1542" max="1542" width="7.5703125" style="94" customWidth="1"/>
    <col min="1543" max="1543" width="7.42578125" style="94" customWidth="1"/>
    <col min="1544" max="1544" width="7.5703125" style="94" customWidth="1"/>
    <col min="1545" max="1545" width="7" style="94" customWidth="1"/>
    <col min="1546" max="1550" width="8.140625" style="94" customWidth="1"/>
    <col min="1551" max="1551" width="10.85546875" style="94" customWidth="1"/>
    <col min="1552" max="1792" width="9.140625" style="94"/>
    <col min="1793" max="1793" width="4.140625" style="94" customWidth="1"/>
    <col min="1794" max="1794" width="26.7109375" style="94" customWidth="1"/>
    <col min="1795" max="1796" width="7.7109375" style="94" customWidth="1"/>
    <col min="1797" max="1797" width="8.140625" style="94" customWidth="1"/>
    <col min="1798" max="1798" width="7.5703125" style="94" customWidth="1"/>
    <col min="1799" max="1799" width="7.42578125" style="94" customWidth="1"/>
    <col min="1800" max="1800" width="7.5703125" style="94" customWidth="1"/>
    <col min="1801" max="1801" width="7" style="94" customWidth="1"/>
    <col min="1802" max="1806" width="8.140625" style="94" customWidth="1"/>
    <col min="1807" max="1807" width="10.85546875" style="94" customWidth="1"/>
    <col min="1808" max="2048" width="9.140625" style="94"/>
    <col min="2049" max="2049" width="4.140625" style="94" customWidth="1"/>
    <col min="2050" max="2050" width="26.7109375" style="94" customWidth="1"/>
    <col min="2051" max="2052" width="7.7109375" style="94" customWidth="1"/>
    <col min="2053" max="2053" width="8.140625" style="94" customWidth="1"/>
    <col min="2054" max="2054" width="7.5703125" style="94" customWidth="1"/>
    <col min="2055" max="2055" width="7.42578125" style="94" customWidth="1"/>
    <col min="2056" max="2056" width="7.5703125" style="94" customWidth="1"/>
    <col min="2057" max="2057" width="7" style="94" customWidth="1"/>
    <col min="2058" max="2062" width="8.140625" style="94" customWidth="1"/>
    <col min="2063" max="2063" width="10.85546875" style="94" customWidth="1"/>
    <col min="2064" max="2304" width="9.140625" style="94"/>
    <col min="2305" max="2305" width="4.140625" style="94" customWidth="1"/>
    <col min="2306" max="2306" width="26.7109375" style="94" customWidth="1"/>
    <col min="2307" max="2308" width="7.7109375" style="94" customWidth="1"/>
    <col min="2309" max="2309" width="8.140625" style="94" customWidth="1"/>
    <col min="2310" max="2310" width="7.5703125" style="94" customWidth="1"/>
    <col min="2311" max="2311" width="7.42578125" style="94" customWidth="1"/>
    <col min="2312" max="2312" width="7.5703125" style="94" customWidth="1"/>
    <col min="2313" max="2313" width="7" style="94" customWidth="1"/>
    <col min="2314" max="2318" width="8.140625" style="94" customWidth="1"/>
    <col min="2319" max="2319" width="10.85546875" style="94" customWidth="1"/>
    <col min="2320" max="2560" width="9.140625" style="94"/>
    <col min="2561" max="2561" width="4.140625" style="94" customWidth="1"/>
    <col min="2562" max="2562" width="26.7109375" style="94" customWidth="1"/>
    <col min="2563" max="2564" width="7.7109375" style="94" customWidth="1"/>
    <col min="2565" max="2565" width="8.140625" style="94" customWidth="1"/>
    <col min="2566" max="2566" width="7.5703125" style="94" customWidth="1"/>
    <col min="2567" max="2567" width="7.42578125" style="94" customWidth="1"/>
    <col min="2568" max="2568" width="7.5703125" style="94" customWidth="1"/>
    <col min="2569" max="2569" width="7" style="94" customWidth="1"/>
    <col min="2570" max="2574" width="8.140625" style="94" customWidth="1"/>
    <col min="2575" max="2575" width="10.85546875" style="94" customWidth="1"/>
    <col min="2576" max="2816" width="9.140625" style="94"/>
    <col min="2817" max="2817" width="4.140625" style="94" customWidth="1"/>
    <col min="2818" max="2818" width="26.7109375" style="94" customWidth="1"/>
    <col min="2819" max="2820" width="7.7109375" style="94" customWidth="1"/>
    <col min="2821" max="2821" width="8.140625" style="94" customWidth="1"/>
    <col min="2822" max="2822" width="7.5703125" style="94" customWidth="1"/>
    <col min="2823" max="2823" width="7.42578125" style="94" customWidth="1"/>
    <col min="2824" max="2824" width="7.5703125" style="94" customWidth="1"/>
    <col min="2825" max="2825" width="7" style="94" customWidth="1"/>
    <col min="2826" max="2830" width="8.140625" style="94" customWidth="1"/>
    <col min="2831" max="2831" width="10.85546875" style="94" customWidth="1"/>
    <col min="2832" max="3072" width="9.140625" style="94"/>
    <col min="3073" max="3073" width="4.140625" style="94" customWidth="1"/>
    <col min="3074" max="3074" width="26.7109375" style="94" customWidth="1"/>
    <col min="3075" max="3076" width="7.7109375" style="94" customWidth="1"/>
    <col min="3077" max="3077" width="8.140625" style="94" customWidth="1"/>
    <col min="3078" max="3078" width="7.5703125" style="94" customWidth="1"/>
    <col min="3079" max="3079" width="7.42578125" style="94" customWidth="1"/>
    <col min="3080" max="3080" width="7.5703125" style="94" customWidth="1"/>
    <col min="3081" max="3081" width="7" style="94" customWidth="1"/>
    <col min="3082" max="3086" width="8.140625" style="94" customWidth="1"/>
    <col min="3087" max="3087" width="10.85546875" style="94" customWidth="1"/>
    <col min="3088" max="3328" width="9.140625" style="94"/>
    <col min="3329" max="3329" width="4.140625" style="94" customWidth="1"/>
    <col min="3330" max="3330" width="26.7109375" style="94" customWidth="1"/>
    <col min="3331" max="3332" width="7.7109375" style="94" customWidth="1"/>
    <col min="3333" max="3333" width="8.140625" style="94" customWidth="1"/>
    <col min="3334" max="3334" width="7.5703125" style="94" customWidth="1"/>
    <col min="3335" max="3335" width="7.42578125" style="94" customWidth="1"/>
    <col min="3336" max="3336" width="7.5703125" style="94" customWidth="1"/>
    <col min="3337" max="3337" width="7" style="94" customWidth="1"/>
    <col min="3338" max="3342" width="8.140625" style="94" customWidth="1"/>
    <col min="3343" max="3343" width="10.85546875" style="94" customWidth="1"/>
    <col min="3344" max="3584" width="9.140625" style="94"/>
    <col min="3585" max="3585" width="4.140625" style="94" customWidth="1"/>
    <col min="3586" max="3586" width="26.7109375" style="94" customWidth="1"/>
    <col min="3587" max="3588" width="7.7109375" style="94" customWidth="1"/>
    <col min="3589" max="3589" width="8.140625" style="94" customWidth="1"/>
    <col min="3590" max="3590" width="7.5703125" style="94" customWidth="1"/>
    <col min="3591" max="3591" width="7.42578125" style="94" customWidth="1"/>
    <col min="3592" max="3592" width="7.5703125" style="94" customWidth="1"/>
    <col min="3593" max="3593" width="7" style="94" customWidth="1"/>
    <col min="3594" max="3598" width="8.140625" style="94" customWidth="1"/>
    <col min="3599" max="3599" width="10.85546875" style="94" customWidth="1"/>
    <col min="3600" max="3840" width="9.140625" style="94"/>
    <col min="3841" max="3841" width="4.140625" style="94" customWidth="1"/>
    <col min="3842" max="3842" width="26.7109375" style="94" customWidth="1"/>
    <col min="3843" max="3844" width="7.7109375" style="94" customWidth="1"/>
    <col min="3845" max="3845" width="8.140625" style="94" customWidth="1"/>
    <col min="3846" max="3846" width="7.5703125" style="94" customWidth="1"/>
    <col min="3847" max="3847" width="7.42578125" style="94" customWidth="1"/>
    <col min="3848" max="3848" width="7.5703125" style="94" customWidth="1"/>
    <col min="3849" max="3849" width="7" style="94" customWidth="1"/>
    <col min="3850" max="3854" width="8.140625" style="94" customWidth="1"/>
    <col min="3855" max="3855" width="10.85546875" style="94" customWidth="1"/>
    <col min="3856" max="4096" width="9.140625" style="94"/>
    <col min="4097" max="4097" width="4.140625" style="94" customWidth="1"/>
    <col min="4098" max="4098" width="26.7109375" style="94" customWidth="1"/>
    <col min="4099" max="4100" width="7.7109375" style="94" customWidth="1"/>
    <col min="4101" max="4101" width="8.140625" style="94" customWidth="1"/>
    <col min="4102" max="4102" width="7.5703125" style="94" customWidth="1"/>
    <col min="4103" max="4103" width="7.42578125" style="94" customWidth="1"/>
    <col min="4104" max="4104" width="7.5703125" style="94" customWidth="1"/>
    <col min="4105" max="4105" width="7" style="94" customWidth="1"/>
    <col min="4106" max="4110" width="8.140625" style="94" customWidth="1"/>
    <col min="4111" max="4111" width="10.85546875" style="94" customWidth="1"/>
    <col min="4112" max="4352" width="9.140625" style="94"/>
    <col min="4353" max="4353" width="4.140625" style="94" customWidth="1"/>
    <col min="4354" max="4354" width="26.7109375" style="94" customWidth="1"/>
    <col min="4355" max="4356" width="7.7109375" style="94" customWidth="1"/>
    <col min="4357" max="4357" width="8.140625" style="94" customWidth="1"/>
    <col min="4358" max="4358" width="7.5703125" style="94" customWidth="1"/>
    <col min="4359" max="4359" width="7.42578125" style="94" customWidth="1"/>
    <col min="4360" max="4360" width="7.5703125" style="94" customWidth="1"/>
    <col min="4361" max="4361" width="7" style="94" customWidth="1"/>
    <col min="4362" max="4366" width="8.140625" style="94" customWidth="1"/>
    <col min="4367" max="4367" width="10.85546875" style="94" customWidth="1"/>
    <col min="4368" max="4608" width="9.140625" style="94"/>
    <col min="4609" max="4609" width="4.140625" style="94" customWidth="1"/>
    <col min="4610" max="4610" width="26.7109375" style="94" customWidth="1"/>
    <col min="4611" max="4612" width="7.7109375" style="94" customWidth="1"/>
    <col min="4613" max="4613" width="8.140625" style="94" customWidth="1"/>
    <col min="4614" max="4614" width="7.5703125" style="94" customWidth="1"/>
    <col min="4615" max="4615" width="7.42578125" style="94" customWidth="1"/>
    <col min="4616" max="4616" width="7.5703125" style="94" customWidth="1"/>
    <col min="4617" max="4617" width="7" style="94" customWidth="1"/>
    <col min="4618" max="4622" width="8.140625" style="94" customWidth="1"/>
    <col min="4623" max="4623" width="10.85546875" style="94" customWidth="1"/>
    <col min="4624" max="4864" width="9.140625" style="94"/>
    <col min="4865" max="4865" width="4.140625" style="94" customWidth="1"/>
    <col min="4866" max="4866" width="26.7109375" style="94" customWidth="1"/>
    <col min="4867" max="4868" width="7.7109375" style="94" customWidth="1"/>
    <col min="4869" max="4869" width="8.140625" style="94" customWidth="1"/>
    <col min="4870" max="4870" width="7.5703125" style="94" customWidth="1"/>
    <col min="4871" max="4871" width="7.42578125" style="94" customWidth="1"/>
    <col min="4872" max="4872" width="7.5703125" style="94" customWidth="1"/>
    <col min="4873" max="4873" width="7" style="94" customWidth="1"/>
    <col min="4874" max="4878" width="8.140625" style="94" customWidth="1"/>
    <col min="4879" max="4879" width="10.85546875" style="94" customWidth="1"/>
    <col min="4880" max="5120" width="9.140625" style="94"/>
    <col min="5121" max="5121" width="4.140625" style="94" customWidth="1"/>
    <col min="5122" max="5122" width="26.7109375" style="94" customWidth="1"/>
    <col min="5123" max="5124" width="7.7109375" style="94" customWidth="1"/>
    <col min="5125" max="5125" width="8.140625" style="94" customWidth="1"/>
    <col min="5126" max="5126" width="7.5703125" style="94" customWidth="1"/>
    <col min="5127" max="5127" width="7.42578125" style="94" customWidth="1"/>
    <col min="5128" max="5128" width="7.5703125" style="94" customWidth="1"/>
    <col min="5129" max="5129" width="7" style="94" customWidth="1"/>
    <col min="5130" max="5134" width="8.140625" style="94" customWidth="1"/>
    <col min="5135" max="5135" width="10.85546875" style="94" customWidth="1"/>
    <col min="5136" max="5376" width="9.140625" style="94"/>
    <col min="5377" max="5377" width="4.140625" style="94" customWidth="1"/>
    <col min="5378" max="5378" width="26.7109375" style="94" customWidth="1"/>
    <col min="5379" max="5380" width="7.7109375" style="94" customWidth="1"/>
    <col min="5381" max="5381" width="8.140625" style="94" customWidth="1"/>
    <col min="5382" max="5382" width="7.5703125" style="94" customWidth="1"/>
    <col min="5383" max="5383" width="7.42578125" style="94" customWidth="1"/>
    <col min="5384" max="5384" width="7.5703125" style="94" customWidth="1"/>
    <col min="5385" max="5385" width="7" style="94" customWidth="1"/>
    <col min="5386" max="5390" width="8.140625" style="94" customWidth="1"/>
    <col min="5391" max="5391" width="10.85546875" style="94" customWidth="1"/>
    <col min="5392" max="5632" width="9.140625" style="94"/>
    <col min="5633" max="5633" width="4.140625" style="94" customWidth="1"/>
    <col min="5634" max="5634" width="26.7109375" style="94" customWidth="1"/>
    <col min="5635" max="5636" width="7.7109375" style="94" customWidth="1"/>
    <col min="5637" max="5637" width="8.140625" style="94" customWidth="1"/>
    <col min="5638" max="5638" width="7.5703125" style="94" customWidth="1"/>
    <col min="5639" max="5639" width="7.42578125" style="94" customWidth="1"/>
    <col min="5640" max="5640" width="7.5703125" style="94" customWidth="1"/>
    <col min="5641" max="5641" width="7" style="94" customWidth="1"/>
    <col min="5642" max="5646" width="8.140625" style="94" customWidth="1"/>
    <col min="5647" max="5647" width="10.85546875" style="94" customWidth="1"/>
    <col min="5648" max="5888" width="9.140625" style="94"/>
    <col min="5889" max="5889" width="4.140625" style="94" customWidth="1"/>
    <col min="5890" max="5890" width="26.7109375" style="94" customWidth="1"/>
    <col min="5891" max="5892" width="7.7109375" style="94" customWidth="1"/>
    <col min="5893" max="5893" width="8.140625" style="94" customWidth="1"/>
    <col min="5894" max="5894" width="7.5703125" style="94" customWidth="1"/>
    <col min="5895" max="5895" width="7.42578125" style="94" customWidth="1"/>
    <col min="5896" max="5896" width="7.5703125" style="94" customWidth="1"/>
    <col min="5897" max="5897" width="7" style="94" customWidth="1"/>
    <col min="5898" max="5902" width="8.140625" style="94" customWidth="1"/>
    <col min="5903" max="5903" width="10.85546875" style="94" customWidth="1"/>
    <col min="5904" max="6144" width="9.140625" style="94"/>
    <col min="6145" max="6145" width="4.140625" style="94" customWidth="1"/>
    <col min="6146" max="6146" width="26.7109375" style="94" customWidth="1"/>
    <col min="6147" max="6148" width="7.7109375" style="94" customWidth="1"/>
    <col min="6149" max="6149" width="8.140625" style="94" customWidth="1"/>
    <col min="6150" max="6150" width="7.5703125" style="94" customWidth="1"/>
    <col min="6151" max="6151" width="7.42578125" style="94" customWidth="1"/>
    <col min="6152" max="6152" width="7.5703125" style="94" customWidth="1"/>
    <col min="6153" max="6153" width="7" style="94" customWidth="1"/>
    <col min="6154" max="6158" width="8.140625" style="94" customWidth="1"/>
    <col min="6159" max="6159" width="10.85546875" style="94" customWidth="1"/>
    <col min="6160" max="6400" width="9.140625" style="94"/>
    <col min="6401" max="6401" width="4.140625" style="94" customWidth="1"/>
    <col min="6402" max="6402" width="26.7109375" style="94" customWidth="1"/>
    <col min="6403" max="6404" width="7.7109375" style="94" customWidth="1"/>
    <col min="6405" max="6405" width="8.140625" style="94" customWidth="1"/>
    <col min="6406" max="6406" width="7.5703125" style="94" customWidth="1"/>
    <col min="6407" max="6407" width="7.42578125" style="94" customWidth="1"/>
    <col min="6408" max="6408" width="7.5703125" style="94" customWidth="1"/>
    <col min="6409" max="6409" width="7" style="94" customWidth="1"/>
    <col min="6410" max="6414" width="8.140625" style="94" customWidth="1"/>
    <col min="6415" max="6415" width="10.85546875" style="94" customWidth="1"/>
    <col min="6416" max="6656" width="9.140625" style="94"/>
    <col min="6657" max="6657" width="4.140625" style="94" customWidth="1"/>
    <col min="6658" max="6658" width="26.7109375" style="94" customWidth="1"/>
    <col min="6659" max="6660" width="7.7109375" style="94" customWidth="1"/>
    <col min="6661" max="6661" width="8.140625" style="94" customWidth="1"/>
    <col min="6662" max="6662" width="7.5703125" style="94" customWidth="1"/>
    <col min="6663" max="6663" width="7.42578125" style="94" customWidth="1"/>
    <col min="6664" max="6664" width="7.5703125" style="94" customWidth="1"/>
    <col min="6665" max="6665" width="7" style="94" customWidth="1"/>
    <col min="6666" max="6670" width="8.140625" style="94" customWidth="1"/>
    <col min="6671" max="6671" width="10.85546875" style="94" customWidth="1"/>
    <col min="6672" max="6912" width="9.140625" style="94"/>
    <col min="6913" max="6913" width="4.140625" style="94" customWidth="1"/>
    <col min="6914" max="6914" width="26.7109375" style="94" customWidth="1"/>
    <col min="6915" max="6916" width="7.7109375" style="94" customWidth="1"/>
    <col min="6917" max="6917" width="8.140625" style="94" customWidth="1"/>
    <col min="6918" max="6918" width="7.5703125" style="94" customWidth="1"/>
    <col min="6919" max="6919" width="7.42578125" style="94" customWidth="1"/>
    <col min="6920" max="6920" width="7.5703125" style="94" customWidth="1"/>
    <col min="6921" max="6921" width="7" style="94" customWidth="1"/>
    <col min="6922" max="6926" width="8.140625" style="94" customWidth="1"/>
    <col min="6927" max="6927" width="10.85546875" style="94" customWidth="1"/>
    <col min="6928" max="7168" width="9.140625" style="94"/>
    <col min="7169" max="7169" width="4.140625" style="94" customWidth="1"/>
    <col min="7170" max="7170" width="26.7109375" style="94" customWidth="1"/>
    <col min="7171" max="7172" width="7.7109375" style="94" customWidth="1"/>
    <col min="7173" max="7173" width="8.140625" style="94" customWidth="1"/>
    <col min="7174" max="7174" width="7.5703125" style="94" customWidth="1"/>
    <col min="7175" max="7175" width="7.42578125" style="94" customWidth="1"/>
    <col min="7176" max="7176" width="7.5703125" style="94" customWidth="1"/>
    <col min="7177" max="7177" width="7" style="94" customWidth="1"/>
    <col min="7178" max="7182" width="8.140625" style="94" customWidth="1"/>
    <col min="7183" max="7183" width="10.85546875" style="94" customWidth="1"/>
    <col min="7184" max="7424" width="9.140625" style="94"/>
    <col min="7425" max="7425" width="4.140625" style="94" customWidth="1"/>
    <col min="7426" max="7426" width="26.7109375" style="94" customWidth="1"/>
    <col min="7427" max="7428" width="7.7109375" style="94" customWidth="1"/>
    <col min="7429" max="7429" width="8.140625" style="94" customWidth="1"/>
    <col min="7430" max="7430" width="7.5703125" style="94" customWidth="1"/>
    <col min="7431" max="7431" width="7.42578125" style="94" customWidth="1"/>
    <col min="7432" max="7432" width="7.5703125" style="94" customWidth="1"/>
    <col min="7433" max="7433" width="7" style="94" customWidth="1"/>
    <col min="7434" max="7438" width="8.140625" style="94" customWidth="1"/>
    <col min="7439" max="7439" width="10.85546875" style="94" customWidth="1"/>
    <col min="7440" max="7680" width="9.140625" style="94"/>
    <col min="7681" max="7681" width="4.140625" style="94" customWidth="1"/>
    <col min="7682" max="7682" width="26.7109375" style="94" customWidth="1"/>
    <col min="7683" max="7684" width="7.7109375" style="94" customWidth="1"/>
    <col min="7685" max="7685" width="8.140625" style="94" customWidth="1"/>
    <col min="7686" max="7686" width="7.5703125" style="94" customWidth="1"/>
    <col min="7687" max="7687" width="7.42578125" style="94" customWidth="1"/>
    <col min="7688" max="7688" width="7.5703125" style="94" customWidth="1"/>
    <col min="7689" max="7689" width="7" style="94" customWidth="1"/>
    <col min="7690" max="7694" width="8.140625" style="94" customWidth="1"/>
    <col min="7695" max="7695" width="10.85546875" style="94" customWidth="1"/>
    <col min="7696" max="7936" width="9.140625" style="94"/>
    <col min="7937" max="7937" width="4.140625" style="94" customWidth="1"/>
    <col min="7938" max="7938" width="26.7109375" style="94" customWidth="1"/>
    <col min="7939" max="7940" width="7.7109375" style="94" customWidth="1"/>
    <col min="7941" max="7941" width="8.140625" style="94" customWidth="1"/>
    <col min="7942" max="7942" width="7.5703125" style="94" customWidth="1"/>
    <col min="7943" max="7943" width="7.42578125" style="94" customWidth="1"/>
    <col min="7944" max="7944" width="7.5703125" style="94" customWidth="1"/>
    <col min="7945" max="7945" width="7" style="94" customWidth="1"/>
    <col min="7946" max="7950" width="8.140625" style="94" customWidth="1"/>
    <col min="7951" max="7951" width="10.85546875" style="94" customWidth="1"/>
    <col min="7952" max="8192" width="9.140625" style="94"/>
    <col min="8193" max="8193" width="4.140625" style="94" customWidth="1"/>
    <col min="8194" max="8194" width="26.7109375" style="94" customWidth="1"/>
    <col min="8195" max="8196" width="7.7109375" style="94" customWidth="1"/>
    <col min="8197" max="8197" width="8.140625" style="94" customWidth="1"/>
    <col min="8198" max="8198" width="7.5703125" style="94" customWidth="1"/>
    <col min="8199" max="8199" width="7.42578125" style="94" customWidth="1"/>
    <col min="8200" max="8200" width="7.5703125" style="94" customWidth="1"/>
    <col min="8201" max="8201" width="7" style="94" customWidth="1"/>
    <col min="8202" max="8206" width="8.140625" style="94" customWidth="1"/>
    <col min="8207" max="8207" width="10.85546875" style="94" customWidth="1"/>
    <col min="8208" max="8448" width="9.140625" style="94"/>
    <col min="8449" max="8449" width="4.140625" style="94" customWidth="1"/>
    <col min="8450" max="8450" width="26.7109375" style="94" customWidth="1"/>
    <col min="8451" max="8452" width="7.7109375" style="94" customWidth="1"/>
    <col min="8453" max="8453" width="8.140625" style="94" customWidth="1"/>
    <col min="8454" max="8454" width="7.5703125" style="94" customWidth="1"/>
    <col min="8455" max="8455" width="7.42578125" style="94" customWidth="1"/>
    <col min="8456" max="8456" width="7.5703125" style="94" customWidth="1"/>
    <col min="8457" max="8457" width="7" style="94" customWidth="1"/>
    <col min="8458" max="8462" width="8.140625" style="94" customWidth="1"/>
    <col min="8463" max="8463" width="10.85546875" style="94" customWidth="1"/>
    <col min="8464" max="8704" width="9.140625" style="94"/>
    <col min="8705" max="8705" width="4.140625" style="94" customWidth="1"/>
    <col min="8706" max="8706" width="26.7109375" style="94" customWidth="1"/>
    <col min="8707" max="8708" width="7.7109375" style="94" customWidth="1"/>
    <col min="8709" max="8709" width="8.140625" style="94" customWidth="1"/>
    <col min="8710" max="8710" width="7.5703125" style="94" customWidth="1"/>
    <col min="8711" max="8711" width="7.42578125" style="94" customWidth="1"/>
    <col min="8712" max="8712" width="7.5703125" style="94" customWidth="1"/>
    <col min="8713" max="8713" width="7" style="94" customWidth="1"/>
    <col min="8714" max="8718" width="8.140625" style="94" customWidth="1"/>
    <col min="8719" max="8719" width="10.85546875" style="94" customWidth="1"/>
    <col min="8720" max="8960" width="9.140625" style="94"/>
    <col min="8961" max="8961" width="4.140625" style="94" customWidth="1"/>
    <col min="8962" max="8962" width="26.7109375" style="94" customWidth="1"/>
    <col min="8963" max="8964" width="7.7109375" style="94" customWidth="1"/>
    <col min="8965" max="8965" width="8.140625" style="94" customWidth="1"/>
    <col min="8966" max="8966" width="7.5703125" style="94" customWidth="1"/>
    <col min="8967" max="8967" width="7.42578125" style="94" customWidth="1"/>
    <col min="8968" max="8968" width="7.5703125" style="94" customWidth="1"/>
    <col min="8969" max="8969" width="7" style="94" customWidth="1"/>
    <col min="8970" max="8974" width="8.140625" style="94" customWidth="1"/>
    <col min="8975" max="8975" width="10.85546875" style="94" customWidth="1"/>
    <col min="8976" max="9216" width="9.140625" style="94"/>
    <col min="9217" max="9217" width="4.140625" style="94" customWidth="1"/>
    <col min="9218" max="9218" width="26.7109375" style="94" customWidth="1"/>
    <col min="9219" max="9220" width="7.7109375" style="94" customWidth="1"/>
    <col min="9221" max="9221" width="8.140625" style="94" customWidth="1"/>
    <col min="9222" max="9222" width="7.5703125" style="94" customWidth="1"/>
    <col min="9223" max="9223" width="7.42578125" style="94" customWidth="1"/>
    <col min="9224" max="9224" width="7.5703125" style="94" customWidth="1"/>
    <col min="9225" max="9225" width="7" style="94" customWidth="1"/>
    <col min="9226" max="9230" width="8.140625" style="94" customWidth="1"/>
    <col min="9231" max="9231" width="10.85546875" style="94" customWidth="1"/>
    <col min="9232" max="9472" width="9.140625" style="94"/>
    <col min="9473" max="9473" width="4.140625" style="94" customWidth="1"/>
    <col min="9474" max="9474" width="26.7109375" style="94" customWidth="1"/>
    <col min="9475" max="9476" width="7.7109375" style="94" customWidth="1"/>
    <col min="9477" max="9477" width="8.140625" style="94" customWidth="1"/>
    <col min="9478" max="9478" width="7.5703125" style="94" customWidth="1"/>
    <col min="9479" max="9479" width="7.42578125" style="94" customWidth="1"/>
    <col min="9480" max="9480" width="7.5703125" style="94" customWidth="1"/>
    <col min="9481" max="9481" width="7" style="94" customWidth="1"/>
    <col min="9482" max="9486" width="8.140625" style="94" customWidth="1"/>
    <col min="9487" max="9487" width="10.85546875" style="94" customWidth="1"/>
    <col min="9488" max="9728" width="9.140625" style="94"/>
    <col min="9729" max="9729" width="4.140625" style="94" customWidth="1"/>
    <col min="9730" max="9730" width="26.7109375" style="94" customWidth="1"/>
    <col min="9731" max="9732" width="7.7109375" style="94" customWidth="1"/>
    <col min="9733" max="9733" width="8.140625" style="94" customWidth="1"/>
    <col min="9734" max="9734" width="7.5703125" style="94" customWidth="1"/>
    <col min="9735" max="9735" width="7.42578125" style="94" customWidth="1"/>
    <col min="9736" max="9736" width="7.5703125" style="94" customWidth="1"/>
    <col min="9737" max="9737" width="7" style="94" customWidth="1"/>
    <col min="9738" max="9742" width="8.140625" style="94" customWidth="1"/>
    <col min="9743" max="9743" width="10.85546875" style="94" customWidth="1"/>
    <col min="9744" max="9984" width="9.140625" style="94"/>
    <col min="9985" max="9985" width="4.140625" style="94" customWidth="1"/>
    <col min="9986" max="9986" width="26.7109375" style="94" customWidth="1"/>
    <col min="9987" max="9988" width="7.7109375" style="94" customWidth="1"/>
    <col min="9989" max="9989" width="8.140625" style="94" customWidth="1"/>
    <col min="9990" max="9990" width="7.5703125" style="94" customWidth="1"/>
    <col min="9991" max="9991" width="7.42578125" style="94" customWidth="1"/>
    <col min="9992" max="9992" width="7.5703125" style="94" customWidth="1"/>
    <col min="9993" max="9993" width="7" style="94" customWidth="1"/>
    <col min="9994" max="9998" width="8.140625" style="94" customWidth="1"/>
    <col min="9999" max="9999" width="10.85546875" style="94" customWidth="1"/>
    <col min="10000" max="10240" width="9.140625" style="94"/>
    <col min="10241" max="10241" width="4.140625" style="94" customWidth="1"/>
    <col min="10242" max="10242" width="26.7109375" style="94" customWidth="1"/>
    <col min="10243" max="10244" width="7.7109375" style="94" customWidth="1"/>
    <col min="10245" max="10245" width="8.140625" style="94" customWidth="1"/>
    <col min="10246" max="10246" width="7.5703125" style="94" customWidth="1"/>
    <col min="10247" max="10247" width="7.42578125" style="94" customWidth="1"/>
    <col min="10248" max="10248" width="7.5703125" style="94" customWidth="1"/>
    <col min="10249" max="10249" width="7" style="94" customWidth="1"/>
    <col min="10250" max="10254" width="8.140625" style="94" customWidth="1"/>
    <col min="10255" max="10255" width="10.85546875" style="94" customWidth="1"/>
    <col min="10256" max="10496" width="9.140625" style="94"/>
    <col min="10497" max="10497" width="4.140625" style="94" customWidth="1"/>
    <col min="10498" max="10498" width="26.7109375" style="94" customWidth="1"/>
    <col min="10499" max="10500" width="7.7109375" style="94" customWidth="1"/>
    <col min="10501" max="10501" width="8.140625" style="94" customWidth="1"/>
    <col min="10502" max="10502" width="7.5703125" style="94" customWidth="1"/>
    <col min="10503" max="10503" width="7.42578125" style="94" customWidth="1"/>
    <col min="10504" max="10504" width="7.5703125" style="94" customWidth="1"/>
    <col min="10505" max="10505" width="7" style="94" customWidth="1"/>
    <col min="10506" max="10510" width="8.140625" style="94" customWidth="1"/>
    <col min="10511" max="10511" width="10.85546875" style="94" customWidth="1"/>
    <col min="10512" max="10752" width="9.140625" style="94"/>
    <col min="10753" max="10753" width="4.140625" style="94" customWidth="1"/>
    <col min="10754" max="10754" width="26.7109375" style="94" customWidth="1"/>
    <col min="10755" max="10756" width="7.7109375" style="94" customWidth="1"/>
    <col min="10757" max="10757" width="8.140625" style="94" customWidth="1"/>
    <col min="10758" max="10758" width="7.5703125" style="94" customWidth="1"/>
    <col min="10759" max="10759" width="7.42578125" style="94" customWidth="1"/>
    <col min="10760" max="10760" width="7.5703125" style="94" customWidth="1"/>
    <col min="10761" max="10761" width="7" style="94" customWidth="1"/>
    <col min="10762" max="10766" width="8.140625" style="94" customWidth="1"/>
    <col min="10767" max="10767" width="10.85546875" style="94" customWidth="1"/>
    <col min="10768" max="11008" width="9.140625" style="94"/>
    <col min="11009" max="11009" width="4.140625" style="94" customWidth="1"/>
    <col min="11010" max="11010" width="26.7109375" style="94" customWidth="1"/>
    <col min="11011" max="11012" width="7.7109375" style="94" customWidth="1"/>
    <col min="11013" max="11013" width="8.140625" style="94" customWidth="1"/>
    <col min="11014" max="11014" width="7.5703125" style="94" customWidth="1"/>
    <col min="11015" max="11015" width="7.42578125" style="94" customWidth="1"/>
    <col min="11016" max="11016" width="7.5703125" style="94" customWidth="1"/>
    <col min="11017" max="11017" width="7" style="94" customWidth="1"/>
    <col min="11018" max="11022" width="8.140625" style="94" customWidth="1"/>
    <col min="11023" max="11023" width="10.85546875" style="94" customWidth="1"/>
    <col min="11024" max="11264" width="9.140625" style="94"/>
    <col min="11265" max="11265" width="4.140625" style="94" customWidth="1"/>
    <col min="11266" max="11266" width="26.7109375" style="94" customWidth="1"/>
    <col min="11267" max="11268" width="7.7109375" style="94" customWidth="1"/>
    <col min="11269" max="11269" width="8.140625" style="94" customWidth="1"/>
    <col min="11270" max="11270" width="7.5703125" style="94" customWidth="1"/>
    <col min="11271" max="11271" width="7.42578125" style="94" customWidth="1"/>
    <col min="11272" max="11272" width="7.5703125" style="94" customWidth="1"/>
    <col min="11273" max="11273" width="7" style="94" customWidth="1"/>
    <col min="11274" max="11278" width="8.140625" style="94" customWidth="1"/>
    <col min="11279" max="11279" width="10.85546875" style="94" customWidth="1"/>
    <col min="11280" max="11520" width="9.140625" style="94"/>
    <col min="11521" max="11521" width="4.140625" style="94" customWidth="1"/>
    <col min="11522" max="11522" width="26.7109375" style="94" customWidth="1"/>
    <col min="11523" max="11524" width="7.7109375" style="94" customWidth="1"/>
    <col min="11525" max="11525" width="8.140625" style="94" customWidth="1"/>
    <col min="11526" max="11526" width="7.5703125" style="94" customWidth="1"/>
    <col min="11527" max="11527" width="7.42578125" style="94" customWidth="1"/>
    <col min="11528" max="11528" width="7.5703125" style="94" customWidth="1"/>
    <col min="11529" max="11529" width="7" style="94" customWidth="1"/>
    <col min="11530" max="11534" width="8.140625" style="94" customWidth="1"/>
    <col min="11535" max="11535" width="10.85546875" style="94" customWidth="1"/>
    <col min="11536" max="11776" width="9.140625" style="94"/>
    <col min="11777" max="11777" width="4.140625" style="94" customWidth="1"/>
    <col min="11778" max="11778" width="26.7109375" style="94" customWidth="1"/>
    <col min="11779" max="11780" width="7.7109375" style="94" customWidth="1"/>
    <col min="11781" max="11781" width="8.140625" style="94" customWidth="1"/>
    <col min="11782" max="11782" width="7.5703125" style="94" customWidth="1"/>
    <col min="11783" max="11783" width="7.42578125" style="94" customWidth="1"/>
    <col min="11784" max="11784" width="7.5703125" style="94" customWidth="1"/>
    <col min="11785" max="11785" width="7" style="94" customWidth="1"/>
    <col min="11786" max="11790" width="8.140625" style="94" customWidth="1"/>
    <col min="11791" max="11791" width="10.85546875" style="94" customWidth="1"/>
    <col min="11792" max="12032" width="9.140625" style="94"/>
    <col min="12033" max="12033" width="4.140625" style="94" customWidth="1"/>
    <col min="12034" max="12034" width="26.7109375" style="94" customWidth="1"/>
    <col min="12035" max="12036" width="7.7109375" style="94" customWidth="1"/>
    <col min="12037" max="12037" width="8.140625" style="94" customWidth="1"/>
    <col min="12038" max="12038" width="7.5703125" style="94" customWidth="1"/>
    <col min="12039" max="12039" width="7.42578125" style="94" customWidth="1"/>
    <col min="12040" max="12040" width="7.5703125" style="94" customWidth="1"/>
    <col min="12041" max="12041" width="7" style="94" customWidth="1"/>
    <col min="12042" max="12046" width="8.140625" style="94" customWidth="1"/>
    <col min="12047" max="12047" width="10.85546875" style="94" customWidth="1"/>
    <col min="12048" max="12288" width="9.140625" style="94"/>
    <col min="12289" max="12289" width="4.140625" style="94" customWidth="1"/>
    <col min="12290" max="12290" width="26.7109375" style="94" customWidth="1"/>
    <col min="12291" max="12292" width="7.7109375" style="94" customWidth="1"/>
    <col min="12293" max="12293" width="8.140625" style="94" customWidth="1"/>
    <col min="12294" max="12294" width="7.5703125" style="94" customWidth="1"/>
    <col min="12295" max="12295" width="7.42578125" style="94" customWidth="1"/>
    <col min="12296" max="12296" width="7.5703125" style="94" customWidth="1"/>
    <col min="12297" max="12297" width="7" style="94" customWidth="1"/>
    <col min="12298" max="12302" width="8.140625" style="94" customWidth="1"/>
    <col min="12303" max="12303" width="10.85546875" style="94" customWidth="1"/>
    <col min="12304" max="12544" width="9.140625" style="94"/>
    <col min="12545" max="12545" width="4.140625" style="94" customWidth="1"/>
    <col min="12546" max="12546" width="26.7109375" style="94" customWidth="1"/>
    <col min="12547" max="12548" width="7.7109375" style="94" customWidth="1"/>
    <col min="12549" max="12549" width="8.140625" style="94" customWidth="1"/>
    <col min="12550" max="12550" width="7.5703125" style="94" customWidth="1"/>
    <col min="12551" max="12551" width="7.42578125" style="94" customWidth="1"/>
    <col min="12552" max="12552" width="7.5703125" style="94" customWidth="1"/>
    <col min="12553" max="12553" width="7" style="94" customWidth="1"/>
    <col min="12554" max="12558" width="8.140625" style="94" customWidth="1"/>
    <col min="12559" max="12559" width="10.85546875" style="94" customWidth="1"/>
    <col min="12560" max="12800" width="9.140625" style="94"/>
    <col min="12801" max="12801" width="4.140625" style="94" customWidth="1"/>
    <col min="12802" max="12802" width="26.7109375" style="94" customWidth="1"/>
    <col min="12803" max="12804" width="7.7109375" style="94" customWidth="1"/>
    <col min="12805" max="12805" width="8.140625" style="94" customWidth="1"/>
    <col min="12806" max="12806" width="7.5703125" style="94" customWidth="1"/>
    <col min="12807" max="12807" width="7.42578125" style="94" customWidth="1"/>
    <col min="12808" max="12808" width="7.5703125" style="94" customWidth="1"/>
    <col min="12809" max="12809" width="7" style="94" customWidth="1"/>
    <col min="12810" max="12814" width="8.140625" style="94" customWidth="1"/>
    <col min="12815" max="12815" width="10.85546875" style="94" customWidth="1"/>
    <col min="12816" max="13056" width="9.140625" style="94"/>
    <col min="13057" max="13057" width="4.140625" style="94" customWidth="1"/>
    <col min="13058" max="13058" width="26.7109375" style="94" customWidth="1"/>
    <col min="13059" max="13060" width="7.7109375" style="94" customWidth="1"/>
    <col min="13061" max="13061" width="8.140625" style="94" customWidth="1"/>
    <col min="13062" max="13062" width="7.5703125" style="94" customWidth="1"/>
    <col min="13063" max="13063" width="7.42578125" style="94" customWidth="1"/>
    <col min="13064" max="13064" width="7.5703125" style="94" customWidth="1"/>
    <col min="13065" max="13065" width="7" style="94" customWidth="1"/>
    <col min="13066" max="13070" width="8.140625" style="94" customWidth="1"/>
    <col min="13071" max="13071" width="10.85546875" style="94" customWidth="1"/>
    <col min="13072" max="13312" width="9.140625" style="94"/>
    <col min="13313" max="13313" width="4.140625" style="94" customWidth="1"/>
    <col min="13314" max="13314" width="26.7109375" style="94" customWidth="1"/>
    <col min="13315" max="13316" width="7.7109375" style="94" customWidth="1"/>
    <col min="13317" max="13317" width="8.140625" style="94" customWidth="1"/>
    <col min="13318" max="13318" width="7.5703125" style="94" customWidth="1"/>
    <col min="13319" max="13319" width="7.42578125" style="94" customWidth="1"/>
    <col min="13320" max="13320" width="7.5703125" style="94" customWidth="1"/>
    <col min="13321" max="13321" width="7" style="94" customWidth="1"/>
    <col min="13322" max="13326" width="8.140625" style="94" customWidth="1"/>
    <col min="13327" max="13327" width="10.85546875" style="94" customWidth="1"/>
    <col min="13328" max="13568" width="9.140625" style="94"/>
    <col min="13569" max="13569" width="4.140625" style="94" customWidth="1"/>
    <col min="13570" max="13570" width="26.7109375" style="94" customWidth="1"/>
    <col min="13571" max="13572" width="7.7109375" style="94" customWidth="1"/>
    <col min="13573" max="13573" width="8.140625" style="94" customWidth="1"/>
    <col min="13574" max="13574" width="7.5703125" style="94" customWidth="1"/>
    <col min="13575" max="13575" width="7.42578125" style="94" customWidth="1"/>
    <col min="13576" max="13576" width="7.5703125" style="94" customWidth="1"/>
    <col min="13577" max="13577" width="7" style="94" customWidth="1"/>
    <col min="13578" max="13582" width="8.140625" style="94" customWidth="1"/>
    <col min="13583" max="13583" width="10.85546875" style="94" customWidth="1"/>
    <col min="13584" max="13824" width="9.140625" style="94"/>
    <col min="13825" max="13825" width="4.140625" style="94" customWidth="1"/>
    <col min="13826" max="13826" width="26.7109375" style="94" customWidth="1"/>
    <col min="13827" max="13828" width="7.7109375" style="94" customWidth="1"/>
    <col min="13829" max="13829" width="8.140625" style="94" customWidth="1"/>
    <col min="13830" max="13830" width="7.5703125" style="94" customWidth="1"/>
    <col min="13831" max="13831" width="7.42578125" style="94" customWidth="1"/>
    <col min="13832" max="13832" width="7.5703125" style="94" customWidth="1"/>
    <col min="13833" max="13833" width="7" style="94" customWidth="1"/>
    <col min="13834" max="13838" width="8.140625" style="94" customWidth="1"/>
    <col min="13839" max="13839" width="10.85546875" style="94" customWidth="1"/>
    <col min="13840" max="14080" width="9.140625" style="94"/>
    <col min="14081" max="14081" width="4.140625" style="94" customWidth="1"/>
    <col min="14082" max="14082" width="26.7109375" style="94" customWidth="1"/>
    <col min="14083" max="14084" width="7.7109375" style="94" customWidth="1"/>
    <col min="14085" max="14085" width="8.140625" style="94" customWidth="1"/>
    <col min="14086" max="14086" width="7.5703125" style="94" customWidth="1"/>
    <col min="14087" max="14087" width="7.42578125" style="94" customWidth="1"/>
    <col min="14088" max="14088" width="7.5703125" style="94" customWidth="1"/>
    <col min="14089" max="14089" width="7" style="94" customWidth="1"/>
    <col min="14090" max="14094" width="8.140625" style="94" customWidth="1"/>
    <col min="14095" max="14095" width="10.85546875" style="94" customWidth="1"/>
    <col min="14096" max="14336" width="9.140625" style="94"/>
    <col min="14337" max="14337" width="4.140625" style="94" customWidth="1"/>
    <col min="14338" max="14338" width="26.7109375" style="94" customWidth="1"/>
    <col min="14339" max="14340" width="7.7109375" style="94" customWidth="1"/>
    <col min="14341" max="14341" width="8.140625" style="94" customWidth="1"/>
    <col min="14342" max="14342" width="7.5703125" style="94" customWidth="1"/>
    <col min="14343" max="14343" width="7.42578125" style="94" customWidth="1"/>
    <col min="14344" max="14344" width="7.5703125" style="94" customWidth="1"/>
    <col min="14345" max="14345" width="7" style="94" customWidth="1"/>
    <col min="14346" max="14350" width="8.140625" style="94" customWidth="1"/>
    <col min="14351" max="14351" width="10.85546875" style="94" customWidth="1"/>
    <col min="14352" max="14592" width="9.140625" style="94"/>
    <col min="14593" max="14593" width="4.140625" style="94" customWidth="1"/>
    <col min="14594" max="14594" width="26.7109375" style="94" customWidth="1"/>
    <col min="14595" max="14596" width="7.7109375" style="94" customWidth="1"/>
    <col min="14597" max="14597" width="8.140625" style="94" customWidth="1"/>
    <col min="14598" max="14598" width="7.5703125" style="94" customWidth="1"/>
    <col min="14599" max="14599" width="7.42578125" style="94" customWidth="1"/>
    <col min="14600" max="14600" width="7.5703125" style="94" customWidth="1"/>
    <col min="14601" max="14601" width="7" style="94" customWidth="1"/>
    <col min="14602" max="14606" width="8.140625" style="94" customWidth="1"/>
    <col min="14607" max="14607" width="10.85546875" style="94" customWidth="1"/>
    <col min="14608" max="14848" width="9.140625" style="94"/>
    <col min="14849" max="14849" width="4.140625" style="94" customWidth="1"/>
    <col min="14850" max="14850" width="26.7109375" style="94" customWidth="1"/>
    <col min="14851" max="14852" width="7.7109375" style="94" customWidth="1"/>
    <col min="14853" max="14853" width="8.140625" style="94" customWidth="1"/>
    <col min="14854" max="14854" width="7.5703125" style="94" customWidth="1"/>
    <col min="14855" max="14855" width="7.42578125" style="94" customWidth="1"/>
    <col min="14856" max="14856" width="7.5703125" style="94" customWidth="1"/>
    <col min="14857" max="14857" width="7" style="94" customWidth="1"/>
    <col min="14858" max="14862" width="8.140625" style="94" customWidth="1"/>
    <col min="14863" max="14863" width="10.85546875" style="94" customWidth="1"/>
    <col min="14864" max="15104" width="9.140625" style="94"/>
    <col min="15105" max="15105" width="4.140625" style="94" customWidth="1"/>
    <col min="15106" max="15106" width="26.7109375" style="94" customWidth="1"/>
    <col min="15107" max="15108" width="7.7109375" style="94" customWidth="1"/>
    <col min="15109" max="15109" width="8.140625" style="94" customWidth="1"/>
    <col min="15110" max="15110" width="7.5703125" style="94" customWidth="1"/>
    <col min="15111" max="15111" width="7.42578125" style="94" customWidth="1"/>
    <col min="15112" max="15112" width="7.5703125" style="94" customWidth="1"/>
    <col min="15113" max="15113" width="7" style="94" customWidth="1"/>
    <col min="15114" max="15118" width="8.140625" style="94" customWidth="1"/>
    <col min="15119" max="15119" width="10.85546875" style="94" customWidth="1"/>
    <col min="15120" max="15360" width="9.140625" style="94"/>
    <col min="15361" max="15361" width="4.140625" style="94" customWidth="1"/>
    <col min="15362" max="15362" width="26.7109375" style="94" customWidth="1"/>
    <col min="15363" max="15364" width="7.7109375" style="94" customWidth="1"/>
    <col min="15365" max="15365" width="8.140625" style="94" customWidth="1"/>
    <col min="15366" max="15366" width="7.5703125" style="94" customWidth="1"/>
    <col min="15367" max="15367" width="7.42578125" style="94" customWidth="1"/>
    <col min="15368" max="15368" width="7.5703125" style="94" customWidth="1"/>
    <col min="15369" max="15369" width="7" style="94" customWidth="1"/>
    <col min="15370" max="15374" width="8.140625" style="94" customWidth="1"/>
    <col min="15375" max="15375" width="10.85546875" style="94" customWidth="1"/>
    <col min="15376" max="15616" width="9.140625" style="94"/>
    <col min="15617" max="15617" width="4.140625" style="94" customWidth="1"/>
    <col min="15618" max="15618" width="26.7109375" style="94" customWidth="1"/>
    <col min="15619" max="15620" width="7.7109375" style="94" customWidth="1"/>
    <col min="15621" max="15621" width="8.140625" style="94" customWidth="1"/>
    <col min="15622" max="15622" width="7.5703125" style="94" customWidth="1"/>
    <col min="15623" max="15623" width="7.42578125" style="94" customWidth="1"/>
    <col min="15624" max="15624" width="7.5703125" style="94" customWidth="1"/>
    <col min="15625" max="15625" width="7" style="94" customWidth="1"/>
    <col min="15626" max="15630" width="8.140625" style="94" customWidth="1"/>
    <col min="15631" max="15631" width="10.85546875" style="94" customWidth="1"/>
    <col min="15632" max="15872" width="9.140625" style="94"/>
    <col min="15873" max="15873" width="4.140625" style="94" customWidth="1"/>
    <col min="15874" max="15874" width="26.7109375" style="94" customWidth="1"/>
    <col min="15875" max="15876" width="7.7109375" style="94" customWidth="1"/>
    <col min="15877" max="15877" width="8.140625" style="94" customWidth="1"/>
    <col min="15878" max="15878" width="7.5703125" style="94" customWidth="1"/>
    <col min="15879" max="15879" width="7.42578125" style="94" customWidth="1"/>
    <col min="15880" max="15880" width="7.5703125" style="94" customWidth="1"/>
    <col min="15881" max="15881" width="7" style="94" customWidth="1"/>
    <col min="15882" max="15886" width="8.140625" style="94" customWidth="1"/>
    <col min="15887" max="15887" width="10.85546875" style="94" customWidth="1"/>
    <col min="15888" max="16128" width="9.140625" style="94"/>
    <col min="16129" max="16129" width="4.140625" style="94" customWidth="1"/>
    <col min="16130" max="16130" width="26.7109375" style="94" customWidth="1"/>
    <col min="16131" max="16132" width="7.7109375" style="94" customWidth="1"/>
    <col min="16133" max="16133" width="8.140625" style="94" customWidth="1"/>
    <col min="16134" max="16134" width="7.5703125" style="94" customWidth="1"/>
    <col min="16135" max="16135" width="7.42578125" style="94" customWidth="1"/>
    <col min="16136" max="16136" width="7.5703125" style="94" customWidth="1"/>
    <col min="16137" max="16137" width="7" style="94" customWidth="1"/>
    <col min="16138" max="16142" width="8.140625" style="94" customWidth="1"/>
    <col min="16143" max="16143" width="10.85546875" style="94" customWidth="1"/>
    <col min="16144" max="16384" width="9.140625" style="94"/>
  </cols>
  <sheetData>
    <row r="1" spans="1:16" s="34" customFormat="1" ht="15" x14ac:dyDescent="0.25">
      <c r="A1" s="1"/>
      <c r="B1" s="315" t="s">
        <v>282</v>
      </c>
      <c r="C1" s="316"/>
      <c r="D1" s="316"/>
      <c r="E1" s="3"/>
      <c r="F1" s="4"/>
      <c r="G1" s="4"/>
      <c r="P1" s="286"/>
    </row>
    <row r="2" spans="1:16" ht="31.5" customHeight="1" x14ac:dyDescent="0.25">
      <c r="A2" s="363" t="s">
        <v>192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</row>
    <row r="3" spans="1:16" ht="16.5" thickBot="1" x14ac:dyDescent="0.3">
      <c r="N3" s="94" t="s">
        <v>91</v>
      </c>
      <c r="O3" s="239"/>
    </row>
    <row r="4" spans="1:16" s="77" customFormat="1" ht="29.25" customHeight="1" thickBot="1" x14ac:dyDescent="0.3">
      <c r="A4" s="74" t="s">
        <v>10</v>
      </c>
      <c r="B4" s="75" t="s">
        <v>11</v>
      </c>
      <c r="C4" s="75" t="s">
        <v>141</v>
      </c>
      <c r="D4" s="75" t="s">
        <v>142</v>
      </c>
      <c r="E4" s="75" t="s">
        <v>143</v>
      </c>
      <c r="F4" s="75" t="s">
        <v>144</v>
      </c>
      <c r="G4" s="75" t="s">
        <v>145</v>
      </c>
      <c r="H4" s="75" t="s">
        <v>146</v>
      </c>
      <c r="I4" s="75" t="s">
        <v>147</v>
      </c>
      <c r="J4" s="75" t="s">
        <v>148</v>
      </c>
      <c r="K4" s="75" t="s">
        <v>149</v>
      </c>
      <c r="L4" s="75" t="s">
        <v>150</v>
      </c>
      <c r="M4" s="75" t="s">
        <v>151</v>
      </c>
      <c r="N4" s="75" t="s">
        <v>152</v>
      </c>
      <c r="O4" s="76" t="s">
        <v>117</v>
      </c>
      <c r="P4" s="288"/>
    </row>
    <row r="5" spans="1:16" s="79" customFormat="1" ht="15" customHeight="1" thickBot="1" x14ac:dyDescent="0.3">
      <c r="A5" s="78" t="s">
        <v>62</v>
      </c>
      <c r="B5" s="365" t="s">
        <v>153</v>
      </c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7"/>
      <c r="P5" s="289"/>
    </row>
    <row r="6" spans="1:16" s="79" customFormat="1" ht="22.5" x14ac:dyDescent="0.25">
      <c r="A6" s="80" t="s">
        <v>64</v>
      </c>
      <c r="B6" s="138" t="s">
        <v>154</v>
      </c>
      <c r="C6" s="83">
        <f>+P6/12</f>
        <v>9801462.416666666</v>
      </c>
      <c r="D6" s="83">
        <f>+P6/12</f>
        <v>9801462.416666666</v>
      </c>
      <c r="E6" s="83">
        <f>+P6/12</f>
        <v>9801462.416666666</v>
      </c>
      <c r="F6" s="83">
        <f>+P6/12</f>
        <v>9801462.416666666</v>
      </c>
      <c r="G6" s="83">
        <f>+P6/12</f>
        <v>9801462.416666666</v>
      </c>
      <c r="H6" s="83">
        <f>+P6/12</f>
        <v>9801462.416666666</v>
      </c>
      <c r="I6" s="83">
        <f>+P6/12</f>
        <v>9801462.416666666</v>
      </c>
      <c r="J6" s="83">
        <f>+P6/12</f>
        <v>9801462.416666666</v>
      </c>
      <c r="K6" s="83">
        <f>+P6/12</f>
        <v>9801462.416666666</v>
      </c>
      <c r="L6" s="83">
        <f>+P6/12</f>
        <v>9801462.416666666</v>
      </c>
      <c r="M6" s="83">
        <f>+P6/12</f>
        <v>9801462.416666666</v>
      </c>
      <c r="N6" s="83">
        <f>+P6/12</f>
        <v>9801462.416666666</v>
      </c>
      <c r="O6" s="285">
        <f t="shared" ref="O6:O26" si="0">SUM(C6:N6)</f>
        <v>117617549.00000001</v>
      </c>
      <c r="P6" s="289">
        <v>117617549</v>
      </c>
    </row>
    <row r="7" spans="1:16" s="85" customFormat="1" ht="22.5" x14ac:dyDescent="0.25">
      <c r="A7" s="82" t="s">
        <v>65</v>
      </c>
      <c r="B7" s="113" t="s">
        <v>155</v>
      </c>
      <c r="C7" s="83">
        <f t="shared" ref="C7:C14" si="1">+P7/12</f>
        <v>8836056.083333334</v>
      </c>
      <c r="D7" s="83">
        <f t="shared" ref="D7:D14" si="2">+P7/12</f>
        <v>8836056.083333334</v>
      </c>
      <c r="E7" s="83">
        <f t="shared" ref="E7:E14" si="3">+P7/12</f>
        <v>8836056.083333334</v>
      </c>
      <c r="F7" s="83">
        <f t="shared" ref="F7:F14" si="4">+P7/12</f>
        <v>8836056.083333334</v>
      </c>
      <c r="G7" s="83">
        <f t="shared" ref="G7:G14" si="5">+P7/12</f>
        <v>8836056.083333334</v>
      </c>
      <c r="H7" s="83">
        <f t="shared" ref="H7:H14" si="6">+P7/12</f>
        <v>8836056.083333334</v>
      </c>
      <c r="I7" s="83">
        <f t="shared" ref="I7:I14" si="7">+P7/12</f>
        <v>8836056.083333334</v>
      </c>
      <c r="J7" s="83">
        <f t="shared" ref="J7:J14" si="8">+P7/12</f>
        <v>8836056.083333334</v>
      </c>
      <c r="K7" s="83">
        <f t="shared" ref="K7:K14" si="9">+P7/12</f>
        <v>8836056.083333334</v>
      </c>
      <c r="L7" s="83">
        <f t="shared" ref="L7:L14" si="10">+P7/12</f>
        <v>8836056.083333334</v>
      </c>
      <c r="M7" s="83">
        <f t="shared" ref="M7:M14" si="11">+P7/12</f>
        <v>8836056.083333334</v>
      </c>
      <c r="N7" s="83">
        <f t="shared" ref="N7:N14" si="12">+P7/12</f>
        <v>8836056.083333334</v>
      </c>
      <c r="O7" s="285">
        <f t="shared" si="0"/>
        <v>106032672.99999999</v>
      </c>
      <c r="P7" s="290">
        <v>106032673</v>
      </c>
    </row>
    <row r="8" spans="1:16" s="85" customFormat="1" ht="22.5" x14ac:dyDescent="0.25">
      <c r="A8" s="82" t="s">
        <v>66</v>
      </c>
      <c r="B8" s="112" t="s">
        <v>156</v>
      </c>
      <c r="C8" s="83">
        <f t="shared" si="1"/>
        <v>0</v>
      </c>
      <c r="D8" s="83">
        <f t="shared" si="2"/>
        <v>0</v>
      </c>
      <c r="E8" s="83">
        <f t="shared" si="3"/>
        <v>0</v>
      </c>
      <c r="F8" s="83">
        <f t="shared" si="4"/>
        <v>0</v>
      </c>
      <c r="G8" s="83">
        <f t="shared" si="5"/>
        <v>0</v>
      </c>
      <c r="H8" s="83">
        <f t="shared" si="6"/>
        <v>0</v>
      </c>
      <c r="I8" s="83">
        <f t="shared" si="7"/>
        <v>0</v>
      </c>
      <c r="J8" s="83">
        <f t="shared" si="8"/>
        <v>0</v>
      </c>
      <c r="K8" s="83">
        <f t="shared" si="9"/>
        <v>0</v>
      </c>
      <c r="L8" s="83">
        <f t="shared" si="10"/>
        <v>0</v>
      </c>
      <c r="M8" s="83">
        <f t="shared" si="11"/>
        <v>0</v>
      </c>
      <c r="N8" s="83">
        <f t="shared" si="12"/>
        <v>0</v>
      </c>
      <c r="O8" s="285">
        <f t="shared" si="0"/>
        <v>0</v>
      </c>
      <c r="P8" s="290"/>
    </row>
    <row r="9" spans="1:16" s="85" customFormat="1" ht="14.1" customHeight="1" x14ac:dyDescent="0.25">
      <c r="A9" s="82" t="s">
        <v>67</v>
      </c>
      <c r="B9" s="111" t="s">
        <v>157</v>
      </c>
      <c r="C9" s="83">
        <f t="shared" si="1"/>
        <v>3023333.3333333335</v>
      </c>
      <c r="D9" s="83">
        <f t="shared" si="2"/>
        <v>3023333.3333333335</v>
      </c>
      <c r="E9" s="83">
        <f t="shared" si="3"/>
        <v>3023333.3333333335</v>
      </c>
      <c r="F9" s="83">
        <f t="shared" si="4"/>
        <v>3023333.3333333335</v>
      </c>
      <c r="G9" s="83">
        <f t="shared" si="5"/>
        <v>3023333.3333333335</v>
      </c>
      <c r="H9" s="83">
        <f t="shared" si="6"/>
        <v>3023333.3333333335</v>
      </c>
      <c r="I9" s="83">
        <f t="shared" si="7"/>
        <v>3023333.3333333335</v>
      </c>
      <c r="J9" s="83">
        <f t="shared" si="8"/>
        <v>3023333.3333333335</v>
      </c>
      <c r="K9" s="83">
        <f t="shared" si="9"/>
        <v>3023333.3333333335</v>
      </c>
      <c r="L9" s="83">
        <f t="shared" si="10"/>
        <v>3023333.3333333335</v>
      </c>
      <c r="M9" s="83">
        <f t="shared" si="11"/>
        <v>3023333.3333333335</v>
      </c>
      <c r="N9" s="83">
        <f t="shared" si="12"/>
        <v>3023333.3333333335</v>
      </c>
      <c r="O9" s="285">
        <f t="shared" si="0"/>
        <v>36279999.999999993</v>
      </c>
      <c r="P9" s="290">
        <v>36280000</v>
      </c>
    </row>
    <row r="10" spans="1:16" s="85" customFormat="1" ht="14.1" customHeight="1" x14ac:dyDescent="0.25">
      <c r="A10" s="82" t="s">
        <v>68</v>
      </c>
      <c r="B10" s="111" t="s">
        <v>158</v>
      </c>
      <c r="C10" s="83">
        <f t="shared" si="1"/>
        <v>816600.08333333337</v>
      </c>
      <c r="D10" s="83">
        <f t="shared" si="2"/>
        <v>816600.08333333337</v>
      </c>
      <c r="E10" s="83">
        <f t="shared" si="3"/>
        <v>816600.08333333337</v>
      </c>
      <c r="F10" s="83">
        <f t="shared" si="4"/>
        <v>816600.08333333337</v>
      </c>
      <c r="G10" s="83">
        <f t="shared" si="5"/>
        <v>816600.08333333337</v>
      </c>
      <c r="H10" s="83">
        <f t="shared" si="6"/>
        <v>816600.08333333337</v>
      </c>
      <c r="I10" s="83">
        <f t="shared" si="7"/>
        <v>816600.08333333337</v>
      </c>
      <c r="J10" s="83">
        <f t="shared" si="8"/>
        <v>816600.08333333337</v>
      </c>
      <c r="K10" s="83">
        <f t="shared" si="9"/>
        <v>816600.08333333337</v>
      </c>
      <c r="L10" s="83">
        <f t="shared" si="10"/>
        <v>816600.08333333337</v>
      </c>
      <c r="M10" s="83">
        <f t="shared" si="11"/>
        <v>816600.08333333337</v>
      </c>
      <c r="N10" s="83">
        <f t="shared" si="12"/>
        <v>816600.08333333337</v>
      </c>
      <c r="O10" s="285">
        <f t="shared" si="0"/>
        <v>9799201</v>
      </c>
      <c r="P10" s="290">
        <v>9799201</v>
      </c>
    </row>
    <row r="11" spans="1:16" s="85" customFormat="1" ht="14.1" customHeight="1" x14ac:dyDescent="0.25">
      <c r="A11" s="82" t="s">
        <v>137</v>
      </c>
      <c r="B11" s="111" t="s">
        <v>159</v>
      </c>
      <c r="C11" s="83">
        <f t="shared" si="1"/>
        <v>0</v>
      </c>
      <c r="D11" s="83">
        <f t="shared" si="2"/>
        <v>0</v>
      </c>
      <c r="E11" s="83">
        <f t="shared" si="3"/>
        <v>0</v>
      </c>
      <c r="F11" s="83">
        <f t="shared" si="4"/>
        <v>0</v>
      </c>
      <c r="G11" s="83">
        <f t="shared" si="5"/>
        <v>0</v>
      </c>
      <c r="H11" s="83">
        <f t="shared" si="6"/>
        <v>0</v>
      </c>
      <c r="I11" s="83">
        <f t="shared" si="7"/>
        <v>0</v>
      </c>
      <c r="J11" s="83">
        <f t="shared" si="8"/>
        <v>0</v>
      </c>
      <c r="K11" s="83">
        <f t="shared" si="9"/>
        <v>0</v>
      </c>
      <c r="L11" s="83">
        <f t="shared" si="10"/>
        <v>0</v>
      </c>
      <c r="M11" s="83">
        <f t="shared" si="11"/>
        <v>0</v>
      </c>
      <c r="N11" s="83">
        <f t="shared" si="12"/>
        <v>0</v>
      </c>
      <c r="O11" s="285">
        <f t="shared" si="0"/>
        <v>0</v>
      </c>
      <c r="P11" s="290"/>
    </row>
    <row r="12" spans="1:16" s="85" customFormat="1" ht="14.1" customHeight="1" x14ac:dyDescent="0.25">
      <c r="A12" s="82" t="s">
        <v>160</v>
      </c>
      <c r="B12" s="111" t="s">
        <v>161</v>
      </c>
      <c r="C12" s="83">
        <f t="shared" si="1"/>
        <v>0</v>
      </c>
      <c r="D12" s="83">
        <f t="shared" si="2"/>
        <v>0</v>
      </c>
      <c r="E12" s="83">
        <f t="shared" si="3"/>
        <v>0</v>
      </c>
      <c r="F12" s="83">
        <f t="shared" si="4"/>
        <v>0</v>
      </c>
      <c r="G12" s="83">
        <f t="shared" si="5"/>
        <v>0</v>
      </c>
      <c r="H12" s="83">
        <f t="shared" si="6"/>
        <v>0</v>
      </c>
      <c r="I12" s="83">
        <f t="shared" si="7"/>
        <v>0</v>
      </c>
      <c r="J12" s="83">
        <f t="shared" si="8"/>
        <v>0</v>
      </c>
      <c r="K12" s="83">
        <f t="shared" si="9"/>
        <v>0</v>
      </c>
      <c r="L12" s="83">
        <f t="shared" si="10"/>
        <v>0</v>
      </c>
      <c r="M12" s="83">
        <f t="shared" si="11"/>
        <v>0</v>
      </c>
      <c r="N12" s="83">
        <f t="shared" si="12"/>
        <v>0</v>
      </c>
      <c r="O12" s="285">
        <f t="shared" si="0"/>
        <v>0</v>
      </c>
      <c r="P12" s="290"/>
    </row>
    <row r="13" spans="1:16" s="85" customFormat="1" ht="22.5" x14ac:dyDescent="0.25">
      <c r="A13" s="82" t="s">
        <v>162</v>
      </c>
      <c r="B13" s="113" t="s">
        <v>163</v>
      </c>
      <c r="C13" s="83">
        <f t="shared" si="1"/>
        <v>0</v>
      </c>
      <c r="D13" s="83">
        <f t="shared" si="2"/>
        <v>0</v>
      </c>
      <c r="E13" s="83">
        <f t="shared" si="3"/>
        <v>0</v>
      </c>
      <c r="F13" s="83">
        <f t="shared" si="4"/>
        <v>0</v>
      </c>
      <c r="G13" s="83">
        <f t="shared" si="5"/>
        <v>0</v>
      </c>
      <c r="H13" s="83">
        <f t="shared" si="6"/>
        <v>0</v>
      </c>
      <c r="I13" s="83">
        <f t="shared" si="7"/>
        <v>0</v>
      </c>
      <c r="J13" s="83">
        <f t="shared" si="8"/>
        <v>0</v>
      </c>
      <c r="K13" s="83">
        <f t="shared" si="9"/>
        <v>0</v>
      </c>
      <c r="L13" s="83">
        <f t="shared" si="10"/>
        <v>0</v>
      </c>
      <c r="M13" s="83">
        <f t="shared" si="11"/>
        <v>0</v>
      </c>
      <c r="N13" s="83">
        <f t="shared" si="12"/>
        <v>0</v>
      </c>
      <c r="O13" s="285">
        <f t="shared" si="0"/>
        <v>0</v>
      </c>
      <c r="P13" s="290"/>
    </row>
    <row r="14" spans="1:16" s="85" customFormat="1" ht="14.1" customHeight="1" thickBot="1" x14ac:dyDescent="0.3">
      <c r="A14" s="82" t="s">
        <v>164</v>
      </c>
      <c r="B14" s="111" t="s">
        <v>165</v>
      </c>
      <c r="C14" s="81">
        <f t="shared" si="1"/>
        <v>4633173.75</v>
      </c>
      <c r="D14" s="81">
        <f t="shared" si="2"/>
        <v>4633173.75</v>
      </c>
      <c r="E14" s="81">
        <f t="shared" si="3"/>
        <v>4633173.75</v>
      </c>
      <c r="F14" s="81">
        <f t="shared" si="4"/>
        <v>4633173.75</v>
      </c>
      <c r="G14" s="81">
        <f t="shared" si="5"/>
        <v>4633173.75</v>
      </c>
      <c r="H14" s="81">
        <f t="shared" si="6"/>
        <v>4633173.75</v>
      </c>
      <c r="I14" s="81">
        <f t="shared" si="7"/>
        <v>4633173.75</v>
      </c>
      <c r="J14" s="81">
        <f t="shared" si="8"/>
        <v>4633173.75</v>
      </c>
      <c r="K14" s="81">
        <f t="shared" si="9"/>
        <v>4633173.75</v>
      </c>
      <c r="L14" s="81">
        <f t="shared" si="10"/>
        <v>4633173.75</v>
      </c>
      <c r="M14" s="81">
        <f t="shared" si="11"/>
        <v>4633173.75</v>
      </c>
      <c r="N14" s="81">
        <f t="shared" si="12"/>
        <v>4633173.75</v>
      </c>
      <c r="O14" s="87">
        <f t="shared" si="0"/>
        <v>55598085</v>
      </c>
      <c r="P14" s="290">
        <v>55598085</v>
      </c>
    </row>
    <row r="15" spans="1:16" s="79" customFormat="1" ht="15.95" customHeight="1" thickBot="1" x14ac:dyDescent="0.3">
      <c r="A15" s="78" t="s">
        <v>166</v>
      </c>
      <c r="B15" s="73" t="s">
        <v>167</v>
      </c>
      <c r="C15" s="88">
        <f t="shared" ref="C15:N15" si="13">SUM(C6:C14)</f>
        <v>27110625.666666664</v>
      </c>
      <c r="D15" s="88">
        <f t="shared" si="13"/>
        <v>27110625.666666664</v>
      </c>
      <c r="E15" s="88">
        <f t="shared" si="13"/>
        <v>27110625.666666664</v>
      </c>
      <c r="F15" s="88">
        <f t="shared" si="13"/>
        <v>27110625.666666664</v>
      </c>
      <c r="G15" s="88">
        <f t="shared" si="13"/>
        <v>27110625.666666664</v>
      </c>
      <c r="H15" s="88">
        <f t="shared" si="13"/>
        <v>27110625.666666664</v>
      </c>
      <c r="I15" s="88">
        <f t="shared" si="13"/>
        <v>27110625.666666664</v>
      </c>
      <c r="J15" s="88">
        <f t="shared" si="13"/>
        <v>27110625.666666664</v>
      </c>
      <c r="K15" s="88">
        <f t="shared" si="13"/>
        <v>27110625.666666664</v>
      </c>
      <c r="L15" s="88">
        <f t="shared" si="13"/>
        <v>27110625.666666664</v>
      </c>
      <c r="M15" s="88">
        <f t="shared" si="13"/>
        <v>27110625.666666664</v>
      </c>
      <c r="N15" s="88">
        <f t="shared" si="13"/>
        <v>27110625.666666664</v>
      </c>
      <c r="O15" s="89">
        <f>SUM(C15:N15)</f>
        <v>325327508</v>
      </c>
      <c r="P15" s="289">
        <f>SUM(P6:P14)</f>
        <v>325327508</v>
      </c>
    </row>
    <row r="16" spans="1:16" s="79" customFormat="1" ht="15" customHeight="1" thickBot="1" x14ac:dyDescent="0.3">
      <c r="A16" s="78" t="s">
        <v>168</v>
      </c>
      <c r="B16" s="365" t="s">
        <v>169</v>
      </c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9"/>
      <c r="P16" s="289"/>
    </row>
    <row r="17" spans="1:16" s="85" customFormat="1" ht="14.1" customHeight="1" x14ac:dyDescent="0.25">
      <c r="A17" s="90" t="s">
        <v>170</v>
      </c>
      <c r="B17" s="114" t="s">
        <v>171</v>
      </c>
      <c r="C17" s="86">
        <f>+P17/12</f>
        <v>3477125</v>
      </c>
      <c r="D17" s="86">
        <f>+P17/12</f>
        <v>3477125</v>
      </c>
      <c r="E17" s="86">
        <f>+P17/12</f>
        <v>3477125</v>
      </c>
      <c r="F17" s="86">
        <f>+P17/12</f>
        <v>3477125</v>
      </c>
      <c r="G17" s="86">
        <f>+P17/12</f>
        <v>3477125</v>
      </c>
      <c r="H17" s="86">
        <f>+P17/12</f>
        <v>3477125</v>
      </c>
      <c r="I17" s="86">
        <f>+P17/12</f>
        <v>3477125</v>
      </c>
      <c r="J17" s="86">
        <f>+P17/12</f>
        <v>3477125</v>
      </c>
      <c r="K17" s="86">
        <f>+P17/12</f>
        <v>3477125</v>
      </c>
      <c r="L17" s="86">
        <f>+P17/12</f>
        <v>3477125</v>
      </c>
      <c r="M17" s="86">
        <f>+P17/12</f>
        <v>3477125</v>
      </c>
      <c r="N17" s="86">
        <f>+P17/12</f>
        <v>3477125</v>
      </c>
      <c r="O17" s="87">
        <f t="shared" si="0"/>
        <v>41725500</v>
      </c>
      <c r="P17" s="290">
        <v>41725500</v>
      </c>
    </row>
    <row r="18" spans="1:16" s="85" customFormat="1" ht="27" customHeight="1" x14ac:dyDescent="0.25">
      <c r="A18" s="82" t="s">
        <v>172</v>
      </c>
      <c r="B18" s="113" t="s">
        <v>173</v>
      </c>
      <c r="C18" s="86">
        <f t="shared" ref="C18:C25" si="14">+P18/12</f>
        <v>680283.25</v>
      </c>
      <c r="D18" s="86">
        <f t="shared" ref="D18:D25" si="15">+P18/12</f>
        <v>680283.25</v>
      </c>
      <c r="E18" s="86">
        <f t="shared" ref="E18:E25" si="16">+P18/12</f>
        <v>680283.25</v>
      </c>
      <c r="F18" s="86">
        <f t="shared" ref="F18:F25" si="17">+P18/12</f>
        <v>680283.25</v>
      </c>
      <c r="G18" s="86">
        <f t="shared" ref="G18:G25" si="18">+P18/12</f>
        <v>680283.25</v>
      </c>
      <c r="H18" s="86">
        <f t="shared" ref="H18:H25" si="19">+P18/12</f>
        <v>680283.25</v>
      </c>
      <c r="I18" s="86">
        <f t="shared" ref="I18:I25" si="20">+P18/12</f>
        <v>680283.25</v>
      </c>
      <c r="J18" s="86">
        <f t="shared" ref="J18:J25" si="21">+P18/12</f>
        <v>680283.25</v>
      </c>
      <c r="K18" s="86">
        <f t="shared" ref="K18:K25" si="22">+P18/12</f>
        <v>680283.25</v>
      </c>
      <c r="L18" s="86">
        <f t="shared" ref="L18:L25" si="23">+P18/12</f>
        <v>680283.25</v>
      </c>
      <c r="M18" s="86">
        <f t="shared" ref="M18:M25" si="24">+P18/12</f>
        <v>680283.25</v>
      </c>
      <c r="N18" s="86">
        <f t="shared" ref="N18:N25" si="25">+P18/12</f>
        <v>680283.25</v>
      </c>
      <c r="O18" s="84">
        <f t="shared" si="0"/>
        <v>8163399</v>
      </c>
      <c r="P18" s="290">
        <v>8163399</v>
      </c>
    </row>
    <row r="19" spans="1:16" s="85" customFormat="1" ht="14.1" customHeight="1" x14ac:dyDescent="0.25">
      <c r="A19" s="82" t="s">
        <v>174</v>
      </c>
      <c r="B19" s="111" t="s">
        <v>175</v>
      </c>
      <c r="C19" s="86">
        <f t="shared" si="14"/>
        <v>11152252.416666666</v>
      </c>
      <c r="D19" s="86">
        <f t="shared" si="15"/>
        <v>11152252.416666666</v>
      </c>
      <c r="E19" s="86">
        <f t="shared" si="16"/>
        <v>11152252.416666666</v>
      </c>
      <c r="F19" s="86">
        <f t="shared" si="17"/>
        <v>11152252.416666666</v>
      </c>
      <c r="G19" s="86">
        <f t="shared" si="18"/>
        <v>11152252.416666666</v>
      </c>
      <c r="H19" s="86">
        <f t="shared" si="19"/>
        <v>11152252.416666666</v>
      </c>
      <c r="I19" s="86">
        <f t="shared" si="20"/>
        <v>11152252.416666666</v>
      </c>
      <c r="J19" s="86">
        <f t="shared" si="21"/>
        <v>11152252.416666666</v>
      </c>
      <c r="K19" s="86">
        <f t="shared" si="22"/>
        <v>11152252.416666666</v>
      </c>
      <c r="L19" s="86">
        <f t="shared" si="23"/>
        <v>11152252.416666666</v>
      </c>
      <c r="M19" s="86">
        <f t="shared" si="24"/>
        <v>11152252.416666666</v>
      </c>
      <c r="N19" s="86">
        <f t="shared" si="25"/>
        <v>11152252.416666666</v>
      </c>
      <c r="O19" s="84">
        <f t="shared" si="0"/>
        <v>133827029.00000001</v>
      </c>
      <c r="P19" s="290">
        <v>133827029</v>
      </c>
    </row>
    <row r="20" spans="1:16" s="85" customFormat="1" ht="14.1" customHeight="1" x14ac:dyDescent="0.25">
      <c r="A20" s="82" t="s">
        <v>176</v>
      </c>
      <c r="B20" s="111" t="s">
        <v>177</v>
      </c>
      <c r="C20" s="86">
        <f t="shared" si="14"/>
        <v>525833.33333333337</v>
      </c>
      <c r="D20" s="86">
        <f t="shared" si="15"/>
        <v>525833.33333333337</v>
      </c>
      <c r="E20" s="86">
        <f t="shared" si="16"/>
        <v>525833.33333333337</v>
      </c>
      <c r="F20" s="86">
        <f t="shared" si="17"/>
        <v>525833.33333333337</v>
      </c>
      <c r="G20" s="86">
        <f t="shared" si="18"/>
        <v>525833.33333333337</v>
      </c>
      <c r="H20" s="86">
        <f t="shared" si="19"/>
        <v>525833.33333333337</v>
      </c>
      <c r="I20" s="86">
        <f t="shared" si="20"/>
        <v>525833.33333333337</v>
      </c>
      <c r="J20" s="86">
        <f t="shared" si="21"/>
        <v>525833.33333333337</v>
      </c>
      <c r="K20" s="86">
        <f t="shared" si="22"/>
        <v>525833.33333333337</v>
      </c>
      <c r="L20" s="86">
        <f t="shared" si="23"/>
        <v>525833.33333333337</v>
      </c>
      <c r="M20" s="86">
        <f t="shared" si="24"/>
        <v>525833.33333333337</v>
      </c>
      <c r="N20" s="86">
        <f t="shared" si="25"/>
        <v>525833.33333333337</v>
      </c>
      <c r="O20" s="84">
        <f t="shared" si="0"/>
        <v>6309999.9999999991</v>
      </c>
      <c r="P20" s="290">
        <v>6310000</v>
      </c>
    </row>
    <row r="21" spans="1:16" s="85" customFormat="1" ht="14.1" customHeight="1" x14ac:dyDescent="0.25">
      <c r="A21" s="82" t="s">
        <v>178</v>
      </c>
      <c r="B21" s="111" t="s">
        <v>179</v>
      </c>
      <c r="C21" s="86">
        <f t="shared" si="14"/>
        <v>592162.5</v>
      </c>
      <c r="D21" s="86">
        <f t="shared" si="15"/>
        <v>592162.5</v>
      </c>
      <c r="E21" s="86">
        <f t="shared" si="16"/>
        <v>592162.5</v>
      </c>
      <c r="F21" s="86">
        <f t="shared" si="17"/>
        <v>592162.5</v>
      </c>
      <c r="G21" s="86">
        <f t="shared" si="18"/>
        <v>592162.5</v>
      </c>
      <c r="H21" s="86">
        <f t="shared" si="19"/>
        <v>592162.5</v>
      </c>
      <c r="I21" s="86">
        <f t="shared" si="20"/>
        <v>592162.5</v>
      </c>
      <c r="J21" s="86">
        <f t="shared" si="21"/>
        <v>592162.5</v>
      </c>
      <c r="K21" s="86">
        <f t="shared" si="22"/>
        <v>592162.5</v>
      </c>
      <c r="L21" s="86">
        <f t="shared" si="23"/>
        <v>592162.5</v>
      </c>
      <c r="M21" s="86">
        <f t="shared" si="24"/>
        <v>592162.5</v>
      </c>
      <c r="N21" s="86">
        <f t="shared" si="25"/>
        <v>592162.5</v>
      </c>
      <c r="O21" s="84">
        <f t="shared" si="0"/>
        <v>7105950</v>
      </c>
      <c r="P21" s="290">
        <v>7105950</v>
      </c>
    </row>
    <row r="22" spans="1:16" s="85" customFormat="1" ht="14.1" customHeight="1" x14ac:dyDescent="0.25">
      <c r="A22" s="82" t="s">
        <v>180</v>
      </c>
      <c r="B22" s="111" t="s">
        <v>181</v>
      </c>
      <c r="C22" s="86">
        <f t="shared" si="14"/>
        <v>105833.33333333333</v>
      </c>
      <c r="D22" s="86">
        <f t="shared" si="15"/>
        <v>105833.33333333333</v>
      </c>
      <c r="E22" s="86">
        <f t="shared" si="16"/>
        <v>105833.33333333333</v>
      </c>
      <c r="F22" s="86">
        <f t="shared" si="17"/>
        <v>105833.33333333333</v>
      </c>
      <c r="G22" s="86">
        <f t="shared" si="18"/>
        <v>105833.33333333333</v>
      </c>
      <c r="H22" s="86">
        <f t="shared" si="19"/>
        <v>105833.33333333333</v>
      </c>
      <c r="I22" s="86">
        <f t="shared" si="20"/>
        <v>105833.33333333333</v>
      </c>
      <c r="J22" s="86">
        <f t="shared" si="21"/>
        <v>105833.33333333333</v>
      </c>
      <c r="K22" s="86">
        <f t="shared" si="22"/>
        <v>105833.33333333333</v>
      </c>
      <c r="L22" s="86">
        <f t="shared" si="23"/>
        <v>105833.33333333333</v>
      </c>
      <c r="M22" s="86">
        <f t="shared" si="24"/>
        <v>105833.33333333333</v>
      </c>
      <c r="N22" s="86">
        <f t="shared" si="25"/>
        <v>105833.33333333333</v>
      </c>
      <c r="O22" s="84">
        <f t="shared" si="0"/>
        <v>1270000</v>
      </c>
      <c r="P22" s="290">
        <v>1270000</v>
      </c>
    </row>
    <row r="23" spans="1:16" s="85" customFormat="1" x14ac:dyDescent="0.25">
      <c r="A23" s="82" t="s">
        <v>182</v>
      </c>
      <c r="B23" s="113" t="s">
        <v>183</v>
      </c>
      <c r="C23" s="86">
        <f t="shared" si="14"/>
        <v>4472708.333333333</v>
      </c>
      <c r="D23" s="86">
        <f t="shared" si="15"/>
        <v>4472708.333333333</v>
      </c>
      <c r="E23" s="86">
        <f t="shared" si="16"/>
        <v>4472708.333333333</v>
      </c>
      <c r="F23" s="86">
        <f t="shared" si="17"/>
        <v>4472708.333333333</v>
      </c>
      <c r="G23" s="86">
        <f t="shared" si="18"/>
        <v>4472708.333333333</v>
      </c>
      <c r="H23" s="86">
        <f t="shared" si="19"/>
        <v>4472708.333333333</v>
      </c>
      <c r="I23" s="86">
        <f t="shared" si="20"/>
        <v>4472708.333333333</v>
      </c>
      <c r="J23" s="86">
        <f t="shared" si="21"/>
        <v>4472708.333333333</v>
      </c>
      <c r="K23" s="86">
        <f t="shared" si="22"/>
        <v>4472708.333333333</v>
      </c>
      <c r="L23" s="86">
        <f t="shared" si="23"/>
        <v>4472708.333333333</v>
      </c>
      <c r="M23" s="86">
        <f t="shared" si="24"/>
        <v>4472708.333333333</v>
      </c>
      <c r="N23" s="86">
        <f t="shared" si="25"/>
        <v>4472708.333333333</v>
      </c>
      <c r="O23" s="84">
        <f t="shared" si="0"/>
        <v>53672500.000000007</v>
      </c>
      <c r="P23" s="290">
        <v>53672500</v>
      </c>
    </row>
    <row r="24" spans="1:16" s="85" customFormat="1" ht="14.1" customHeight="1" x14ac:dyDescent="0.25">
      <c r="A24" s="82" t="s">
        <v>184</v>
      </c>
      <c r="B24" s="111" t="s">
        <v>185</v>
      </c>
      <c r="C24" s="86">
        <f t="shared" si="14"/>
        <v>0</v>
      </c>
      <c r="D24" s="86">
        <f t="shared" si="15"/>
        <v>0</v>
      </c>
      <c r="E24" s="86">
        <f t="shared" si="16"/>
        <v>0</v>
      </c>
      <c r="F24" s="86">
        <f t="shared" si="17"/>
        <v>0</v>
      </c>
      <c r="G24" s="86">
        <f t="shared" si="18"/>
        <v>0</v>
      </c>
      <c r="H24" s="86">
        <f t="shared" si="19"/>
        <v>0</v>
      </c>
      <c r="I24" s="86">
        <f t="shared" si="20"/>
        <v>0</v>
      </c>
      <c r="J24" s="86">
        <f t="shared" si="21"/>
        <v>0</v>
      </c>
      <c r="K24" s="86">
        <f t="shared" si="22"/>
        <v>0</v>
      </c>
      <c r="L24" s="86">
        <f t="shared" si="23"/>
        <v>0</v>
      </c>
      <c r="M24" s="86">
        <f t="shared" si="24"/>
        <v>0</v>
      </c>
      <c r="N24" s="86">
        <f t="shared" si="25"/>
        <v>0</v>
      </c>
      <c r="O24" s="84">
        <f t="shared" si="0"/>
        <v>0</v>
      </c>
      <c r="P24" s="290"/>
    </row>
    <row r="25" spans="1:16" s="85" customFormat="1" ht="14.1" customHeight="1" thickBot="1" x14ac:dyDescent="0.3">
      <c r="A25" s="82" t="s">
        <v>186</v>
      </c>
      <c r="B25" s="111" t="s">
        <v>187</v>
      </c>
      <c r="C25" s="86">
        <f t="shared" si="14"/>
        <v>6104427.5</v>
      </c>
      <c r="D25" s="86">
        <f t="shared" si="15"/>
        <v>6104427.5</v>
      </c>
      <c r="E25" s="86">
        <f t="shared" si="16"/>
        <v>6104427.5</v>
      </c>
      <c r="F25" s="86">
        <f t="shared" si="17"/>
        <v>6104427.5</v>
      </c>
      <c r="G25" s="86">
        <f t="shared" si="18"/>
        <v>6104427.5</v>
      </c>
      <c r="H25" s="86">
        <f t="shared" si="19"/>
        <v>6104427.5</v>
      </c>
      <c r="I25" s="86">
        <f t="shared" si="20"/>
        <v>6104427.5</v>
      </c>
      <c r="J25" s="86">
        <f t="shared" si="21"/>
        <v>6104427.5</v>
      </c>
      <c r="K25" s="86">
        <f t="shared" si="22"/>
        <v>6104427.5</v>
      </c>
      <c r="L25" s="86">
        <f t="shared" si="23"/>
        <v>6104427.5</v>
      </c>
      <c r="M25" s="86">
        <f t="shared" si="24"/>
        <v>6104427.5</v>
      </c>
      <c r="N25" s="86">
        <f t="shared" si="25"/>
        <v>6104427.5</v>
      </c>
      <c r="O25" s="84">
        <f t="shared" si="0"/>
        <v>73253130</v>
      </c>
      <c r="P25" s="290">
        <v>73253130</v>
      </c>
    </row>
    <row r="26" spans="1:16" s="79" customFormat="1" ht="15.95" customHeight="1" thickBot="1" x14ac:dyDescent="0.3">
      <c r="A26" s="91" t="s">
        <v>188</v>
      </c>
      <c r="B26" s="73" t="s">
        <v>189</v>
      </c>
      <c r="C26" s="88">
        <f t="shared" ref="C26:N26" si="26">SUM(C17:C25)</f>
        <v>27110625.666666668</v>
      </c>
      <c r="D26" s="88">
        <f t="shared" si="26"/>
        <v>27110625.666666668</v>
      </c>
      <c r="E26" s="88">
        <f t="shared" si="26"/>
        <v>27110625.666666668</v>
      </c>
      <c r="F26" s="88">
        <f t="shared" si="26"/>
        <v>27110625.666666668</v>
      </c>
      <c r="G26" s="88">
        <f t="shared" si="26"/>
        <v>27110625.666666668</v>
      </c>
      <c r="H26" s="88">
        <f t="shared" si="26"/>
        <v>27110625.666666668</v>
      </c>
      <c r="I26" s="88">
        <f t="shared" si="26"/>
        <v>27110625.666666668</v>
      </c>
      <c r="J26" s="88">
        <f t="shared" si="26"/>
        <v>27110625.666666668</v>
      </c>
      <c r="K26" s="88">
        <f t="shared" si="26"/>
        <v>27110625.666666668</v>
      </c>
      <c r="L26" s="88">
        <f t="shared" si="26"/>
        <v>27110625.666666668</v>
      </c>
      <c r="M26" s="88">
        <f t="shared" si="26"/>
        <v>27110625.666666668</v>
      </c>
      <c r="N26" s="88">
        <f t="shared" si="26"/>
        <v>27110625.666666668</v>
      </c>
      <c r="O26" s="89">
        <f t="shared" si="0"/>
        <v>325327508</v>
      </c>
      <c r="P26" s="289">
        <f>SUM(P17:P25)</f>
        <v>325327508</v>
      </c>
    </row>
    <row r="27" spans="1:16" ht="16.5" thickBot="1" x14ac:dyDescent="0.3">
      <c r="A27" s="91" t="s">
        <v>190</v>
      </c>
      <c r="B27" s="115" t="s">
        <v>191</v>
      </c>
      <c r="C27" s="92">
        <f t="shared" ref="C27:O27" si="27">C15-C26</f>
        <v>0</v>
      </c>
      <c r="D27" s="92">
        <f t="shared" si="27"/>
        <v>0</v>
      </c>
      <c r="E27" s="92">
        <f t="shared" si="27"/>
        <v>0</v>
      </c>
      <c r="F27" s="92">
        <f t="shared" si="27"/>
        <v>0</v>
      </c>
      <c r="G27" s="92">
        <f t="shared" si="27"/>
        <v>0</v>
      </c>
      <c r="H27" s="92">
        <f t="shared" si="27"/>
        <v>0</v>
      </c>
      <c r="I27" s="92">
        <f t="shared" si="27"/>
        <v>0</v>
      </c>
      <c r="J27" s="92">
        <f t="shared" si="27"/>
        <v>0</v>
      </c>
      <c r="K27" s="92">
        <f t="shared" si="27"/>
        <v>0</v>
      </c>
      <c r="L27" s="92">
        <f t="shared" si="27"/>
        <v>0</v>
      </c>
      <c r="M27" s="92">
        <f t="shared" si="27"/>
        <v>0</v>
      </c>
      <c r="N27" s="92">
        <f t="shared" si="27"/>
        <v>0</v>
      </c>
      <c r="O27" s="93">
        <f t="shared" si="27"/>
        <v>0</v>
      </c>
    </row>
    <row r="28" spans="1:16" x14ac:dyDescent="0.25">
      <c r="A28" s="95"/>
    </row>
    <row r="29" spans="1:16" x14ac:dyDescent="0.25">
      <c r="B29" s="96"/>
      <c r="C29" s="97"/>
      <c r="D29" s="97"/>
      <c r="O29" s="94"/>
    </row>
    <row r="30" spans="1:16" x14ac:dyDescent="0.25">
      <c r="O30" s="94"/>
    </row>
    <row r="31" spans="1:16" x14ac:dyDescent="0.25">
      <c r="O31" s="94"/>
    </row>
    <row r="32" spans="1:16" x14ac:dyDescent="0.25">
      <c r="O32" s="94"/>
    </row>
    <row r="33" spans="15:15" x14ac:dyDescent="0.25">
      <c r="O33" s="94"/>
    </row>
    <row r="34" spans="15:15" x14ac:dyDescent="0.25">
      <c r="O34" s="94"/>
    </row>
    <row r="35" spans="15:15" x14ac:dyDescent="0.25">
      <c r="O35" s="94"/>
    </row>
    <row r="36" spans="15:15" x14ac:dyDescent="0.25">
      <c r="O36" s="94"/>
    </row>
    <row r="37" spans="15:15" x14ac:dyDescent="0.25">
      <c r="O37" s="94"/>
    </row>
    <row r="38" spans="15:15" x14ac:dyDescent="0.25">
      <c r="O38" s="94"/>
    </row>
    <row r="39" spans="15:15" x14ac:dyDescent="0.25">
      <c r="O39" s="94"/>
    </row>
    <row r="40" spans="15:15" x14ac:dyDescent="0.25">
      <c r="O40" s="94"/>
    </row>
    <row r="41" spans="15:15" x14ac:dyDescent="0.25">
      <c r="O41" s="94"/>
    </row>
    <row r="42" spans="15:15" x14ac:dyDescent="0.25">
      <c r="O42" s="94"/>
    </row>
    <row r="43" spans="15:15" x14ac:dyDescent="0.25">
      <c r="O43" s="94"/>
    </row>
    <row r="44" spans="15:15" x14ac:dyDescent="0.25">
      <c r="O44" s="94"/>
    </row>
    <row r="45" spans="15:15" x14ac:dyDescent="0.25">
      <c r="O45" s="94"/>
    </row>
    <row r="46" spans="15:15" x14ac:dyDescent="0.25">
      <c r="O46" s="94"/>
    </row>
    <row r="47" spans="15:15" x14ac:dyDescent="0.25">
      <c r="O47" s="94"/>
    </row>
    <row r="48" spans="15:15" x14ac:dyDescent="0.25">
      <c r="O48" s="94"/>
    </row>
    <row r="49" spans="15:15" x14ac:dyDescent="0.25">
      <c r="O49" s="94"/>
    </row>
    <row r="50" spans="15:15" x14ac:dyDescent="0.25">
      <c r="O50" s="94"/>
    </row>
    <row r="51" spans="15:15" x14ac:dyDescent="0.25">
      <c r="O51" s="94"/>
    </row>
    <row r="52" spans="15:15" x14ac:dyDescent="0.25">
      <c r="O52" s="94"/>
    </row>
    <row r="53" spans="15:15" x14ac:dyDescent="0.25">
      <c r="O53" s="94"/>
    </row>
    <row r="54" spans="15:15" x14ac:dyDescent="0.25">
      <c r="O54" s="94"/>
    </row>
    <row r="55" spans="15:15" x14ac:dyDescent="0.25">
      <c r="O55" s="94"/>
    </row>
    <row r="56" spans="15:15" x14ac:dyDescent="0.25">
      <c r="O56" s="94"/>
    </row>
    <row r="57" spans="15:15" x14ac:dyDescent="0.25">
      <c r="O57" s="94"/>
    </row>
    <row r="58" spans="15:15" x14ac:dyDescent="0.25">
      <c r="O58" s="94"/>
    </row>
    <row r="59" spans="15:15" x14ac:dyDescent="0.25">
      <c r="O59" s="94"/>
    </row>
    <row r="60" spans="15:15" x14ac:dyDescent="0.25">
      <c r="O60" s="94"/>
    </row>
    <row r="61" spans="15:15" x14ac:dyDescent="0.25">
      <c r="O61" s="94"/>
    </row>
    <row r="62" spans="15:15" x14ac:dyDescent="0.25">
      <c r="O62" s="94"/>
    </row>
    <row r="63" spans="15:15" x14ac:dyDescent="0.25">
      <c r="O63" s="94"/>
    </row>
    <row r="64" spans="15:15" x14ac:dyDescent="0.25">
      <c r="O64" s="94"/>
    </row>
    <row r="65" spans="15:15" x14ac:dyDescent="0.25">
      <c r="O65" s="94"/>
    </row>
    <row r="66" spans="15:15" x14ac:dyDescent="0.25">
      <c r="O66" s="94"/>
    </row>
    <row r="67" spans="15:15" x14ac:dyDescent="0.25">
      <c r="O67" s="94"/>
    </row>
    <row r="68" spans="15:15" x14ac:dyDescent="0.25">
      <c r="O68" s="94"/>
    </row>
    <row r="69" spans="15:15" x14ac:dyDescent="0.25">
      <c r="O69" s="94"/>
    </row>
    <row r="70" spans="15:15" x14ac:dyDescent="0.25">
      <c r="O70" s="94"/>
    </row>
    <row r="71" spans="15:15" x14ac:dyDescent="0.25">
      <c r="O71" s="94"/>
    </row>
    <row r="72" spans="15:15" x14ac:dyDescent="0.25">
      <c r="O72" s="94"/>
    </row>
    <row r="73" spans="15:15" x14ac:dyDescent="0.25">
      <c r="O73" s="94"/>
    </row>
    <row r="74" spans="15:15" x14ac:dyDescent="0.25">
      <c r="O74" s="94"/>
    </row>
    <row r="75" spans="15:15" x14ac:dyDescent="0.25">
      <c r="O75" s="94"/>
    </row>
    <row r="76" spans="15:15" x14ac:dyDescent="0.25">
      <c r="O76" s="94"/>
    </row>
    <row r="77" spans="15:15" x14ac:dyDescent="0.25">
      <c r="O77" s="94"/>
    </row>
    <row r="78" spans="15:15" x14ac:dyDescent="0.25">
      <c r="O78" s="94"/>
    </row>
    <row r="79" spans="15:15" x14ac:dyDescent="0.25">
      <c r="O79" s="94"/>
    </row>
    <row r="80" spans="15:15" x14ac:dyDescent="0.25">
      <c r="O80" s="94"/>
    </row>
    <row r="81" spans="15:15" x14ac:dyDescent="0.25">
      <c r="O81" s="94"/>
    </row>
    <row r="82" spans="15:15" x14ac:dyDescent="0.25">
      <c r="O82" s="94"/>
    </row>
  </sheetData>
  <mergeCells count="4">
    <mergeCell ref="A2:O2"/>
    <mergeCell ref="B5:O5"/>
    <mergeCell ref="B16:O16"/>
    <mergeCell ref="B1:D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workbookViewId="0">
      <selection activeCell="B7" sqref="B7"/>
    </sheetView>
  </sheetViews>
  <sheetFormatPr defaultRowHeight="15" x14ac:dyDescent="0.2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s="34" customFormat="1" x14ac:dyDescent="0.25">
      <c r="A1" s="55" t="s">
        <v>283</v>
      </c>
      <c r="B1" s="55"/>
      <c r="C1" s="55"/>
      <c r="D1" s="55"/>
      <c r="E1" s="3"/>
      <c r="F1" s="4"/>
      <c r="G1" s="4"/>
    </row>
    <row r="2" spans="1:7" ht="15.75" x14ac:dyDescent="0.25">
      <c r="A2" s="370" t="s">
        <v>228</v>
      </c>
      <c r="B2" s="370"/>
      <c r="C2" s="370"/>
      <c r="D2" s="370"/>
    </row>
    <row r="3" spans="1:7" ht="15.75" x14ac:dyDescent="0.25">
      <c r="A3" s="255"/>
      <c r="B3" s="255"/>
      <c r="C3" s="255"/>
      <c r="D3" s="255"/>
    </row>
    <row r="4" spans="1:7" ht="15.75" thickBot="1" x14ac:dyDescent="0.3">
      <c r="A4" s="256"/>
      <c r="B4" s="256"/>
      <c r="C4" s="371" t="s">
        <v>91</v>
      </c>
      <c r="D4" s="371"/>
    </row>
    <row r="5" spans="1:7" ht="26.25" thickBot="1" x14ac:dyDescent="0.3">
      <c r="A5" s="257" t="s">
        <v>213</v>
      </c>
      <c r="B5" s="258" t="s">
        <v>214</v>
      </c>
      <c r="C5" s="258" t="s">
        <v>215</v>
      </c>
      <c r="D5" s="259" t="s">
        <v>216</v>
      </c>
    </row>
    <row r="6" spans="1:7" x14ac:dyDescent="0.25">
      <c r="A6" s="260" t="s">
        <v>62</v>
      </c>
      <c r="B6" s="261" t="s">
        <v>294</v>
      </c>
      <c r="C6" s="261" t="s">
        <v>217</v>
      </c>
      <c r="D6" s="262">
        <v>1200000</v>
      </c>
    </row>
    <row r="7" spans="1:7" x14ac:dyDescent="0.25">
      <c r="A7" s="263" t="s">
        <v>64</v>
      </c>
      <c r="B7" s="264"/>
      <c r="C7" s="264"/>
      <c r="D7" s="265"/>
    </row>
    <row r="8" spans="1:7" x14ac:dyDescent="0.25">
      <c r="A8" s="263" t="s">
        <v>65</v>
      </c>
      <c r="B8" s="264"/>
      <c r="C8" s="264"/>
      <c r="D8" s="265"/>
    </row>
    <row r="9" spans="1:7" x14ac:dyDescent="0.25">
      <c r="A9" s="263" t="s">
        <v>66</v>
      </c>
      <c r="B9" s="264"/>
      <c r="C9" s="264"/>
      <c r="D9" s="265"/>
    </row>
    <row r="10" spans="1:7" x14ac:dyDescent="0.25">
      <c r="A10" s="263" t="s">
        <v>67</v>
      </c>
      <c r="B10" s="264"/>
      <c r="C10" s="264"/>
      <c r="D10" s="265"/>
    </row>
    <row r="11" spans="1:7" x14ac:dyDescent="0.25">
      <c r="A11" s="263" t="s">
        <v>68</v>
      </c>
      <c r="B11" s="264"/>
      <c r="C11" s="264"/>
      <c r="D11" s="265"/>
    </row>
    <row r="12" spans="1:7" x14ac:dyDescent="0.25">
      <c r="A12" s="263" t="s">
        <v>137</v>
      </c>
      <c r="B12" s="264"/>
      <c r="C12" s="264"/>
      <c r="D12" s="265"/>
    </row>
    <row r="13" spans="1:7" x14ac:dyDescent="0.25">
      <c r="A13" s="263" t="s">
        <v>160</v>
      </c>
      <c r="B13" s="264"/>
      <c r="C13" s="264"/>
      <c r="D13" s="265"/>
    </row>
    <row r="14" spans="1:7" x14ac:dyDescent="0.25">
      <c r="A14" s="263" t="s">
        <v>162</v>
      </c>
      <c r="B14" s="264"/>
      <c r="C14" s="264"/>
      <c r="D14" s="265"/>
    </row>
    <row r="15" spans="1:7" x14ac:dyDescent="0.25">
      <c r="A15" s="263" t="s">
        <v>164</v>
      </c>
      <c r="B15" s="264"/>
      <c r="C15" s="264"/>
      <c r="D15" s="265"/>
    </row>
    <row r="16" spans="1:7" x14ac:dyDescent="0.25">
      <c r="A16" s="263" t="s">
        <v>166</v>
      </c>
      <c r="B16" s="264"/>
      <c r="C16" s="264"/>
      <c r="D16" s="265"/>
    </row>
    <row r="17" spans="1:4" x14ac:dyDescent="0.25">
      <c r="A17" s="263" t="s">
        <v>168</v>
      </c>
      <c r="B17" s="264"/>
      <c r="C17" s="264"/>
      <c r="D17" s="265"/>
    </row>
    <row r="18" spans="1:4" x14ac:dyDescent="0.25">
      <c r="A18" s="263" t="s">
        <v>170</v>
      </c>
      <c r="B18" s="264"/>
      <c r="C18" s="264"/>
      <c r="D18" s="265"/>
    </row>
    <row r="19" spans="1:4" x14ac:dyDescent="0.25">
      <c r="A19" s="263" t="s">
        <v>172</v>
      </c>
      <c r="B19" s="264"/>
      <c r="C19" s="264"/>
      <c r="D19" s="265"/>
    </row>
    <row r="20" spans="1:4" x14ac:dyDescent="0.25">
      <c r="A20" s="263" t="s">
        <v>174</v>
      </c>
      <c r="B20" s="264"/>
      <c r="C20" s="264"/>
      <c r="D20" s="265"/>
    </row>
    <row r="21" spans="1:4" x14ac:dyDescent="0.25">
      <c r="A21" s="263" t="s">
        <v>176</v>
      </c>
      <c r="B21" s="264"/>
      <c r="C21" s="264"/>
      <c r="D21" s="265"/>
    </row>
    <row r="22" spans="1:4" x14ac:dyDescent="0.25">
      <c r="A22" s="263" t="s">
        <v>178</v>
      </c>
      <c r="B22" s="264"/>
      <c r="C22" s="264"/>
      <c r="D22" s="265"/>
    </row>
    <row r="23" spans="1:4" x14ac:dyDescent="0.25">
      <c r="A23" s="263" t="s">
        <v>180</v>
      </c>
      <c r="B23" s="264"/>
      <c r="C23" s="264"/>
      <c r="D23" s="265"/>
    </row>
    <row r="24" spans="1:4" x14ac:dyDescent="0.25">
      <c r="A24" s="263" t="s">
        <v>182</v>
      </c>
      <c r="B24" s="264"/>
      <c r="C24" s="264"/>
      <c r="D24" s="265"/>
    </row>
    <row r="25" spans="1:4" x14ac:dyDescent="0.25">
      <c r="A25" s="263" t="s">
        <v>184</v>
      </c>
      <c r="B25" s="264"/>
      <c r="C25" s="264"/>
      <c r="D25" s="265"/>
    </row>
    <row r="26" spans="1:4" x14ac:dyDescent="0.25">
      <c r="A26" s="263" t="s">
        <v>186</v>
      </c>
      <c r="B26" s="264"/>
      <c r="C26" s="264"/>
      <c r="D26" s="265"/>
    </row>
    <row r="27" spans="1:4" x14ac:dyDescent="0.25">
      <c r="A27" s="263" t="s">
        <v>188</v>
      </c>
      <c r="B27" s="264"/>
      <c r="C27" s="264"/>
      <c r="D27" s="265"/>
    </row>
    <row r="28" spans="1:4" x14ac:dyDescent="0.25">
      <c r="A28" s="263" t="s">
        <v>190</v>
      </c>
      <c r="B28" s="264"/>
      <c r="C28" s="264"/>
      <c r="D28" s="265"/>
    </row>
    <row r="29" spans="1:4" x14ac:dyDescent="0.25">
      <c r="A29" s="263" t="s">
        <v>218</v>
      </c>
      <c r="B29" s="264"/>
      <c r="C29" s="264"/>
      <c r="D29" s="265"/>
    </row>
    <row r="30" spans="1:4" x14ac:dyDescent="0.25">
      <c r="A30" s="263" t="s">
        <v>219</v>
      </c>
      <c r="B30" s="264"/>
      <c r="C30" s="264"/>
      <c r="D30" s="265"/>
    </row>
    <row r="31" spans="1:4" x14ac:dyDescent="0.25">
      <c r="A31" s="263" t="s">
        <v>220</v>
      </c>
      <c r="B31" s="264"/>
      <c r="C31" s="264"/>
      <c r="D31" s="265"/>
    </row>
    <row r="32" spans="1:4" x14ac:dyDescent="0.25">
      <c r="A32" s="263" t="s">
        <v>221</v>
      </c>
      <c r="B32" s="264"/>
      <c r="C32" s="264"/>
      <c r="D32" s="265"/>
    </row>
    <row r="33" spans="1:4" x14ac:dyDescent="0.25">
      <c r="A33" s="263" t="s">
        <v>222</v>
      </c>
      <c r="B33" s="264"/>
      <c r="C33" s="264"/>
      <c r="D33" s="265"/>
    </row>
    <row r="34" spans="1:4" x14ac:dyDescent="0.25">
      <c r="A34" s="263" t="s">
        <v>223</v>
      </c>
      <c r="B34" s="264"/>
      <c r="C34" s="264"/>
      <c r="D34" s="265"/>
    </row>
    <row r="35" spans="1:4" x14ac:dyDescent="0.25">
      <c r="A35" s="263" t="s">
        <v>224</v>
      </c>
      <c r="B35" s="264"/>
      <c r="C35" s="264"/>
      <c r="D35" s="266"/>
    </row>
    <row r="36" spans="1:4" x14ac:dyDescent="0.25">
      <c r="A36" s="263" t="s">
        <v>225</v>
      </c>
      <c r="B36" s="264"/>
      <c r="C36" s="264"/>
      <c r="D36" s="266"/>
    </row>
    <row r="37" spans="1:4" x14ac:dyDescent="0.25">
      <c r="A37" s="263" t="s">
        <v>226</v>
      </c>
      <c r="B37" s="264"/>
      <c r="C37" s="264"/>
      <c r="D37" s="266"/>
    </row>
    <row r="38" spans="1:4" ht="15.75" thickBot="1" x14ac:dyDescent="0.3">
      <c r="A38" s="267" t="s">
        <v>227</v>
      </c>
      <c r="B38" s="268"/>
      <c r="C38" s="268"/>
      <c r="D38" s="269"/>
    </row>
    <row r="39" spans="1:4" ht="15.75" thickBot="1" x14ac:dyDescent="0.3">
      <c r="A39" s="372" t="s">
        <v>117</v>
      </c>
      <c r="B39" s="373"/>
      <c r="C39" s="270"/>
      <c r="D39" s="271">
        <f>SUM(D6:D38)</f>
        <v>1200000</v>
      </c>
    </row>
  </sheetData>
  <mergeCells count="3">
    <mergeCell ref="A2:D2"/>
    <mergeCell ref="C4:D4"/>
    <mergeCell ref="A39:B39"/>
  </mergeCells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9"/>
  <sheetViews>
    <sheetView topLeftCell="A7" workbookViewId="0">
      <selection activeCell="J9" sqref="J9"/>
    </sheetView>
  </sheetViews>
  <sheetFormatPr defaultRowHeight="15" x14ac:dyDescent="0.25"/>
  <cols>
    <col min="2" max="2" width="15.85546875" customWidth="1"/>
  </cols>
  <sheetData>
    <row r="1" spans="1:7" s="34" customFormat="1" x14ac:dyDescent="0.25">
      <c r="A1" s="55" t="s">
        <v>284</v>
      </c>
      <c r="B1" s="55"/>
      <c r="C1" s="55"/>
      <c r="D1" s="55"/>
      <c r="E1" s="55"/>
      <c r="F1" s="55"/>
      <c r="G1" s="55"/>
    </row>
    <row r="5" spans="1:7" ht="15.75" x14ac:dyDescent="0.25">
      <c r="A5" s="374" t="s">
        <v>123</v>
      </c>
      <c r="B5" s="374"/>
      <c r="C5" s="374"/>
      <c r="D5" s="374"/>
      <c r="E5" s="374"/>
      <c r="F5" s="374"/>
      <c r="G5" s="374"/>
    </row>
    <row r="6" spans="1:7" x14ac:dyDescent="0.25">
      <c r="A6" s="208"/>
      <c r="B6" s="208"/>
      <c r="C6" s="208"/>
      <c r="D6" s="208"/>
      <c r="E6" s="208"/>
      <c r="F6" s="208"/>
      <c r="G6" s="208"/>
    </row>
    <row r="7" spans="1:7" ht="15.75" x14ac:dyDescent="0.25">
      <c r="A7" s="209" t="s">
        <v>124</v>
      </c>
      <c r="B7" s="210"/>
      <c r="C7" s="375" t="s">
        <v>140</v>
      </c>
      <c r="D7" s="375"/>
      <c r="E7" s="375"/>
      <c r="F7" s="375"/>
      <c r="G7" s="375"/>
    </row>
    <row r="8" spans="1:7" ht="15.75" x14ac:dyDescent="0.25">
      <c r="A8" s="210"/>
      <c r="B8" s="210"/>
      <c r="C8" s="210"/>
      <c r="D8" s="210"/>
      <c r="E8" s="210"/>
      <c r="F8" s="210"/>
      <c r="G8" s="210"/>
    </row>
    <row r="9" spans="1:7" ht="15.75" x14ac:dyDescent="0.25">
      <c r="A9" s="209"/>
      <c r="B9" s="210"/>
      <c r="C9" s="375"/>
      <c r="D9" s="375"/>
      <c r="E9" s="375"/>
      <c r="F9" s="375"/>
      <c r="G9" s="210"/>
    </row>
    <row r="10" spans="1:7" x14ac:dyDescent="0.25">
      <c r="A10" s="187"/>
      <c r="B10" s="187"/>
      <c r="C10" s="187"/>
      <c r="D10" s="187"/>
      <c r="E10" s="187"/>
      <c r="F10" s="187"/>
      <c r="G10" s="187"/>
    </row>
    <row r="11" spans="1:7" x14ac:dyDescent="0.25">
      <c r="A11" s="211" t="s">
        <v>139</v>
      </c>
      <c r="B11" s="212"/>
      <c r="C11" s="212"/>
      <c r="D11" s="213"/>
      <c r="E11" s="213"/>
      <c r="F11" s="213"/>
      <c r="G11" s="213"/>
    </row>
    <row r="12" spans="1:7" ht="15.75" thickBot="1" x14ac:dyDescent="0.3">
      <c r="A12" s="211" t="s">
        <v>125</v>
      </c>
      <c r="B12" s="213"/>
      <c r="C12" s="213"/>
      <c r="D12" s="213"/>
      <c r="E12" s="213"/>
      <c r="F12" s="213"/>
      <c r="G12" s="213"/>
    </row>
    <row r="13" spans="1:7" ht="36.75" thickBot="1" x14ac:dyDescent="0.3">
      <c r="A13" s="214" t="s">
        <v>10</v>
      </c>
      <c r="B13" s="215" t="s">
        <v>126</v>
      </c>
      <c r="C13" s="215" t="s">
        <v>127</v>
      </c>
      <c r="D13" s="215" t="s">
        <v>128</v>
      </c>
      <c r="E13" s="215" t="s">
        <v>129</v>
      </c>
      <c r="F13" s="215" t="s">
        <v>130</v>
      </c>
      <c r="G13" s="216" t="s">
        <v>117</v>
      </c>
    </row>
    <row r="14" spans="1:7" ht="22.5" x14ac:dyDescent="0.25">
      <c r="A14" s="217" t="s">
        <v>62</v>
      </c>
      <c r="B14" s="218" t="s">
        <v>131</v>
      </c>
      <c r="C14" s="219"/>
      <c r="D14" s="219"/>
      <c r="E14" s="219"/>
      <c r="F14" s="219"/>
      <c r="G14" s="220">
        <f>SUM(C14:F14)</f>
        <v>0</v>
      </c>
    </row>
    <row r="15" spans="1:7" ht="45" x14ac:dyDescent="0.25">
      <c r="A15" s="221" t="s">
        <v>64</v>
      </c>
      <c r="B15" s="222" t="s">
        <v>132</v>
      </c>
      <c r="C15" s="223"/>
      <c r="D15" s="223"/>
      <c r="E15" s="223"/>
      <c r="F15" s="223"/>
      <c r="G15" s="224">
        <f t="shared" ref="G15:G20" si="0">SUM(C15:F15)</f>
        <v>0</v>
      </c>
    </row>
    <row r="16" spans="1:7" ht="33.75" x14ac:dyDescent="0.25">
      <c r="A16" s="221" t="s">
        <v>65</v>
      </c>
      <c r="B16" s="222" t="s">
        <v>133</v>
      </c>
      <c r="C16" s="223"/>
      <c r="D16" s="223"/>
      <c r="E16" s="223"/>
      <c r="F16" s="223"/>
      <c r="G16" s="224">
        <f t="shared" si="0"/>
        <v>0</v>
      </c>
    </row>
    <row r="17" spans="1:7" ht="22.5" x14ac:dyDescent="0.25">
      <c r="A17" s="221" t="s">
        <v>66</v>
      </c>
      <c r="B17" s="222" t="s">
        <v>134</v>
      </c>
      <c r="C17" s="223"/>
      <c r="D17" s="223"/>
      <c r="E17" s="223"/>
      <c r="F17" s="223"/>
      <c r="G17" s="224">
        <f t="shared" si="0"/>
        <v>0</v>
      </c>
    </row>
    <row r="18" spans="1:7" ht="33.75" x14ac:dyDescent="0.25">
      <c r="A18" s="221" t="s">
        <v>67</v>
      </c>
      <c r="B18" s="222" t="s">
        <v>135</v>
      </c>
      <c r="C18" s="223"/>
      <c r="D18" s="223"/>
      <c r="E18" s="223"/>
      <c r="F18" s="223"/>
      <c r="G18" s="224">
        <f t="shared" si="0"/>
        <v>0</v>
      </c>
    </row>
    <row r="19" spans="1:7" ht="23.25" thickBot="1" x14ac:dyDescent="0.3">
      <c r="A19" s="225" t="s">
        <v>68</v>
      </c>
      <c r="B19" s="226" t="s">
        <v>136</v>
      </c>
      <c r="C19" s="227"/>
      <c r="D19" s="227"/>
      <c r="E19" s="227"/>
      <c r="F19" s="227"/>
      <c r="G19" s="228">
        <f t="shared" si="0"/>
        <v>0</v>
      </c>
    </row>
    <row r="20" spans="1:7" ht="15.75" thickBot="1" x14ac:dyDescent="0.3">
      <c r="A20" s="229" t="s">
        <v>137</v>
      </c>
      <c r="B20" s="230" t="s">
        <v>117</v>
      </c>
      <c r="C20" s="231">
        <f>SUM(C14:C19)</f>
        <v>0</v>
      </c>
      <c r="D20" s="231">
        <f>SUM(D14:D19)</f>
        <v>0</v>
      </c>
      <c r="E20" s="231">
        <f>SUM(E14:E19)</f>
        <v>0</v>
      </c>
      <c r="F20" s="231">
        <f>SUM(F14:F19)</f>
        <v>0</v>
      </c>
      <c r="G20" s="232">
        <f t="shared" si="0"/>
        <v>0</v>
      </c>
    </row>
    <row r="21" spans="1:7" x14ac:dyDescent="0.25">
      <c r="A21" s="187"/>
      <c r="B21" s="187"/>
      <c r="C21" s="187"/>
      <c r="D21" s="187"/>
      <c r="E21" s="187"/>
      <c r="F21" s="187"/>
      <c r="G21" s="187"/>
    </row>
    <row r="22" spans="1:7" x14ac:dyDescent="0.25">
      <c r="A22" s="187"/>
      <c r="B22" s="187"/>
      <c r="C22" s="187"/>
      <c r="D22" s="187"/>
      <c r="E22" s="187"/>
      <c r="F22" s="187"/>
      <c r="G22" s="187"/>
    </row>
    <row r="23" spans="1:7" x14ac:dyDescent="0.25">
      <c r="A23" s="187"/>
      <c r="B23" s="187"/>
      <c r="C23" s="187"/>
      <c r="D23" s="187"/>
      <c r="E23" s="187"/>
      <c r="F23" s="187"/>
      <c r="G23" s="187"/>
    </row>
    <row r="24" spans="1:7" ht="15.75" x14ac:dyDescent="0.25">
      <c r="A24" s="233"/>
      <c r="B24" s="187"/>
      <c r="C24" s="187"/>
      <c r="D24" s="187"/>
      <c r="E24" s="187"/>
      <c r="F24" s="187"/>
      <c r="G24" s="187"/>
    </row>
    <row r="25" spans="1:7" x14ac:dyDescent="0.25">
      <c r="A25" s="187"/>
      <c r="B25" s="187"/>
      <c r="C25" s="187"/>
      <c r="D25" s="187"/>
      <c r="E25" s="187"/>
      <c r="F25" s="187"/>
      <c r="G25" s="187"/>
    </row>
    <row r="26" spans="1:7" x14ac:dyDescent="0.25">
      <c r="A26" s="187"/>
      <c r="B26" s="187"/>
      <c r="C26" s="187"/>
      <c r="D26" s="187"/>
      <c r="E26" s="187"/>
      <c r="F26" s="187"/>
      <c r="G26" s="187"/>
    </row>
    <row r="27" spans="1:7" x14ac:dyDescent="0.25">
      <c r="A27" s="187"/>
      <c r="B27" s="187"/>
      <c r="C27" s="234"/>
      <c r="D27" s="234"/>
      <c r="E27" s="234"/>
      <c r="F27" s="234"/>
      <c r="G27" s="187"/>
    </row>
    <row r="28" spans="1:7" x14ac:dyDescent="0.25">
      <c r="A28" s="187"/>
      <c r="B28" s="187"/>
      <c r="C28" s="235"/>
      <c r="D28" s="236" t="s">
        <v>138</v>
      </c>
      <c r="E28" s="236"/>
      <c r="F28" s="235"/>
      <c r="G28" s="187"/>
    </row>
    <row r="29" spans="1:7" x14ac:dyDescent="0.25">
      <c r="A29" s="208"/>
      <c r="B29" s="208"/>
      <c r="C29" s="237"/>
      <c r="D29" s="238"/>
      <c r="E29" s="238"/>
      <c r="F29" s="237"/>
      <c r="G29" s="208"/>
    </row>
  </sheetData>
  <mergeCells count="3">
    <mergeCell ref="A5:G5"/>
    <mergeCell ref="C7:G7"/>
    <mergeCell ref="C9:F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workbookViewId="0">
      <selection activeCell="A26" sqref="A26"/>
    </sheetView>
  </sheetViews>
  <sheetFormatPr defaultRowHeight="15" x14ac:dyDescent="0.25"/>
  <cols>
    <col min="1" max="1" width="76" style="208" customWidth="1"/>
    <col min="2" max="2" width="23.85546875" style="208" customWidth="1"/>
    <col min="3" max="3" width="3" style="208" customWidth="1"/>
    <col min="4" max="256" width="9.140625" style="208"/>
    <col min="257" max="257" width="76" style="208" customWidth="1"/>
    <col min="258" max="258" width="23.85546875" style="208" customWidth="1"/>
    <col min="259" max="259" width="3" style="208" customWidth="1"/>
    <col min="260" max="512" width="9.140625" style="208"/>
    <col min="513" max="513" width="76" style="208" customWidth="1"/>
    <col min="514" max="514" width="23.85546875" style="208" customWidth="1"/>
    <col min="515" max="515" width="3" style="208" customWidth="1"/>
    <col min="516" max="768" width="9.140625" style="208"/>
    <col min="769" max="769" width="76" style="208" customWidth="1"/>
    <col min="770" max="770" width="23.85546875" style="208" customWidth="1"/>
    <col min="771" max="771" width="3" style="208" customWidth="1"/>
    <col min="772" max="1024" width="9.140625" style="208"/>
    <col min="1025" max="1025" width="76" style="208" customWidth="1"/>
    <col min="1026" max="1026" width="23.85546875" style="208" customWidth="1"/>
    <col min="1027" max="1027" width="3" style="208" customWidth="1"/>
    <col min="1028" max="1280" width="9.140625" style="208"/>
    <col min="1281" max="1281" width="76" style="208" customWidth="1"/>
    <col min="1282" max="1282" width="23.85546875" style="208" customWidth="1"/>
    <col min="1283" max="1283" width="3" style="208" customWidth="1"/>
    <col min="1284" max="1536" width="9.140625" style="208"/>
    <col min="1537" max="1537" width="76" style="208" customWidth="1"/>
    <col min="1538" max="1538" width="23.85546875" style="208" customWidth="1"/>
    <col min="1539" max="1539" width="3" style="208" customWidth="1"/>
    <col min="1540" max="1792" width="9.140625" style="208"/>
    <col min="1793" max="1793" width="76" style="208" customWidth="1"/>
    <col min="1794" max="1794" width="23.85546875" style="208" customWidth="1"/>
    <col min="1795" max="1795" width="3" style="208" customWidth="1"/>
    <col min="1796" max="2048" width="9.140625" style="208"/>
    <col min="2049" max="2049" width="76" style="208" customWidth="1"/>
    <col min="2050" max="2050" width="23.85546875" style="208" customWidth="1"/>
    <col min="2051" max="2051" width="3" style="208" customWidth="1"/>
    <col min="2052" max="2304" width="9.140625" style="208"/>
    <col min="2305" max="2305" width="76" style="208" customWidth="1"/>
    <col min="2306" max="2306" width="23.85546875" style="208" customWidth="1"/>
    <col min="2307" max="2307" width="3" style="208" customWidth="1"/>
    <col min="2308" max="2560" width="9.140625" style="208"/>
    <col min="2561" max="2561" width="76" style="208" customWidth="1"/>
    <col min="2562" max="2562" width="23.85546875" style="208" customWidth="1"/>
    <col min="2563" max="2563" width="3" style="208" customWidth="1"/>
    <col min="2564" max="2816" width="9.140625" style="208"/>
    <col min="2817" max="2817" width="76" style="208" customWidth="1"/>
    <col min="2818" max="2818" width="23.85546875" style="208" customWidth="1"/>
    <col min="2819" max="2819" width="3" style="208" customWidth="1"/>
    <col min="2820" max="3072" width="9.140625" style="208"/>
    <col min="3073" max="3073" width="76" style="208" customWidth="1"/>
    <col min="3074" max="3074" width="23.85546875" style="208" customWidth="1"/>
    <col min="3075" max="3075" width="3" style="208" customWidth="1"/>
    <col min="3076" max="3328" width="9.140625" style="208"/>
    <col min="3329" max="3329" width="76" style="208" customWidth="1"/>
    <col min="3330" max="3330" width="23.85546875" style="208" customWidth="1"/>
    <col min="3331" max="3331" width="3" style="208" customWidth="1"/>
    <col min="3332" max="3584" width="9.140625" style="208"/>
    <col min="3585" max="3585" width="76" style="208" customWidth="1"/>
    <col min="3586" max="3586" width="23.85546875" style="208" customWidth="1"/>
    <col min="3587" max="3587" width="3" style="208" customWidth="1"/>
    <col min="3588" max="3840" width="9.140625" style="208"/>
    <col min="3841" max="3841" width="76" style="208" customWidth="1"/>
    <col min="3842" max="3842" width="23.85546875" style="208" customWidth="1"/>
    <col min="3843" max="3843" width="3" style="208" customWidth="1"/>
    <col min="3844" max="4096" width="9.140625" style="208"/>
    <col min="4097" max="4097" width="76" style="208" customWidth="1"/>
    <col min="4098" max="4098" width="23.85546875" style="208" customWidth="1"/>
    <col min="4099" max="4099" width="3" style="208" customWidth="1"/>
    <col min="4100" max="4352" width="9.140625" style="208"/>
    <col min="4353" max="4353" width="76" style="208" customWidth="1"/>
    <col min="4354" max="4354" width="23.85546875" style="208" customWidth="1"/>
    <col min="4355" max="4355" width="3" style="208" customWidth="1"/>
    <col min="4356" max="4608" width="9.140625" style="208"/>
    <col min="4609" max="4609" width="76" style="208" customWidth="1"/>
    <col min="4610" max="4610" width="23.85546875" style="208" customWidth="1"/>
    <col min="4611" max="4611" width="3" style="208" customWidth="1"/>
    <col min="4612" max="4864" width="9.140625" style="208"/>
    <col min="4865" max="4865" width="76" style="208" customWidth="1"/>
    <col min="4866" max="4866" width="23.85546875" style="208" customWidth="1"/>
    <col min="4867" max="4867" width="3" style="208" customWidth="1"/>
    <col min="4868" max="5120" width="9.140625" style="208"/>
    <col min="5121" max="5121" width="76" style="208" customWidth="1"/>
    <col min="5122" max="5122" width="23.85546875" style="208" customWidth="1"/>
    <col min="5123" max="5123" width="3" style="208" customWidth="1"/>
    <col min="5124" max="5376" width="9.140625" style="208"/>
    <col min="5377" max="5377" width="76" style="208" customWidth="1"/>
    <col min="5378" max="5378" width="23.85546875" style="208" customWidth="1"/>
    <col min="5379" max="5379" width="3" style="208" customWidth="1"/>
    <col min="5380" max="5632" width="9.140625" style="208"/>
    <col min="5633" max="5633" width="76" style="208" customWidth="1"/>
    <col min="5634" max="5634" width="23.85546875" style="208" customWidth="1"/>
    <col min="5635" max="5635" width="3" style="208" customWidth="1"/>
    <col min="5636" max="5888" width="9.140625" style="208"/>
    <col min="5889" max="5889" width="76" style="208" customWidth="1"/>
    <col min="5890" max="5890" width="23.85546875" style="208" customWidth="1"/>
    <col min="5891" max="5891" width="3" style="208" customWidth="1"/>
    <col min="5892" max="6144" width="9.140625" style="208"/>
    <col min="6145" max="6145" width="76" style="208" customWidth="1"/>
    <col min="6146" max="6146" width="23.85546875" style="208" customWidth="1"/>
    <col min="6147" max="6147" width="3" style="208" customWidth="1"/>
    <col min="6148" max="6400" width="9.140625" style="208"/>
    <col min="6401" max="6401" width="76" style="208" customWidth="1"/>
    <col min="6402" max="6402" width="23.85546875" style="208" customWidth="1"/>
    <col min="6403" max="6403" width="3" style="208" customWidth="1"/>
    <col min="6404" max="6656" width="9.140625" style="208"/>
    <col min="6657" max="6657" width="76" style="208" customWidth="1"/>
    <col min="6658" max="6658" width="23.85546875" style="208" customWidth="1"/>
    <col min="6659" max="6659" width="3" style="208" customWidth="1"/>
    <col min="6660" max="6912" width="9.140625" style="208"/>
    <col min="6913" max="6913" width="76" style="208" customWidth="1"/>
    <col min="6914" max="6914" width="23.85546875" style="208" customWidth="1"/>
    <col min="6915" max="6915" width="3" style="208" customWidth="1"/>
    <col min="6916" max="7168" width="9.140625" style="208"/>
    <col min="7169" max="7169" width="76" style="208" customWidth="1"/>
    <col min="7170" max="7170" width="23.85546875" style="208" customWidth="1"/>
    <col min="7171" max="7171" width="3" style="208" customWidth="1"/>
    <col min="7172" max="7424" width="9.140625" style="208"/>
    <col min="7425" max="7425" width="76" style="208" customWidth="1"/>
    <col min="7426" max="7426" width="23.85546875" style="208" customWidth="1"/>
    <col min="7427" max="7427" width="3" style="208" customWidth="1"/>
    <col min="7428" max="7680" width="9.140625" style="208"/>
    <col min="7681" max="7681" width="76" style="208" customWidth="1"/>
    <col min="7682" max="7682" width="23.85546875" style="208" customWidth="1"/>
    <col min="7683" max="7683" width="3" style="208" customWidth="1"/>
    <col min="7684" max="7936" width="9.140625" style="208"/>
    <col min="7937" max="7937" width="76" style="208" customWidth="1"/>
    <col min="7938" max="7938" width="23.85546875" style="208" customWidth="1"/>
    <col min="7939" max="7939" width="3" style="208" customWidth="1"/>
    <col min="7940" max="8192" width="9.140625" style="208"/>
    <col min="8193" max="8193" width="76" style="208" customWidth="1"/>
    <col min="8194" max="8194" width="23.85546875" style="208" customWidth="1"/>
    <col min="8195" max="8195" width="3" style="208" customWidth="1"/>
    <col min="8196" max="8448" width="9.140625" style="208"/>
    <col min="8449" max="8449" width="76" style="208" customWidth="1"/>
    <col min="8450" max="8450" width="23.85546875" style="208" customWidth="1"/>
    <col min="8451" max="8451" width="3" style="208" customWidth="1"/>
    <col min="8452" max="8704" width="9.140625" style="208"/>
    <col min="8705" max="8705" width="76" style="208" customWidth="1"/>
    <col min="8706" max="8706" width="23.85546875" style="208" customWidth="1"/>
    <col min="8707" max="8707" width="3" style="208" customWidth="1"/>
    <col min="8708" max="8960" width="9.140625" style="208"/>
    <col min="8961" max="8961" width="76" style="208" customWidth="1"/>
    <col min="8962" max="8962" width="23.85546875" style="208" customWidth="1"/>
    <col min="8963" max="8963" width="3" style="208" customWidth="1"/>
    <col min="8964" max="9216" width="9.140625" style="208"/>
    <col min="9217" max="9217" width="76" style="208" customWidth="1"/>
    <col min="9218" max="9218" width="23.85546875" style="208" customWidth="1"/>
    <col min="9219" max="9219" width="3" style="208" customWidth="1"/>
    <col min="9220" max="9472" width="9.140625" style="208"/>
    <col min="9473" max="9473" width="76" style="208" customWidth="1"/>
    <col min="9474" max="9474" width="23.85546875" style="208" customWidth="1"/>
    <col min="9475" max="9475" width="3" style="208" customWidth="1"/>
    <col min="9476" max="9728" width="9.140625" style="208"/>
    <col min="9729" max="9729" width="76" style="208" customWidth="1"/>
    <col min="9730" max="9730" width="23.85546875" style="208" customWidth="1"/>
    <col min="9731" max="9731" width="3" style="208" customWidth="1"/>
    <col min="9732" max="9984" width="9.140625" style="208"/>
    <col min="9985" max="9985" width="76" style="208" customWidth="1"/>
    <col min="9986" max="9986" width="23.85546875" style="208" customWidth="1"/>
    <col min="9987" max="9987" width="3" style="208" customWidth="1"/>
    <col min="9988" max="10240" width="9.140625" style="208"/>
    <col min="10241" max="10241" width="76" style="208" customWidth="1"/>
    <col min="10242" max="10242" width="23.85546875" style="208" customWidth="1"/>
    <col min="10243" max="10243" width="3" style="208" customWidth="1"/>
    <col min="10244" max="10496" width="9.140625" style="208"/>
    <col min="10497" max="10497" width="76" style="208" customWidth="1"/>
    <col min="10498" max="10498" width="23.85546875" style="208" customWidth="1"/>
    <col min="10499" max="10499" width="3" style="208" customWidth="1"/>
    <col min="10500" max="10752" width="9.140625" style="208"/>
    <col min="10753" max="10753" width="76" style="208" customWidth="1"/>
    <col min="10754" max="10754" width="23.85546875" style="208" customWidth="1"/>
    <col min="10755" max="10755" width="3" style="208" customWidth="1"/>
    <col min="10756" max="11008" width="9.140625" style="208"/>
    <col min="11009" max="11009" width="76" style="208" customWidth="1"/>
    <col min="11010" max="11010" width="23.85546875" style="208" customWidth="1"/>
    <col min="11011" max="11011" width="3" style="208" customWidth="1"/>
    <col min="11012" max="11264" width="9.140625" style="208"/>
    <col min="11265" max="11265" width="76" style="208" customWidth="1"/>
    <col min="11266" max="11266" width="23.85546875" style="208" customWidth="1"/>
    <col min="11267" max="11267" width="3" style="208" customWidth="1"/>
    <col min="11268" max="11520" width="9.140625" style="208"/>
    <col min="11521" max="11521" width="76" style="208" customWidth="1"/>
    <col min="11522" max="11522" width="23.85546875" style="208" customWidth="1"/>
    <col min="11523" max="11523" width="3" style="208" customWidth="1"/>
    <col min="11524" max="11776" width="9.140625" style="208"/>
    <col min="11777" max="11777" width="76" style="208" customWidth="1"/>
    <col min="11778" max="11778" width="23.85546875" style="208" customWidth="1"/>
    <col min="11779" max="11779" width="3" style="208" customWidth="1"/>
    <col min="11780" max="12032" width="9.140625" style="208"/>
    <col min="12033" max="12033" width="76" style="208" customWidth="1"/>
    <col min="12034" max="12034" width="23.85546875" style="208" customWidth="1"/>
    <col min="12035" max="12035" width="3" style="208" customWidth="1"/>
    <col min="12036" max="12288" width="9.140625" style="208"/>
    <col min="12289" max="12289" width="76" style="208" customWidth="1"/>
    <col min="12290" max="12290" width="23.85546875" style="208" customWidth="1"/>
    <col min="12291" max="12291" width="3" style="208" customWidth="1"/>
    <col min="12292" max="12544" width="9.140625" style="208"/>
    <col min="12545" max="12545" width="76" style="208" customWidth="1"/>
    <col min="12546" max="12546" width="23.85546875" style="208" customWidth="1"/>
    <col min="12547" max="12547" width="3" style="208" customWidth="1"/>
    <col min="12548" max="12800" width="9.140625" style="208"/>
    <col min="12801" max="12801" width="76" style="208" customWidth="1"/>
    <col min="12802" max="12802" width="23.85546875" style="208" customWidth="1"/>
    <col min="12803" max="12803" width="3" style="208" customWidth="1"/>
    <col min="12804" max="13056" width="9.140625" style="208"/>
    <col min="13057" max="13057" width="76" style="208" customWidth="1"/>
    <col min="13058" max="13058" width="23.85546875" style="208" customWidth="1"/>
    <col min="13059" max="13059" width="3" style="208" customWidth="1"/>
    <col min="13060" max="13312" width="9.140625" style="208"/>
    <col min="13313" max="13313" width="76" style="208" customWidth="1"/>
    <col min="13314" max="13314" width="23.85546875" style="208" customWidth="1"/>
    <col min="13315" max="13315" width="3" style="208" customWidth="1"/>
    <col min="13316" max="13568" width="9.140625" style="208"/>
    <col min="13569" max="13569" width="76" style="208" customWidth="1"/>
    <col min="13570" max="13570" width="23.85546875" style="208" customWidth="1"/>
    <col min="13571" max="13571" width="3" style="208" customWidth="1"/>
    <col min="13572" max="13824" width="9.140625" style="208"/>
    <col min="13825" max="13825" width="76" style="208" customWidth="1"/>
    <col min="13826" max="13826" width="23.85546875" style="208" customWidth="1"/>
    <col min="13827" max="13827" width="3" style="208" customWidth="1"/>
    <col min="13828" max="14080" width="9.140625" style="208"/>
    <col min="14081" max="14081" width="76" style="208" customWidth="1"/>
    <col min="14082" max="14082" width="23.85546875" style="208" customWidth="1"/>
    <col min="14083" max="14083" width="3" style="208" customWidth="1"/>
    <col min="14084" max="14336" width="9.140625" style="208"/>
    <col min="14337" max="14337" width="76" style="208" customWidth="1"/>
    <col min="14338" max="14338" width="23.85546875" style="208" customWidth="1"/>
    <col min="14339" max="14339" width="3" style="208" customWidth="1"/>
    <col min="14340" max="14592" width="9.140625" style="208"/>
    <col min="14593" max="14593" width="76" style="208" customWidth="1"/>
    <col min="14594" max="14594" width="23.85546875" style="208" customWidth="1"/>
    <col min="14595" max="14595" width="3" style="208" customWidth="1"/>
    <col min="14596" max="14848" width="9.140625" style="208"/>
    <col min="14849" max="14849" width="76" style="208" customWidth="1"/>
    <col min="14850" max="14850" width="23.85546875" style="208" customWidth="1"/>
    <col min="14851" max="14851" width="3" style="208" customWidth="1"/>
    <col min="14852" max="15104" width="9.140625" style="208"/>
    <col min="15105" max="15105" width="76" style="208" customWidth="1"/>
    <col min="15106" max="15106" width="23.85546875" style="208" customWidth="1"/>
    <col min="15107" max="15107" width="3" style="208" customWidth="1"/>
    <col min="15108" max="15360" width="9.140625" style="208"/>
    <col min="15361" max="15361" width="76" style="208" customWidth="1"/>
    <col min="15362" max="15362" width="23.85546875" style="208" customWidth="1"/>
    <col min="15363" max="15363" width="3" style="208" customWidth="1"/>
    <col min="15364" max="15616" width="9.140625" style="208"/>
    <col min="15617" max="15617" width="76" style="208" customWidth="1"/>
    <col min="15618" max="15618" width="23.85546875" style="208" customWidth="1"/>
    <col min="15619" max="15619" width="3" style="208" customWidth="1"/>
    <col min="15620" max="15872" width="9.140625" style="208"/>
    <col min="15873" max="15873" width="76" style="208" customWidth="1"/>
    <col min="15874" max="15874" width="23.85546875" style="208" customWidth="1"/>
    <col min="15875" max="15875" width="3" style="208" customWidth="1"/>
    <col min="15876" max="16128" width="9.140625" style="208"/>
    <col min="16129" max="16129" width="76" style="208" customWidth="1"/>
    <col min="16130" max="16130" width="23.85546875" style="208" customWidth="1"/>
    <col min="16131" max="16131" width="3" style="208" customWidth="1"/>
    <col min="16132" max="16384" width="9.140625" style="208"/>
  </cols>
  <sheetData>
    <row r="1" spans="1:7" s="34" customFormat="1" x14ac:dyDescent="0.25">
      <c r="A1" s="55" t="s">
        <v>285</v>
      </c>
      <c r="B1" s="55"/>
      <c r="C1" s="55"/>
      <c r="D1" s="55"/>
      <c r="E1" s="3"/>
      <c r="F1" s="4"/>
      <c r="G1" s="4"/>
    </row>
    <row r="2" spans="1:7" s="34" customFormat="1" x14ac:dyDescent="0.25">
      <c r="A2" s="55"/>
      <c r="B2" s="55"/>
      <c r="C2" s="55"/>
      <c r="D2" s="55"/>
      <c r="E2" s="3"/>
      <c r="F2" s="4"/>
      <c r="G2" s="4"/>
    </row>
    <row r="3" spans="1:7" ht="15.75" x14ac:dyDescent="0.25">
      <c r="A3" s="376" t="s">
        <v>290</v>
      </c>
      <c r="B3" s="376"/>
    </row>
    <row r="4" spans="1:7" ht="16.5" thickBot="1" x14ac:dyDescent="0.3">
      <c r="A4" s="240"/>
      <c r="B4" s="241" t="s">
        <v>193</v>
      </c>
    </row>
    <row r="5" spans="1:7" s="244" customFormat="1" ht="15.75" thickBot="1" x14ac:dyDescent="0.3">
      <c r="A5" s="242" t="s">
        <v>194</v>
      </c>
      <c r="B5" s="243" t="s">
        <v>291</v>
      </c>
    </row>
    <row r="6" spans="1:7" s="247" customFormat="1" ht="13.5" thickBot="1" x14ac:dyDescent="0.3">
      <c r="A6" s="245" t="s">
        <v>4</v>
      </c>
      <c r="B6" s="246" t="s">
        <v>5</v>
      </c>
    </row>
    <row r="7" spans="1:7" x14ac:dyDescent="0.25">
      <c r="A7" s="248" t="s">
        <v>195</v>
      </c>
      <c r="B7" s="249">
        <f>3032800+68850</f>
        <v>3101650</v>
      </c>
    </row>
    <row r="8" spans="1:7" x14ac:dyDescent="0.25">
      <c r="A8" s="250" t="s">
        <v>196</v>
      </c>
      <c r="B8" s="249">
        <v>4192000</v>
      </c>
    </row>
    <row r="9" spans="1:7" x14ac:dyDescent="0.25">
      <c r="A9" s="250" t="s">
        <v>197</v>
      </c>
      <c r="B9" s="251">
        <v>238740</v>
      </c>
    </row>
    <row r="10" spans="1:7" x14ac:dyDescent="0.25">
      <c r="A10" s="250" t="s">
        <v>198</v>
      </c>
      <c r="B10" s="249">
        <v>2036190</v>
      </c>
    </row>
    <row r="11" spans="1:7" x14ac:dyDescent="0.25">
      <c r="A11" s="250" t="s">
        <v>199</v>
      </c>
      <c r="B11" s="249">
        <v>6000000</v>
      </c>
    </row>
    <row r="12" spans="1:7" x14ac:dyDescent="0.25">
      <c r="A12" s="250" t="s">
        <v>200</v>
      </c>
      <c r="B12" s="249">
        <v>7380702</v>
      </c>
    </row>
    <row r="13" spans="1:7" x14ac:dyDescent="0.25">
      <c r="A13" s="250" t="s">
        <v>201</v>
      </c>
      <c r="B13" s="249">
        <v>8410000</v>
      </c>
    </row>
    <row r="14" spans="1:7" x14ac:dyDescent="0.25">
      <c r="A14" s="250" t="s">
        <v>296</v>
      </c>
      <c r="B14" s="291">
        <v>3400000</v>
      </c>
    </row>
    <row r="15" spans="1:7" x14ac:dyDescent="0.25">
      <c r="A15" s="250" t="s">
        <v>202</v>
      </c>
      <c r="B15" s="251">
        <v>1800000</v>
      </c>
    </row>
    <row r="16" spans="1:7" x14ac:dyDescent="0.25">
      <c r="A16" s="250" t="s">
        <v>203</v>
      </c>
      <c r="B16" s="249">
        <v>12373200</v>
      </c>
      <c r="C16" s="377"/>
    </row>
    <row r="17" spans="1:3" x14ac:dyDescent="0.25">
      <c r="A17" s="250" t="s">
        <v>204</v>
      </c>
      <c r="B17" s="251">
        <v>2940000</v>
      </c>
      <c r="C17" s="377"/>
    </row>
    <row r="18" spans="1:3" x14ac:dyDescent="0.25">
      <c r="A18" s="250" t="s">
        <v>205</v>
      </c>
      <c r="B18" s="249">
        <v>5892000</v>
      </c>
      <c r="C18" s="377"/>
    </row>
    <row r="19" spans="1:3" x14ac:dyDescent="0.25">
      <c r="A19" s="250" t="s">
        <v>206</v>
      </c>
      <c r="B19" s="249">
        <v>0</v>
      </c>
      <c r="C19" s="377"/>
    </row>
    <row r="20" spans="1:3" x14ac:dyDescent="0.25">
      <c r="A20" s="250" t="s">
        <v>207</v>
      </c>
      <c r="B20" s="251">
        <v>1470000</v>
      </c>
      <c r="C20" s="377"/>
    </row>
    <row r="21" spans="1:3" x14ac:dyDescent="0.25">
      <c r="A21" s="250" t="s">
        <v>208</v>
      </c>
      <c r="B21" s="249">
        <v>2396533</v>
      </c>
      <c r="C21" s="377"/>
    </row>
    <row r="22" spans="1:3" x14ac:dyDescent="0.25">
      <c r="A22" s="250" t="s">
        <v>209</v>
      </c>
      <c r="B22" s="249">
        <v>1143800</v>
      </c>
      <c r="C22" s="377"/>
    </row>
    <row r="23" spans="1:3" x14ac:dyDescent="0.25">
      <c r="A23" s="250" t="s">
        <v>210</v>
      </c>
      <c r="B23" s="249">
        <v>1463000</v>
      </c>
      <c r="C23" s="377"/>
    </row>
    <row r="24" spans="1:3" x14ac:dyDescent="0.25">
      <c r="A24" s="250" t="s">
        <v>211</v>
      </c>
      <c r="B24" s="251">
        <v>2435840</v>
      </c>
      <c r="C24" s="377"/>
    </row>
    <row r="25" spans="1:3" x14ac:dyDescent="0.25">
      <c r="A25" s="250" t="s">
        <v>297</v>
      </c>
      <c r="B25" s="251">
        <v>38197200</v>
      </c>
      <c r="C25" s="377"/>
    </row>
    <row r="26" spans="1:3" x14ac:dyDescent="0.25">
      <c r="A26" s="250" t="s">
        <v>212</v>
      </c>
      <c r="B26" s="249">
        <f>5434000+6142294</f>
        <v>11576294</v>
      </c>
      <c r="C26" s="377"/>
    </row>
    <row r="27" spans="1:3" ht="15.75" thickBot="1" x14ac:dyDescent="0.3">
      <c r="A27" s="252" t="s">
        <v>295</v>
      </c>
      <c r="B27" s="251">
        <v>1170400</v>
      </c>
      <c r="C27" s="377"/>
    </row>
    <row r="28" spans="1:3" s="205" customFormat="1" ht="19.5" customHeight="1" thickBot="1" x14ac:dyDescent="0.3">
      <c r="A28" s="253" t="s">
        <v>117</v>
      </c>
      <c r="B28" s="254">
        <f>SUM(B7:B27)</f>
        <v>117617549</v>
      </c>
      <c r="C28" s="377"/>
    </row>
    <row r="30" spans="1:3" x14ac:dyDescent="0.25">
      <c r="B30" s="292">
        <f>+B28+38197200</f>
        <v>155814749</v>
      </c>
    </row>
  </sheetData>
  <mergeCells count="2">
    <mergeCell ref="A3:B3"/>
    <mergeCell ref="C16:C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"/>
  <sheetViews>
    <sheetView topLeftCell="A2" workbookViewId="0">
      <selection activeCell="G17" sqref="G17"/>
    </sheetView>
  </sheetViews>
  <sheetFormatPr defaultRowHeight="15" x14ac:dyDescent="0.25"/>
  <cols>
    <col min="1" max="1" width="9.140625" style="2"/>
    <col min="2" max="2" width="33" style="2" customWidth="1"/>
    <col min="3" max="3" width="11.7109375" style="2" customWidth="1"/>
    <col min="4" max="4" width="11.7109375" style="293" customWidth="1"/>
    <col min="5" max="5" width="11.7109375" style="300" customWidth="1"/>
    <col min="6" max="6" width="11.7109375" style="304" customWidth="1"/>
    <col min="7" max="7" width="33.5703125" style="2" customWidth="1"/>
    <col min="8" max="8" width="15.42578125" style="2" customWidth="1"/>
    <col min="9" max="9" width="15.42578125" style="293" customWidth="1"/>
    <col min="10" max="10" width="15.42578125" style="300" customWidth="1"/>
    <col min="11" max="11" width="15.42578125" style="304" customWidth="1"/>
    <col min="12" max="16384" width="9.140625" style="2"/>
  </cols>
  <sheetData>
    <row r="1" spans="1:11" x14ac:dyDescent="0.25">
      <c r="A1" s="1"/>
      <c r="B1" s="315" t="s">
        <v>0</v>
      </c>
      <c r="C1" s="316"/>
      <c r="G1" s="3"/>
      <c r="H1" s="4"/>
      <c r="I1" s="4"/>
      <c r="J1" s="4"/>
      <c r="K1" s="4"/>
    </row>
    <row r="2" spans="1:11" x14ac:dyDescent="0.25">
      <c r="A2" s="1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15.75" x14ac:dyDescent="0.25">
      <c r="A3" s="1"/>
      <c r="B3" s="317" t="s">
        <v>1</v>
      </c>
      <c r="C3" s="317"/>
      <c r="D3" s="317"/>
      <c r="E3" s="317"/>
      <c r="F3" s="317"/>
      <c r="G3" s="317"/>
      <c r="H3" s="318"/>
      <c r="I3" s="295"/>
      <c r="J3" s="302"/>
      <c r="K3" s="306"/>
    </row>
    <row r="4" spans="1:11" ht="15.75" x14ac:dyDescent="0.25">
      <c r="A4" s="1"/>
      <c r="B4" s="317" t="s">
        <v>301</v>
      </c>
      <c r="C4" s="317"/>
      <c r="D4" s="317"/>
      <c r="E4" s="317"/>
      <c r="F4" s="317"/>
      <c r="G4" s="317"/>
      <c r="H4" s="318"/>
      <c r="I4" s="295"/>
      <c r="J4" s="302"/>
      <c r="K4" s="306"/>
    </row>
    <row r="5" spans="1:11" ht="15.75" x14ac:dyDescent="0.25">
      <c r="A5" s="1"/>
      <c r="B5" s="317"/>
      <c r="C5" s="317"/>
      <c r="D5" s="317"/>
      <c r="E5" s="317"/>
      <c r="F5" s="317"/>
      <c r="G5" s="317"/>
      <c r="H5" s="317"/>
      <c r="I5" s="294"/>
      <c r="J5" s="301"/>
      <c r="K5" s="305"/>
    </row>
    <row r="6" spans="1:11" x14ac:dyDescent="0.25">
      <c r="A6" s="1"/>
      <c r="B6" s="319"/>
      <c r="C6" s="319"/>
      <c r="D6" s="319"/>
      <c r="E6" s="319"/>
      <c r="F6" s="319"/>
      <c r="G6" s="319"/>
      <c r="H6" s="4" t="s">
        <v>3</v>
      </c>
      <c r="I6" s="4"/>
      <c r="J6" s="4"/>
      <c r="K6" s="4"/>
    </row>
    <row r="7" spans="1:11" x14ac:dyDescent="0.25">
      <c r="A7" s="8"/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10" t="s">
        <v>9</v>
      </c>
      <c r="H7" s="10" t="s">
        <v>298</v>
      </c>
      <c r="I7" s="10" t="s">
        <v>299</v>
      </c>
      <c r="J7" s="10" t="s">
        <v>306</v>
      </c>
      <c r="K7" s="10" t="s">
        <v>307</v>
      </c>
    </row>
    <row r="8" spans="1:11" ht="15" customHeight="1" x14ac:dyDescent="0.25">
      <c r="A8" s="312" t="s">
        <v>10</v>
      </c>
      <c r="B8" s="314" t="s">
        <v>11</v>
      </c>
      <c r="C8" s="314" t="s">
        <v>12</v>
      </c>
      <c r="D8" s="314" t="s">
        <v>303</v>
      </c>
      <c r="E8" s="314" t="s">
        <v>304</v>
      </c>
      <c r="F8" s="314" t="s">
        <v>305</v>
      </c>
      <c r="G8" s="314" t="s">
        <v>11</v>
      </c>
      <c r="H8" s="314" t="s">
        <v>12</v>
      </c>
      <c r="I8" s="314" t="s">
        <v>303</v>
      </c>
      <c r="J8" s="314" t="s">
        <v>304</v>
      </c>
      <c r="K8" s="314" t="s">
        <v>305</v>
      </c>
    </row>
    <row r="9" spans="1:11" x14ac:dyDescent="0.25">
      <c r="A9" s="313"/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spans="1:11" x14ac:dyDescent="0.25">
      <c r="A10" s="11">
        <v>1</v>
      </c>
      <c r="B10" s="12" t="s">
        <v>13</v>
      </c>
      <c r="C10" s="13"/>
      <c r="D10" s="13"/>
      <c r="E10" s="13"/>
      <c r="F10" s="13"/>
      <c r="G10" s="12" t="s">
        <v>14</v>
      </c>
      <c r="H10" s="14"/>
      <c r="I10" s="14"/>
      <c r="J10" s="14"/>
      <c r="K10" s="14"/>
    </row>
    <row r="11" spans="1:11" x14ac:dyDescent="0.25">
      <c r="A11" s="11">
        <v>2</v>
      </c>
      <c r="B11" s="15" t="s">
        <v>15</v>
      </c>
      <c r="C11" s="13">
        <v>9799201</v>
      </c>
      <c r="D11" s="13">
        <v>9799201</v>
      </c>
      <c r="E11" s="13">
        <v>20492468</v>
      </c>
      <c r="F11" s="13">
        <v>23175895</v>
      </c>
      <c r="G11" s="15" t="s">
        <v>16</v>
      </c>
      <c r="H11" s="13">
        <v>41725500</v>
      </c>
      <c r="I11" s="13">
        <v>41725500</v>
      </c>
      <c r="J11" s="13">
        <v>48325500</v>
      </c>
      <c r="K11" s="13">
        <v>52508075</v>
      </c>
    </row>
    <row r="12" spans="1:11" x14ac:dyDescent="0.25">
      <c r="A12" s="11">
        <v>3</v>
      </c>
      <c r="B12" s="15" t="s">
        <v>17</v>
      </c>
      <c r="C12" s="13">
        <f>14080000+19000000+3200000</f>
        <v>36280000</v>
      </c>
      <c r="D12" s="13">
        <v>36280000</v>
      </c>
      <c r="E12" s="13">
        <v>36280000</v>
      </c>
      <c r="F12" s="13">
        <v>40653909</v>
      </c>
      <c r="G12" s="15" t="s">
        <v>18</v>
      </c>
      <c r="H12" s="13">
        <v>8163399</v>
      </c>
      <c r="I12" s="13">
        <v>8163399</v>
      </c>
      <c r="J12" s="13">
        <v>10163399</v>
      </c>
      <c r="K12" s="13">
        <v>10363399</v>
      </c>
    </row>
    <row r="13" spans="1:11" x14ac:dyDescent="0.25">
      <c r="A13" s="11">
        <v>4</v>
      </c>
      <c r="B13" s="15" t="s">
        <v>19</v>
      </c>
      <c r="C13" s="13">
        <f>121923499-4305950</f>
        <v>117617549</v>
      </c>
      <c r="D13" s="13">
        <v>117617549</v>
      </c>
      <c r="E13" s="13">
        <v>125212518</v>
      </c>
      <c r="F13" s="13">
        <v>128868591</v>
      </c>
      <c r="G13" s="15" t="s">
        <v>20</v>
      </c>
      <c r="H13" s="13">
        <f>140137029-6310000</f>
        <v>133827029</v>
      </c>
      <c r="I13" s="13">
        <v>131877555</v>
      </c>
      <c r="J13" s="13">
        <v>142834625</v>
      </c>
      <c r="K13" s="13">
        <v>139114756</v>
      </c>
    </row>
    <row r="14" spans="1:11" x14ac:dyDescent="0.25">
      <c r="A14" s="11">
        <v>5</v>
      </c>
      <c r="B14" s="15" t="s">
        <v>21</v>
      </c>
      <c r="C14" s="13">
        <f>97155173+5377500+3500000</f>
        <v>106032673</v>
      </c>
      <c r="D14" s="13">
        <f>8877500+6959273</f>
        <v>15836773</v>
      </c>
      <c r="E14" s="13">
        <f>155912544+7984301</f>
        <v>163896845</v>
      </c>
      <c r="F14" s="13">
        <v>170477070</v>
      </c>
      <c r="G14" s="15" t="s">
        <v>22</v>
      </c>
      <c r="H14" s="13">
        <v>6310000</v>
      </c>
      <c r="I14" s="13">
        <v>6360000</v>
      </c>
      <c r="J14" s="13">
        <v>10410000</v>
      </c>
      <c r="K14" s="13">
        <v>12956712</v>
      </c>
    </row>
    <row r="15" spans="1:11" x14ac:dyDescent="0.25">
      <c r="A15" s="11">
        <v>6</v>
      </c>
      <c r="B15" s="15" t="s">
        <v>23</v>
      </c>
      <c r="C15" s="13"/>
      <c r="D15" s="13"/>
      <c r="E15" s="13"/>
      <c r="F15" s="13"/>
      <c r="G15" s="15" t="s">
        <v>24</v>
      </c>
      <c r="H15" s="13">
        <v>7105950</v>
      </c>
      <c r="I15" s="13">
        <v>17136670</v>
      </c>
      <c r="J15" s="13">
        <v>21472537</v>
      </c>
      <c r="K15" s="13">
        <v>77382189</v>
      </c>
    </row>
    <row r="16" spans="1:11" x14ac:dyDescent="0.25">
      <c r="A16" s="11">
        <v>7</v>
      </c>
      <c r="B16" s="15" t="s">
        <v>25</v>
      </c>
      <c r="C16" s="13"/>
      <c r="D16" s="13"/>
      <c r="E16" s="13">
        <v>2522464</v>
      </c>
      <c r="F16" s="13">
        <v>2726309</v>
      </c>
      <c r="G16" s="16" t="s">
        <v>26</v>
      </c>
      <c r="H16" s="13"/>
      <c r="I16" s="13">
        <v>40482994</v>
      </c>
      <c r="J16" s="13">
        <v>24663965</v>
      </c>
      <c r="K16" s="13">
        <v>0</v>
      </c>
    </row>
    <row r="17" spans="1:12" x14ac:dyDescent="0.25">
      <c r="A17" s="11">
        <v>8</v>
      </c>
      <c r="B17" s="15" t="s">
        <v>27</v>
      </c>
      <c r="C17" s="13"/>
      <c r="D17" s="13"/>
      <c r="E17" s="13"/>
      <c r="F17" s="13">
        <v>0</v>
      </c>
      <c r="G17" s="15" t="s">
        <v>28</v>
      </c>
      <c r="H17" s="13"/>
      <c r="I17" s="13"/>
      <c r="J17" s="13"/>
      <c r="K17" s="13">
        <v>0</v>
      </c>
    </row>
    <row r="18" spans="1:12" x14ac:dyDescent="0.25">
      <c r="A18" s="11">
        <v>9</v>
      </c>
      <c r="B18" s="18" t="s">
        <v>29</v>
      </c>
      <c r="C18" s="18">
        <f>SUM(C11:C17)</f>
        <v>269729423</v>
      </c>
      <c r="D18" s="18">
        <f>SUM(D11:D17)</f>
        <v>179533523</v>
      </c>
      <c r="E18" s="18">
        <f>SUM(E11:E17)</f>
        <v>348404295</v>
      </c>
      <c r="F18" s="18">
        <f>SUM(F11:F17)</f>
        <v>365901774</v>
      </c>
      <c r="G18" s="19" t="s">
        <v>30</v>
      </c>
      <c r="H18" s="19">
        <f>SUM(H11:H17)</f>
        <v>197131878</v>
      </c>
      <c r="I18" s="19">
        <f t="shared" ref="I18:K18" si="0">SUM(I11:I17)</f>
        <v>245746118</v>
      </c>
      <c r="J18" s="19">
        <f t="shared" si="0"/>
        <v>257870026</v>
      </c>
      <c r="K18" s="19">
        <f t="shared" si="0"/>
        <v>292325131</v>
      </c>
    </row>
    <row r="19" spans="1:12" x14ac:dyDescent="0.25">
      <c r="A19" s="11">
        <v>10</v>
      </c>
      <c r="B19" s="12" t="s">
        <v>31</v>
      </c>
      <c r="C19" s="13"/>
      <c r="D19" s="13"/>
      <c r="E19" s="13"/>
      <c r="F19" s="13"/>
      <c r="G19" s="12" t="s">
        <v>32</v>
      </c>
      <c r="H19" s="13"/>
      <c r="I19" s="13"/>
      <c r="J19" s="13"/>
      <c r="K19" s="13"/>
    </row>
    <row r="20" spans="1:12" x14ac:dyDescent="0.25">
      <c r="A20" s="11">
        <v>11</v>
      </c>
      <c r="B20" s="15" t="s">
        <v>33</v>
      </c>
      <c r="C20" s="13"/>
      <c r="D20" s="13"/>
      <c r="E20" s="13"/>
      <c r="F20" s="13">
        <v>0</v>
      </c>
      <c r="G20" s="15" t="s">
        <v>34</v>
      </c>
      <c r="H20" s="13">
        <v>1270000</v>
      </c>
      <c r="I20" s="13">
        <v>3020000</v>
      </c>
      <c r="J20" s="13">
        <v>3715325</v>
      </c>
      <c r="K20" s="13">
        <v>8201534</v>
      </c>
    </row>
    <row r="21" spans="1:12" x14ac:dyDescent="0.25">
      <c r="A21" s="11">
        <v>12</v>
      </c>
      <c r="B21" s="15" t="s">
        <v>35</v>
      </c>
      <c r="C21" s="13"/>
      <c r="D21" s="13">
        <v>97155173</v>
      </c>
      <c r="E21" s="13">
        <v>109890089</v>
      </c>
      <c r="F21" s="13">
        <v>142570084</v>
      </c>
      <c r="G21" s="20" t="s">
        <v>36</v>
      </c>
      <c r="H21" s="13">
        <v>53672500</v>
      </c>
      <c r="I21" s="13">
        <v>53672500</v>
      </c>
      <c r="J21" s="13">
        <v>223733155</v>
      </c>
      <c r="K21" s="13">
        <v>223733155</v>
      </c>
    </row>
    <row r="22" spans="1:12" x14ac:dyDescent="0.25">
      <c r="A22" s="11">
        <v>13</v>
      </c>
      <c r="B22" s="15" t="s">
        <v>37</v>
      </c>
      <c r="C22" s="13"/>
      <c r="D22" s="13"/>
      <c r="E22" s="13"/>
      <c r="F22" s="13">
        <v>0</v>
      </c>
      <c r="G22" s="15" t="s">
        <v>38</v>
      </c>
      <c r="H22" s="13"/>
      <c r="I22" s="13"/>
      <c r="J22" s="13"/>
      <c r="K22" s="13">
        <v>0</v>
      </c>
    </row>
    <row r="23" spans="1:12" x14ac:dyDescent="0.25">
      <c r="A23" s="11">
        <v>14</v>
      </c>
      <c r="B23" s="15" t="s">
        <v>39</v>
      </c>
      <c r="C23" s="13"/>
      <c r="D23" s="13"/>
      <c r="E23" s="13">
        <v>3500000</v>
      </c>
      <c r="F23" s="13">
        <v>3500000</v>
      </c>
      <c r="G23" s="15" t="s">
        <v>40</v>
      </c>
      <c r="H23" s="13"/>
      <c r="I23" s="13"/>
      <c r="J23" s="13"/>
      <c r="K23" s="13">
        <v>0</v>
      </c>
    </row>
    <row r="24" spans="1:12" x14ac:dyDescent="0.25">
      <c r="A24" s="11">
        <v>15</v>
      </c>
      <c r="B24" s="4"/>
      <c r="C24" s="13"/>
      <c r="D24" s="13"/>
      <c r="E24" s="13"/>
      <c r="F24" s="13"/>
      <c r="G24" s="15" t="s">
        <v>41</v>
      </c>
      <c r="H24" s="13"/>
      <c r="I24" s="13"/>
      <c r="J24" s="13"/>
      <c r="K24" s="13">
        <v>0</v>
      </c>
    </row>
    <row r="25" spans="1:12" x14ac:dyDescent="0.25">
      <c r="A25" s="11">
        <v>16</v>
      </c>
      <c r="B25" s="21" t="s">
        <v>42</v>
      </c>
      <c r="C25" s="22">
        <f>SUM(C19:C24)</f>
        <v>0</v>
      </c>
      <c r="D25" s="22">
        <f t="shared" ref="D25:F25" si="1">SUM(D19:D24)</f>
        <v>97155173</v>
      </c>
      <c r="E25" s="22">
        <f t="shared" si="1"/>
        <v>113390089</v>
      </c>
      <c r="F25" s="22">
        <f t="shared" si="1"/>
        <v>146070084</v>
      </c>
      <c r="G25" s="21" t="s">
        <v>43</v>
      </c>
      <c r="H25" s="19">
        <f>SUM(H19:H24)</f>
        <v>54942500</v>
      </c>
      <c r="I25" s="19">
        <f t="shared" ref="I25:K25" si="2">SUM(I19:I24)</f>
        <v>56692500</v>
      </c>
      <c r="J25" s="19">
        <f t="shared" si="2"/>
        <v>227448480</v>
      </c>
      <c r="K25" s="19">
        <f t="shared" si="2"/>
        <v>231934689</v>
      </c>
    </row>
    <row r="26" spans="1:12" x14ac:dyDescent="0.25">
      <c r="A26" s="11">
        <v>17</v>
      </c>
      <c r="B26" s="23" t="s">
        <v>44</v>
      </c>
      <c r="C26" s="24">
        <v>0</v>
      </c>
      <c r="D26" s="24"/>
      <c r="E26" s="24"/>
      <c r="F26" s="24"/>
      <c r="G26" s="23" t="s">
        <v>44</v>
      </c>
      <c r="H26" s="24">
        <v>0</v>
      </c>
      <c r="I26" s="24"/>
      <c r="J26" s="24"/>
      <c r="K26" s="24"/>
    </row>
    <row r="27" spans="1:12" x14ac:dyDescent="0.25">
      <c r="A27" s="11">
        <v>18</v>
      </c>
      <c r="B27" s="25"/>
      <c r="C27" s="13"/>
      <c r="D27" s="13"/>
      <c r="E27" s="13"/>
      <c r="F27" s="13"/>
      <c r="G27" s="25"/>
      <c r="H27" s="13"/>
      <c r="I27" s="13"/>
      <c r="J27" s="13"/>
      <c r="K27" s="13"/>
    </row>
    <row r="28" spans="1:12" x14ac:dyDescent="0.25">
      <c r="A28" s="11">
        <v>19</v>
      </c>
      <c r="B28" s="26" t="s">
        <v>45</v>
      </c>
      <c r="C28" s="26">
        <f>+C29+C30+C31</f>
        <v>55598085</v>
      </c>
      <c r="D28" s="26">
        <f t="shared" ref="D28:F28" si="3">+D29+D30+D31</f>
        <v>97659461</v>
      </c>
      <c r="E28" s="26">
        <f t="shared" si="3"/>
        <v>98459461</v>
      </c>
      <c r="F28" s="26">
        <f t="shared" si="3"/>
        <v>99338067</v>
      </c>
      <c r="G28" s="12" t="s">
        <v>46</v>
      </c>
      <c r="H28" s="24">
        <f>+H29+H30</f>
        <v>73253130</v>
      </c>
      <c r="I28" s="24">
        <f t="shared" ref="I28:K28" si="4">+I29+I30</f>
        <v>71909539</v>
      </c>
      <c r="J28" s="24">
        <f t="shared" si="4"/>
        <v>74935339</v>
      </c>
      <c r="K28" s="24">
        <f t="shared" si="4"/>
        <v>87050105</v>
      </c>
    </row>
    <row r="29" spans="1:12" x14ac:dyDescent="0.25">
      <c r="A29" s="11">
        <v>20</v>
      </c>
      <c r="B29" s="27" t="s">
        <v>47</v>
      </c>
      <c r="C29" s="16">
        <v>4305950</v>
      </c>
      <c r="D29" s="16">
        <v>5805950</v>
      </c>
      <c r="E29" s="16">
        <v>6605950</v>
      </c>
      <c r="F29" s="16">
        <v>7484556</v>
      </c>
      <c r="G29" s="28" t="s">
        <v>48</v>
      </c>
      <c r="H29" s="13">
        <v>73253130</v>
      </c>
      <c r="I29" s="13">
        <v>71909539</v>
      </c>
      <c r="J29" s="13">
        <v>74935339</v>
      </c>
      <c r="K29" s="13">
        <v>87050105</v>
      </c>
    </row>
    <row r="30" spans="1:12" x14ac:dyDescent="0.25">
      <c r="A30" s="11">
        <v>21</v>
      </c>
      <c r="B30" s="28" t="s">
        <v>49</v>
      </c>
      <c r="C30" s="16">
        <v>0</v>
      </c>
      <c r="D30" s="16"/>
      <c r="E30" s="16"/>
      <c r="F30" s="16"/>
      <c r="G30" s="28" t="s">
        <v>50</v>
      </c>
      <c r="H30" s="13"/>
      <c r="I30" s="13"/>
      <c r="J30" s="13"/>
      <c r="K30" s="13">
        <v>0</v>
      </c>
    </row>
    <row r="31" spans="1:12" x14ac:dyDescent="0.25">
      <c r="A31" s="11">
        <v>22</v>
      </c>
      <c r="B31" s="15" t="s">
        <v>51</v>
      </c>
      <c r="C31" s="16">
        <v>51292135</v>
      </c>
      <c r="D31" s="16">
        <v>91853511</v>
      </c>
      <c r="E31" s="16">
        <v>91853511</v>
      </c>
      <c r="F31" s="16">
        <v>91853511</v>
      </c>
      <c r="G31" s="28"/>
      <c r="H31" s="13"/>
      <c r="I31" s="13"/>
      <c r="J31" s="13"/>
      <c r="K31" s="13"/>
    </row>
    <row r="32" spans="1:12" x14ac:dyDescent="0.25">
      <c r="A32" s="29">
        <v>23</v>
      </c>
      <c r="B32" s="30" t="s">
        <v>52</v>
      </c>
      <c r="C32" s="31">
        <f>SUM(C18+C25+C28)</f>
        <v>325327508</v>
      </c>
      <c r="D32" s="31">
        <f t="shared" ref="D32:F32" si="5">SUM(D18+D25+D28)</f>
        <v>374348157</v>
      </c>
      <c r="E32" s="31">
        <f t="shared" si="5"/>
        <v>560253845</v>
      </c>
      <c r="F32" s="31">
        <f t="shared" si="5"/>
        <v>611309925</v>
      </c>
      <c r="G32" s="30" t="s">
        <v>53</v>
      </c>
      <c r="H32" s="31">
        <f>+H28+H26+H25+H18</f>
        <v>325327508</v>
      </c>
      <c r="I32" s="31">
        <f t="shared" ref="I32:K32" si="6">+I28+I26+I25+I18</f>
        <v>374348157</v>
      </c>
      <c r="J32" s="31">
        <f t="shared" si="6"/>
        <v>560253845</v>
      </c>
      <c r="K32" s="31">
        <f t="shared" si="6"/>
        <v>611309925</v>
      </c>
      <c r="L32" s="32">
        <f>+J32-E32</f>
        <v>0</v>
      </c>
    </row>
  </sheetData>
  <mergeCells count="16">
    <mergeCell ref="K8:K9"/>
    <mergeCell ref="J8:J9"/>
    <mergeCell ref="B1:C1"/>
    <mergeCell ref="B3:H3"/>
    <mergeCell ref="B4:H4"/>
    <mergeCell ref="B5:H5"/>
    <mergeCell ref="B6:G6"/>
    <mergeCell ref="I8:I9"/>
    <mergeCell ref="F8:F9"/>
    <mergeCell ref="A8:A9"/>
    <mergeCell ref="B8:B9"/>
    <mergeCell ref="C8:C9"/>
    <mergeCell ref="G8:G9"/>
    <mergeCell ref="H8:H9"/>
    <mergeCell ref="D8:D9"/>
    <mergeCell ref="E8:E9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topLeftCell="A19" workbookViewId="0">
      <selection activeCell="K14" sqref="K14"/>
    </sheetView>
  </sheetViews>
  <sheetFormatPr defaultRowHeight="15" x14ac:dyDescent="0.25"/>
  <cols>
    <col min="1" max="1" width="9.140625" style="34"/>
    <col min="2" max="2" width="32.5703125" style="34" customWidth="1"/>
    <col min="3" max="3" width="12.28515625" style="34" customWidth="1"/>
    <col min="4" max="4" width="12.28515625" style="293" customWidth="1"/>
    <col min="5" max="5" width="12.28515625" style="300" customWidth="1"/>
    <col min="6" max="6" width="15.42578125" style="34" customWidth="1"/>
    <col min="7" max="7" width="14.85546875" style="34" customWidth="1"/>
    <col min="8" max="9" width="13.7109375" style="299" customWidth="1"/>
    <col min="10" max="10" width="9.140625" style="34"/>
    <col min="11" max="11" width="13.5703125" style="34" customWidth="1"/>
    <col min="12" max="16384" width="9.140625" style="34"/>
  </cols>
  <sheetData>
    <row r="1" spans="1:11" x14ac:dyDescent="0.25">
      <c r="A1" s="1"/>
      <c r="B1" s="315" t="s">
        <v>278</v>
      </c>
      <c r="C1" s="316"/>
      <c r="F1" s="3"/>
      <c r="G1" s="4"/>
    </row>
    <row r="2" spans="1:11" x14ac:dyDescent="0.25">
      <c r="A2" s="1"/>
      <c r="B2" s="3"/>
      <c r="C2" s="3"/>
      <c r="D2" s="3"/>
      <c r="E2" s="3"/>
      <c r="F2" s="3"/>
      <c r="G2" s="5"/>
    </row>
    <row r="3" spans="1:11" ht="15.75" x14ac:dyDescent="0.25">
      <c r="A3" s="1"/>
      <c r="B3" s="317" t="s">
        <v>1</v>
      </c>
      <c r="C3" s="317"/>
      <c r="D3" s="317"/>
      <c r="E3" s="317"/>
      <c r="F3" s="317"/>
      <c r="G3" s="318"/>
    </row>
    <row r="4" spans="1:11" ht="15.75" x14ac:dyDescent="0.25">
      <c r="A4" s="1"/>
      <c r="B4" s="317" t="s">
        <v>301</v>
      </c>
      <c r="C4" s="317"/>
      <c r="D4" s="317"/>
      <c r="E4" s="317"/>
      <c r="F4" s="317"/>
      <c r="G4" s="318"/>
    </row>
    <row r="5" spans="1:11" ht="15.75" x14ac:dyDescent="0.25">
      <c r="A5" s="1"/>
      <c r="B5" s="317" t="s">
        <v>56</v>
      </c>
      <c r="C5" s="317"/>
      <c r="D5" s="317"/>
      <c r="E5" s="317"/>
      <c r="F5" s="317"/>
      <c r="G5" s="317"/>
    </row>
    <row r="6" spans="1:11" x14ac:dyDescent="0.25">
      <c r="A6" s="1"/>
      <c r="B6" s="319"/>
      <c r="C6" s="319"/>
      <c r="D6" s="319"/>
      <c r="E6" s="319"/>
      <c r="F6" s="319"/>
      <c r="G6" s="4" t="s">
        <v>3</v>
      </c>
    </row>
    <row r="7" spans="1:11" x14ac:dyDescent="0.25">
      <c r="A7" s="8"/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10" t="s">
        <v>9</v>
      </c>
      <c r="H7" s="10" t="s">
        <v>298</v>
      </c>
      <c r="I7" s="10" t="s">
        <v>299</v>
      </c>
      <c r="J7" s="10" t="s">
        <v>306</v>
      </c>
      <c r="K7" s="10" t="s">
        <v>307</v>
      </c>
    </row>
    <row r="8" spans="1:11" ht="15" customHeight="1" x14ac:dyDescent="0.25">
      <c r="A8" s="312" t="s">
        <v>10</v>
      </c>
      <c r="B8" s="314" t="s">
        <v>11</v>
      </c>
      <c r="C8" s="314" t="s">
        <v>12</v>
      </c>
      <c r="D8" s="314" t="s">
        <v>303</v>
      </c>
      <c r="E8" s="314" t="s">
        <v>304</v>
      </c>
      <c r="F8" s="314" t="s">
        <v>305</v>
      </c>
      <c r="G8" s="314" t="s">
        <v>11</v>
      </c>
      <c r="H8" s="314" t="s">
        <v>12</v>
      </c>
      <c r="I8" s="314" t="s">
        <v>303</v>
      </c>
      <c r="J8" s="314" t="s">
        <v>304</v>
      </c>
      <c r="K8" s="314" t="s">
        <v>305</v>
      </c>
    </row>
    <row r="9" spans="1:11" x14ac:dyDescent="0.25">
      <c r="A9" s="313"/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spans="1:11" x14ac:dyDescent="0.25">
      <c r="A10" s="11">
        <v>1</v>
      </c>
      <c r="B10" s="12" t="s">
        <v>13</v>
      </c>
      <c r="C10" s="13"/>
      <c r="D10" s="13"/>
      <c r="E10" s="13"/>
      <c r="F10" s="13"/>
      <c r="G10" s="12" t="s">
        <v>14</v>
      </c>
      <c r="H10" s="14"/>
      <c r="I10" s="14"/>
      <c r="J10" s="14"/>
      <c r="K10" s="14"/>
    </row>
    <row r="11" spans="1:11" x14ac:dyDescent="0.25">
      <c r="A11" s="11">
        <v>2</v>
      </c>
      <c r="B11" s="15" t="s">
        <v>15</v>
      </c>
      <c r="C11" s="13">
        <v>9799201</v>
      </c>
      <c r="D11" s="13">
        <v>9799201</v>
      </c>
      <c r="E11" s="13">
        <v>20492468</v>
      </c>
      <c r="F11" s="13">
        <f>23175895-'2.2 önként vállalt'!F11</f>
        <v>21956183</v>
      </c>
      <c r="G11" s="15" t="s">
        <v>16</v>
      </c>
      <c r="H11" s="13">
        <v>41725500</v>
      </c>
      <c r="I11" s="13">
        <v>41725500</v>
      </c>
      <c r="J11" s="13">
        <v>48325500</v>
      </c>
      <c r="K11" s="13">
        <f>52508075-'2.2 önként vállalt'!K11</f>
        <v>51258075</v>
      </c>
    </row>
    <row r="12" spans="1:11" x14ac:dyDescent="0.25">
      <c r="A12" s="11">
        <v>3</v>
      </c>
      <c r="B12" s="15" t="s">
        <v>17</v>
      </c>
      <c r="C12" s="13">
        <f>14080000+19000000+3200000</f>
        <v>36280000</v>
      </c>
      <c r="D12" s="13">
        <v>36280000</v>
      </c>
      <c r="E12" s="13">
        <v>36280000</v>
      </c>
      <c r="F12" s="13">
        <v>40653909</v>
      </c>
      <c r="G12" s="15" t="s">
        <v>18</v>
      </c>
      <c r="H12" s="13">
        <v>8163399</v>
      </c>
      <c r="I12" s="13">
        <v>8163399</v>
      </c>
      <c r="J12" s="13">
        <v>10163399</v>
      </c>
      <c r="K12" s="13">
        <f>10363399-'2.2 önként vállalt'!K12</f>
        <v>10119649</v>
      </c>
    </row>
    <row r="13" spans="1:11" x14ac:dyDescent="0.25">
      <c r="A13" s="11">
        <v>4</v>
      </c>
      <c r="B13" s="15" t="s">
        <v>19</v>
      </c>
      <c r="C13" s="13">
        <f>121923499-4305950</f>
        <v>117617549</v>
      </c>
      <c r="D13" s="13">
        <v>117617549</v>
      </c>
      <c r="E13" s="13">
        <v>125212518</v>
      </c>
      <c r="F13" s="13">
        <v>128868591</v>
      </c>
      <c r="G13" s="15" t="s">
        <v>20</v>
      </c>
      <c r="H13" s="13">
        <f>140137029-6310000</f>
        <v>133827029</v>
      </c>
      <c r="I13" s="13">
        <v>131877555</v>
      </c>
      <c r="J13" s="13">
        <v>142834625</v>
      </c>
      <c r="K13" s="13">
        <f>139114756-'2.2 önként vállalt'!K13</f>
        <v>137235156</v>
      </c>
    </row>
    <row r="14" spans="1:11" x14ac:dyDescent="0.25">
      <c r="A14" s="11">
        <v>5</v>
      </c>
      <c r="B14" s="15" t="s">
        <v>21</v>
      </c>
      <c r="C14" s="13">
        <f>97155173+5377500+3500000</f>
        <v>106032673</v>
      </c>
      <c r="D14" s="13">
        <f>8877500+6959273</f>
        <v>15836773</v>
      </c>
      <c r="E14" s="13">
        <f>155912544+7984301</f>
        <v>163896845</v>
      </c>
      <c r="F14" s="13">
        <v>170477070</v>
      </c>
      <c r="G14" s="15" t="s">
        <v>22</v>
      </c>
      <c r="H14" s="13">
        <v>6310000</v>
      </c>
      <c r="I14" s="13">
        <v>6360000</v>
      </c>
      <c r="J14" s="13">
        <v>10410000</v>
      </c>
      <c r="K14" s="13">
        <v>12956712</v>
      </c>
    </row>
    <row r="15" spans="1:11" x14ac:dyDescent="0.25">
      <c r="A15" s="11">
        <v>6</v>
      </c>
      <c r="B15" s="15" t="s">
        <v>23</v>
      </c>
      <c r="C15" s="13"/>
      <c r="D15" s="13"/>
      <c r="E15" s="13"/>
      <c r="F15" s="13"/>
      <c r="G15" s="15" t="s">
        <v>24</v>
      </c>
      <c r="H15" s="13">
        <v>7105950</v>
      </c>
      <c r="I15" s="13">
        <v>17136670</v>
      </c>
      <c r="J15" s="13">
        <v>21472537</v>
      </c>
      <c r="K15" s="13">
        <v>77382189</v>
      </c>
    </row>
    <row r="16" spans="1:11" x14ac:dyDescent="0.25">
      <c r="A16" s="11">
        <v>7</v>
      </c>
      <c r="B16" s="15" t="s">
        <v>25</v>
      </c>
      <c r="C16" s="13"/>
      <c r="D16" s="13"/>
      <c r="E16" s="13">
        <v>2522464</v>
      </c>
      <c r="F16" s="13">
        <v>2726309</v>
      </c>
      <c r="G16" s="16" t="s">
        <v>26</v>
      </c>
      <c r="H16" s="13"/>
      <c r="I16" s="13">
        <v>40482994</v>
      </c>
      <c r="J16" s="13">
        <v>24663965</v>
      </c>
      <c r="K16" s="13">
        <v>0</v>
      </c>
    </row>
    <row r="17" spans="1:11" x14ac:dyDescent="0.25">
      <c r="A17" s="11">
        <v>8</v>
      </c>
      <c r="B17" s="15" t="s">
        <v>27</v>
      </c>
      <c r="C17" s="13"/>
      <c r="D17" s="13"/>
      <c r="E17" s="13"/>
      <c r="F17" s="13">
        <v>0</v>
      </c>
      <c r="G17" s="15" t="s">
        <v>28</v>
      </c>
      <c r="H17" s="13"/>
      <c r="I17" s="13"/>
      <c r="J17" s="13"/>
      <c r="K17" s="13">
        <v>0</v>
      </c>
    </row>
    <row r="18" spans="1:11" x14ac:dyDescent="0.25">
      <c r="A18" s="11">
        <v>9</v>
      </c>
      <c r="B18" s="18" t="s">
        <v>29</v>
      </c>
      <c r="C18" s="18">
        <f>SUM(C11:C17)</f>
        <v>269729423</v>
      </c>
      <c r="D18" s="18">
        <f>SUM(D11:D17)</f>
        <v>179533523</v>
      </c>
      <c r="E18" s="18">
        <f>SUM(E11:E17)</f>
        <v>348404295</v>
      </c>
      <c r="F18" s="18">
        <f>SUM(F11:F17)</f>
        <v>364682062</v>
      </c>
      <c r="G18" s="19" t="s">
        <v>30</v>
      </c>
      <c r="H18" s="19">
        <f>SUM(H11:H17)</f>
        <v>197131878</v>
      </c>
      <c r="I18" s="19">
        <f t="shared" ref="I18:K18" si="0">SUM(I11:I17)</f>
        <v>245746118</v>
      </c>
      <c r="J18" s="19">
        <f t="shared" si="0"/>
        <v>257870026</v>
      </c>
      <c r="K18" s="19">
        <f t="shared" si="0"/>
        <v>288951781</v>
      </c>
    </row>
    <row r="19" spans="1:11" x14ac:dyDescent="0.25">
      <c r="A19" s="11">
        <v>10</v>
      </c>
      <c r="B19" s="12" t="s">
        <v>31</v>
      </c>
      <c r="C19" s="13"/>
      <c r="D19" s="13"/>
      <c r="E19" s="13"/>
      <c r="F19" s="13"/>
      <c r="G19" s="12" t="s">
        <v>32</v>
      </c>
      <c r="H19" s="13"/>
      <c r="I19" s="13"/>
      <c r="J19" s="13"/>
      <c r="K19" s="13"/>
    </row>
    <row r="20" spans="1:11" x14ac:dyDescent="0.25">
      <c r="A20" s="11">
        <v>11</v>
      </c>
      <c r="B20" s="15" t="s">
        <v>33</v>
      </c>
      <c r="C20" s="13"/>
      <c r="D20" s="13"/>
      <c r="E20" s="13"/>
      <c r="F20" s="13">
        <v>0</v>
      </c>
      <c r="G20" s="15" t="s">
        <v>34</v>
      </c>
      <c r="H20" s="13">
        <v>1270000</v>
      </c>
      <c r="I20" s="13">
        <v>3020000</v>
      </c>
      <c r="J20" s="13">
        <v>3715325</v>
      </c>
      <c r="K20" s="13">
        <v>8201534</v>
      </c>
    </row>
    <row r="21" spans="1:11" x14ac:dyDescent="0.25">
      <c r="A21" s="11">
        <v>12</v>
      </c>
      <c r="B21" s="15" t="s">
        <v>35</v>
      </c>
      <c r="C21" s="13"/>
      <c r="D21" s="13">
        <v>97155173</v>
      </c>
      <c r="E21" s="13">
        <v>109890089</v>
      </c>
      <c r="F21" s="13">
        <v>142570084</v>
      </c>
      <c r="G21" s="20" t="s">
        <v>36</v>
      </c>
      <c r="H21" s="13">
        <v>53672500</v>
      </c>
      <c r="I21" s="13">
        <v>53672500</v>
      </c>
      <c r="J21" s="13">
        <v>223733155</v>
      </c>
      <c r="K21" s="13">
        <v>223733155</v>
      </c>
    </row>
    <row r="22" spans="1:11" x14ac:dyDescent="0.25">
      <c r="A22" s="11">
        <v>13</v>
      </c>
      <c r="B22" s="15" t="s">
        <v>37</v>
      </c>
      <c r="C22" s="13"/>
      <c r="D22" s="13"/>
      <c r="E22" s="13"/>
      <c r="F22" s="13">
        <v>0</v>
      </c>
      <c r="G22" s="15" t="s">
        <v>38</v>
      </c>
      <c r="H22" s="13"/>
      <c r="I22" s="13"/>
      <c r="J22" s="13"/>
      <c r="K22" s="13">
        <v>0</v>
      </c>
    </row>
    <row r="23" spans="1:11" x14ac:dyDescent="0.25">
      <c r="A23" s="11">
        <v>14</v>
      </c>
      <c r="B23" s="15" t="s">
        <v>39</v>
      </c>
      <c r="C23" s="13"/>
      <c r="D23" s="13"/>
      <c r="E23" s="13">
        <v>3500000</v>
      </c>
      <c r="F23" s="13">
        <v>3500000</v>
      </c>
      <c r="G23" s="15" t="s">
        <v>40</v>
      </c>
      <c r="H23" s="13"/>
      <c r="I23" s="13"/>
      <c r="J23" s="13"/>
      <c r="K23" s="13">
        <v>0</v>
      </c>
    </row>
    <row r="24" spans="1:11" x14ac:dyDescent="0.25">
      <c r="A24" s="11">
        <v>15</v>
      </c>
      <c r="B24" s="4"/>
      <c r="C24" s="13"/>
      <c r="D24" s="13"/>
      <c r="E24" s="13"/>
      <c r="F24" s="13"/>
      <c r="G24" s="15" t="s">
        <v>41</v>
      </c>
      <c r="H24" s="13"/>
      <c r="I24" s="13"/>
      <c r="J24" s="13"/>
      <c r="K24" s="13">
        <v>0</v>
      </c>
    </row>
    <row r="25" spans="1:11" x14ac:dyDescent="0.25">
      <c r="A25" s="11">
        <v>16</v>
      </c>
      <c r="B25" s="21" t="s">
        <v>42</v>
      </c>
      <c r="C25" s="22">
        <f>SUM(C19:C24)</f>
        <v>0</v>
      </c>
      <c r="D25" s="22">
        <f t="shared" ref="D25:F25" si="1">SUM(D19:D24)</f>
        <v>97155173</v>
      </c>
      <c r="E25" s="22">
        <f t="shared" si="1"/>
        <v>113390089</v>
      </c>
      <c r="F25" s="22">
        <f t="shared" si="1"/>
        <v>146070084</v>
      </c>
      <c r="G25" s="21" t="s">
        <v>43</v>
      </c>
      <c r="H25" s="19">
        <f>SUM(H19:H24)</f>
        <v>54942500</v>
      </c>
      <c r="I25" s="19">
        <f t="shared" ref="I25:K25" si="2">SUM(I19:I24)</f>
        <v>56692500</v>
      </c>
      <c r="J25" s="19">
        <f t="shared" si="2"/>
        <v>227448480</v>
      </c>
      <c r="K25" s="19">
        <f t="shared" si="2"/>
        <v>231934689</v>
      </c>
    </row>
    <row r="26" spans="1:11" x14ac:dyDescent="0.25">
      <c r="A26" s="11">
        <v>17</v>
      </c>
      <c r="B26" s="23" t="s">
        <v>44</v>
      </c>
      <c r="C26" s="24">
        <v>0</v>
      </c>
      <c r="D26" s="24"/>
      <c r="E26" s="24"/>
      <c r="F26" s="24"/>
      <c r="G26" s="23" t="s">
        <v>44</v>
      </c>
      <c r="H26" s="24">
        <v>0</v>
      </c>
      <c r="I26" s="24"/>
      <c r="J26" s="24"/>
      <c r="K26" s="24"/>
    </row>
    <row r="27" spans="1:11" x14ac:dyDescent="0.25">
      <c r="A27" s="11">
        <v>18</v>
      </c>
      <c r="B27" s="25"/>
      <c r="C27" s="13"/>
      <c r="D27" s="13"/>
      <c r="E27" s="13"/>
      <c r="F27" s="13"/>
      <c r="G27" s="25"/>
      <c r="H27" s="13"/>
      <c r="I27" s="13"/>
      <c r="J27" s="13"/>
      <c r="K27" s="13"/>
    </row>
    <row r="28" spans="1:11" x14ac:dyDescent="0.25">
      <c r="A28" s="11">
        <v>19</v>
      </c>
      <c r="B28" s="26" t="s">
        <v>45</v>
      </c>
      <c r="C28" s="26">
        <f>+C29+C30+C31</f>
        <v>55598085</v>
      </c>
      <c r="D28" s="26">
        <f t="shared" ref="D28:F28" si="3">+D29+D30+D31</f>
        <v>97659461</v>
      </c>
      <c r="E28" s="26">
        <f t="shared" si="3"/>
        <v>98459461</v>
      </c>
      <c r="F28" s="26">
        <f t="shared" si="3"/>
        <v>97184429</v>
      </c>
      <c r="G28" s="12" t="s">
        <v>46</v>
      </c>
      <c r="H28" s="24">
        <f>+H29+H30</f>
        <v>73253130</v>
      </c>
      <c r="I28" s="24">
        <f t="shared" ref="I28:K28" si="4">+I29+I30</f>
        <v>71909539</v>
      </c>
      <c r="J28" s="24">
        <f t="shared" si="4"/>
        <v>74935339</v>
      </c>
      <c r="K28" s="24">
        <f t="shared" si="4"/>
        <v>87050105</v>
      </c>
    </row>
    <row r="29" spans="1:11" x14ac:dyDescent="0.25">
      <c r="A29" s="11">
        <v>20</v>
      </c>
      <c r="B29" s="27" t="s">
        <v>47</v>
      </c>
      <c r="C29" s="16">
        <v>4305950</v>
      </c>
      <c r="D29" s="16">
        <v>5805950</v>
      </c>
      <c r="E29" s="16">
        <v>6605950</v>
      </c>
      <c r="F29" s="16">
        <v>7484556</v>
      </c>
      <c r="G29" s="28" t="s">
        <v>48</v>
      </c>
      <c r="H29" s="13">
        <v>73253130</v>
      </c>
      <c r="I29" s="13">
        <v>71909539</v>
      </c>
      <c r="J29" s="13">
        <v>74935339</v>
      </c>
      <c r="K29" s="13">
        <v>87050105</v>
      </c>
    </row>
    <row r="30" spans="1:11" x14ac:dyDescent="0.25">
      <c r="A30" s="11">
        <v>21</v>
      </c>
      <c r="B30" s="28" t="s">
        <v>49</v>
      </c>
      <c r="C30" s="16">
        <v>0</v>
      </c>
      <c r="D30" s="16"/>
      <c r="E30" s="16"/>
      <c r="F30" s="16"/>
      <c r="G30" s="28" t="s">
        <v>50</v>
      </c>
      <c r="H30" s="13"/>
      <c r="I30" s="13"/>
      <c r="J30" s="13"/>
      <c r="K30" s="13">
        <v>0</v>
      </c>
    </row>
    <row r="31" spans="1:11" x14ac:dyDescent="0.25">
      <c r="A31" s="11">
        <v>22</v>
      </c>
      <c r="B31" s="15" t="s">
        <v>51</v>
      </c>
      <c r="C31" s="16">
        <v>51292135</v>
      </c>
      <c r="D31" s="16">
        <v>91853511</v>
      </c>
      <c r="E31" s="16">
        <v>91853511</v>
      </c>
      <c r="F31" s="16">
        <f>91853511-'2.2 önként vállalt'!F31</f>
        <v>89699873</v>
      </c>
      <c r="G31" s="28"/>
      <c r="H31" s="13"/>
      <c r="I31" s="13"/>
      <c r="J31" s="13"/>
      <c r="K31" s="13"/>
    </row>
    <row r="32" spans="1:11" x14ac:dyDescent="0.25">
      <c r="A32" s="29">
        <v>23</v>
      </c>
      <c r="B32" s="30" t="s">
        <v>52</v>
      </c>
      <c r="C32" s="31">
        <f>SUM(C18+C25+C28)</f>
        <v>325327508</v>
      </c>
      <c r="D32" s="31">
        <f t="shared" ref="D32:F32" si="5">SUM(D18+D25+D28)</f>
        <v>374348157</v>
      </c>
      <c r="E32" s="31">
        <f t="shared" si="5"/>
        <v>560253845</v>
      </c>
      <c r="F32" s="31">
        <f t="shared" si="5"/>
        <v>607936575</v>
      </c>
      <c r="G32" s="30" t="s">
        <v>53</v>
      </c>
      <c r="H32" s="31">
        <f>+H28+H26+H25+H18</f>
        <v>325327508</v>
      </c>
      <c r="I32" s="31">
        <f t="shared" ref="I32:K32" si="6">+I28+I26+I25+I18</f>
        <v>374348157</v>
      </c>
      <c r="J32" s="31">
        <f t="shared" si="6"/>
        <v>560253845</v>
      </c>
      <c r="K32" s="31">
        <f t="shared" si="6"/>
        <v>607936575</v>
      </c>
    </row>
  </sheetData>
  <mergeCells count="16">
    <mergeCell ref="J8:J9"/>
    <mergeCell ref="K8:K9"/>
    <mergeCell ref="I8:I9"/>
    <mergeCell ref="B1:C1"/>
    <mergeCell ref="B3:G3"/>
    <mergeCell ref="B4:G4"/>
    <mergeCell ref="B5:G5"/>
    <mergeCell ref="B6:F6"/>
    <mergeCell ref="A8:A9"/>
    <mergeCell ref="B8:B9"/>
    <mergeCell ref="C8:C9"/>
    <mergeCell ref="H8:H9"/>
    <mergeCell ref="G8:G9"/>
    <mergeCell ref="D8:D9"/>
    <mergeCell ref="F8:F9"/>
    <mergeCell ref="E8:E9"/>
  </mergeCells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2"/>
  <sheetViews>
    <sheetView topLeftCell="A12" workbookViewId="0">
      <selection activeCell="G18" sqref="G18"/>
    </sheetView>
  </sheetViews>
  <sheetFormatPr defaultRowHeight="15" x14ac:dyDescent="0.25"/>
  <cols>
    <col min="2" max="2" width="32.5703125" customWidth="1"/>
    <col min="3" max="3" width="12.28515625" customWidth="1"/>
    <col min="4" max="4" width="12.28515625" style="293" customWidth="1"/>
    <col min="5" max="5" width="12.28515625" style="300" customWidth="1"/>
    <col min="6" max="6" width="12.28515625" style="304" customWidth="1"/>
    <col min="7" max="7" width="35.140625" customWidth="1"/>
    <col min="8" max="8" width="14.85546875" customWidth="1"/>
    <col min="9" max="9" width="14.85546875" style="293" customWidth="1"/>
    <col min="10" max="10" width="14.85546875" style="300" customWidth="1"/>
    <col min="11" max="11" width="14.85546875" style="304" customWidth="1"/>
  </cols>
  <sheetData>
    <row r="1" spans="1:11" x14ac:dyDescent="0.25">
      <c r="A1" s="1"/>
      <c r="B1" s="315" t="s">
        <v>277</v>
      </c>
      <c r="C1" s="316"/>
      <c r="G1" s="3"/>
      <c r="H1" s="4"/>
      <c r="I1" s="4"/>
      <c r="J1" s="4"/>
      <c r="K1" s="4"/>
    </row>
    <row r="2" spans="1:11" x14ac:dyDescent="0.25">
      <c r="A2" s="1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15.75" x14ac:dyDescent="0.25">
      <c r="A3" s="1"/>
      <c r="B3" s="317" t="s">
        <v>1</v>
      </c>
      <c r="C3" s="317"/>
      <c r="D3" s="317"/>
      <c r="E3" s="317"/>
      <c r="F3" s="317"/>
      <c r="G3" s="317"/>
      <c r="H3" s="318"/>
      <c r="I3" s="295"/>
      <c r="J3" s="302"/>
      <c r="K3" s="306"/>
    </row>
    <row r="4" spans="1:11" ht="15.75" x14ac:dyDescent="0.25">
      <c r="A4" s="1"/>
      <c r="B4" s="317" t="s">
        <v>301</v>
      </c>
      <c r="C4" s="317"/>
      <c r="D4" s="317"/>
      <c r="E4" s="317"/>
      <c r="F4" s="317"/>
      <c r="G4" s="317"/>
      <c r="H4" s="318"/>
      <c r="I4" s="295"/>
      <c r="J4" s="302"/>
      <c r="K4" s="306"/>
    </row>
    <row r="5" spans="1:11" ht="15.75" x14ac:dyDescent="0.25">
      <c r="A5" s="1"/>
      <c r="B5" s="317" t="s">
        <v>2</v>
      </c>
      <c r="C5" s="317"/>
      <c r="D5" s="317"/>
      <c r="E5" s="317"/>
      <c r="F5" s="317"/>
      <c r="G5" s="317"/>
      <c r="H5" s="317"/>
      <c r="I5" s="294"/>
      <c r="J5" s="301"/>
      <c r="K5" s="305"/>
    </row>
    <row r="6" spans="1:11" x14ac:dyDescent="0.25">
      <c r="A6" s="1"/>
      <c r="B6" s="319"/>
      <c r="C6" s="319"/>
      <c r="D6" s="319"/>
      <c r="E6" s="319"/>
      <c r="F6" s="319"/>
      <c r="G6" s="319"/>
      <c r="H6" s="4" t="s">
        <v>3</v>
      </c>
      <c r="I6" s="4"/>
      <c r="J6" s="4"/>
      <c r="K6" s="4"/>
    </row>
    <row r="7" spans="1:11" x14ac:dyDescent="0.25">
      <c r="A7" s="8"/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10" t="s">
        <v>9</v>
      </c>
      <c r="H7" s="10" t="s">
        <v>298</v>
      </c>
      <c r="I7" s="10" t="s">
        <v>299</v>
      </c>
      <c r="J7" s="10" t="s">
        <v>306</v>
      </c>
      <c r="K7" s="10" t="s">
        <v>307</v>
      </c>
    </row>
    <row r="8" spans="1:11" ht="15" customHeight="1" x14ac:dyDescent="0.25">
      <c r="A8" s="312" t="s">
        <v>10</v>
      </c>
      <c r="B8" s="314" t="s">
        <v>11</v>
      </c>
      <c r="C8" s="314" t="s">
        <v>12</v>
      </c>
      <c r="D8" s="314" t="s">
        <v>303</v>
      </c>
      <c r="E8" s="314" t="s">
        <v>304</v>
      </c>
      <c r="F8" s="314" t="s">
        <v>305</v>
      </c>
      <c r="G8" s="314" t="s">
        <v>11</v>
      </c>
      <c r="H8" s="314" t="s">
        <v>12</v>
      </c>
      <c r="I8" s="314" t="s">
        <v>303</v>
      </c>
      <c r="J8" s="314" t="s">
        <v>304</v>
      </c>
      <c r="K8" s="314" t="s">
        <v>305</v>
      </c>
    </row>
    <row r="9" spans="1:11" x14ac:dyDescent="0.25">
      <c r="A9" s="313"/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spans="1:11" x14ac:dyDescent="0.25">
      <c r="A10" s="11">
        <v>1</v>
      </c>
      <c r="B10" s="12" t="s">
        <v>13</v>
      </c>
      <c r="C10" s="13"/>
      <c r="D10" s="13"/>
      <c r="E10" s="13"/>
      <c r="F10" s="13"/>
      <c r="G10" s="12" t="s">
        <v>14</v>
      </c>
      <c r="H10" s="14"/>
      <c r="I10" s="14"/>
      <c r="J10" s="14"/>
      <c r="K10" s="14"/>
    </row>
    <row r="11" spans="1:11" x14ac:dyDescent="0.25">
      <c r="A11" s="11">
        <v>2</v>
      </c>
      <c r="B11" s="15" t="s">
        <v>15</v>
      </c>
      <c r="C11" s="13">
        <f>+[1]Tájház!F28</f>
        <v>1219712</v>
      </c>
      <c r="D11" s="13">
        <v>1219712</v>
      </c>
      <c r="E11" s="13">
        <v>1219712</v>
      </c>
      <c r="F11" s="13">
        <v>1219712</v>
      </c>
      <c r="G11" s="15" t="s">
        <v>16</v>
      </c>
      <c r="H11" s="13">
        <v>1250000</v>
      </c>
      <c r="I11" s="13">
        <v>1250000</v>
      </c>
      <c r="J11" s="13">
        <v>1250000</v>
      </c>
      <c r="K11" s="13">
        <v>1250000</v>
      </c>
    </row>
    <row r="12" spans="1:11" x14ac:dyDescent="0.25">
      <c r="A12" s="11">
        <v>3</v>
      </c>
      <c r="B12" s="15" t="s">
        <v>17</v>
      </c>
      <c r="C12" s="13"/>
      <c r="D12" s="13"/>
      <c r="E12" s="13"/>
      <c r="F12" s="13"/>
      <c r="G12" s="15" t="s">
        <v>18</v>
      </c>
      <c r="H12" s="13">
        <v>243750</v>
      </c>
      <c r="I12" s="13">
        <v>243750</v>
      </c>
      <c r="J12" s="13">
        <v>243750</v>
      </c>
      <c r="K12" s="13">
        <v>243750</v>
      </c>
    </row>
    <row r="13" spans="1:11" x14ac:dyDescent="0.25">
      <c r="A13" s="11">
        <v>4</v>
      </c>
      <c r="B13" s="15" t="s">
        <v>19</v>
      </c>
      <c r="C13" s="13"/>
      <c r="D13" s="13"/>
      <c r="E13" s="13"/>
      <c r="F13" s="13"/>
      <c r="G13" s="15" t="s">
        <v>20</v>
      </c>
      <c r="H13" s="13">
        <v>1879600</v>
      </c>
      <c r="I13" s="13">
        <v>1879600</v>
      </c>
      <c r="J13" s="13">
        <v>1879600</v>
      </c>
      <c r="K13" s="13">
        <v>1879600</v>
      </c>
    </row>
    <row r="14" spans="1:11" x14ac:dyDescent="0.25">
      <c r="A14" s="11">
        <v>5</v>
      </c>
      <c r="B14" s="15" t="s">
        <v>21</v>
      </c>
      <c r="C14" s="13"/>
      <c r="D14" s="13"/>
      <c r="E14" s="13"/>
      <c r="F14" s="13"/>
      <c r="G14" s="15" t="s">
        <v>22</v>
      </c>
      <c r="H14" s="13">
        <v>0</v>
      </c>
      <c r="I14" s="13"/>
      <c r="J14" s="13"/>
      <c r="K14" s="13"/>
    </row>
    <row r="15" spans="1:11" x14ac:dyDescent="0.25">
      <c r="A15" s="11">
        <v>6</v>
      </c>
      <c r="B15" s="15" t="s">
        <v>23</v>
      </c>
      <c r="C15" s="13"/>
      <c r="D15" s="13"/>
      <c r="E15" s="13"/>
      <c r="F15" s="13"/>
      <c r="G15" s="15" t="s">
        <v>24</v>
      </c>
      <c r="H15" s="13">
        <v>0</v>
      </c>
      <c r="I15" s="13"/>
      <c r="J15" s="13"/>
      <c r="K15" s="13"/>
    </row>
    <row r="16" spans="1:11" x14ac:dyDescent="0.25">
      <c r="A16" s="11">
        <v>7</v>
      </c>
      <c r="B16" s="15" t="s">
        <v>25</v>
      </c>
      <c r="C16" s="13"/>
      <c r="D16" s="13"/>
      <c r="E16" s="13"/>
      <c r="F16" s="13"/>
      <c r="G16" s="16" t="s">
        <v>26</v>
      </c>
      <c r="H16" s="13"/>
      <c r="I16" s="13"/>
      <c r="J16" s="13"/>
      <c r="K16" s="13"/>
    </row>
    <row r="17" spans="1:12" x14ac:dyDescent="0.25">
      <c r="A17" s="11">
        <v>8</v>
      </c>
      <c r="B17" s="15" t="s">
        <v>27</v>
      </c>
      <c r="C17" s="13"/>
      <c r="D17" s="13"/>
      <c r="E17" s="13"/>
      <c r="F17" s="13"/>
      <c r="G17" s="15" t="s">
        <v>28</v>
      </c>
      <c r="H17" s="13"/>
      <c r="I17" s="13"/>
      <c r="J17" s="13"/>
      <c r="K17" s="13"/>
      <c r="L17" s="304"/>
    </row>
    <row r="18" spans="1:12" x14ac:dyDescent="0.25">
      <c r="A18" s="17">
        <v>9</v>
      </c>
      <c r="B18" s="18" t="s">
        <v>29</v>
      </c>
      <c r="C18" s="18">
        <f>SUM(C11:C17)</f>
        <v>1219712</v>
      </c>
      <c r="D18" s="18">
        <f t="shared" ref="D18:F18" si="0">SUM(D11:D17)</f>
        <v>1219712</v>
      </c>
      <c r="E18" s="18">
        <f t="shared" si="0"/>
        <v>1219712</v>
      </c>
      <c r="F18" s="18">
        <f t="shared" si="0"/>
        <v>1219712</v>
      </c>
      <c r="G18" s="19" t="s">
        <v>30</v>
      </c>
      <c r="H18" s="19">
        <f>SUM(H11:H17)</f>
        <v>3373350</v>
      </c>
      <c r="I18" s="19">
        <f t="shared" ref="I18:K18" si="1">SUM(I11:I17)</f>
        <v>3373350</v>
      </c>
      <c r="J18" s="19">
        <f t="shared" si="1"/>
        <v>3373350</v>
      </c>
      <c r="K18" s="19">
        <f t="shared" si="1"/>
        <v>3373350</v>
      </c>
      <c r="L18" s="304"/>
    </row>
    <row r="19" spans="1:12" x14ac:dyDescent="0.25">
      <c r="A19" s="11">
        <v>10</v>
      </c>
      <c r="B19" s="12" t="s">
        <v>31</v>
      </c>
      <c r="C19" s="13"/>
      <c r="D19" s="13"/>
      <c r="E19" s="13"/>
      <c r="F19" s="13"/>
      <c r="G19" s="12" t="s">
        <v>32</v>
      </c>
      <c r="H19" s="13"/>
      <c r="I19" s="13"/>
      <c r="J19" s="13"/>
      <c r="K19" s="13"/>
      <c r="L19" s="304"/>
    </row>
    <row r="20" spans="1:12" x14ac:dyDescent="0.25">
      <c r="A20" s="11">
        <v>11</v>
      </c>
      <c r="B20" s="15" t="s">
        <v>33</v>
      </c>
      <c r="C20" s="13"/>
      <c r="D20" s="13"/>
      <c r="E20" s="13"/>
      <c r="F20" s="13"/>
      <c r="G20" s="15" t="s">
        <v>34</v>
      </c>
      <c r="H20" s="13">
        <v>0</v>
      </c>
      <c r="I20" s="13"/>
      <c r="J20" s="13"/>
      <c r="K20" s="13"/>
      <c r="L20" s="304"/>
    </row>
    <row r="21" spans="1:12" x14ac:dyDescent="0.25">
      <c r="A21" s="11">
        <v>12</v>
      </c>
      <c r="B21" s="15" t="s">
        <v>35</v>
      </c>
      <c r="C21" s="13"/>
      <c r="D21" s="13"/>
      <c r="E21" s="13"/>
      <c r="F21" s="13"/>
      <c r="G21" s="20" t="s">
        <v>36</v>
      </c>
      <c r="H21" s="13">
        <v>0</v>
      </c>
      <c r="I21" s="13"/>
      <c r="J21" s="13"/>
      <c r="K21" s="13"/>
      <c r="L21" s="304"/>
    </row>
    <row r="22" spans="1:12" x14ac:dyDescent="0.25">
      <c r="A22" s="11">
        <v>13</v>
      </c>
      <c r="B22" s="15" t="s">
        <v>37</v>
      </c>
      <c r="C22" s="13"/>
      <c r="D22" s="13"/>
      <c r="E22" s="13"/>
      <c r="F22" s="13"/>
      <c r="G22" s="15" t="s">
        <v>38</v>
      </c>
      <c r="H22" s="13"/>
      <c r="I22" s="13"/>
      <c r="J22" s="13"/>
      <c r="K22" s="13"/>
      <c r="L22" s="304"/>
    </row>
    <row r="23" spans="1:12" x14ac:dyDescent="0.25">
      <c r="A23" s="11">
        <v>14</v>
      </c>
      <c r="B23" s="15" t="s">
        <v>39</v>
      </c>
      <c r="C23" s="13"/>
      <c r="D23" s="13"/>
      <c r="E23" s="13"/>
      <c r="F23" s="13"/>
      <c r="G23" s="15" t="s">
        <v>40</v>
      </c>
      <c r="H23" s="13"/>
      <c r="I23" s="13"/>
      <c r="J23" s="13"/>
      <c r="K23" s="13"/>
      <c r="L23" s="304"/>
    </row>
    <row r="24" spans="1:12" x14ac:dyDescent="0.25">
      <c r="A24" s="11">
        <v>15</v>
      </c>
      <c r="B24" s="4"/>
      <c r="C24" s="13"/>
      <c r="D24" s="13"/>
      <c r="E24" s="13"/>
      <c r="F24" s="13"/>
      <c r="G24" s="15" t="s">
        <v>41</v>
      </c>
      <c r="H24" s="13"/>
      <c r="I24" s="13"/>
      <c r="J24" s="13"/>
      <c r="K24" s="13"/>
      <c r="L24" s="304"/>
    </row>
    <row r="25" spans="1:12" x14ac:dyDescent="0.25">
      <c r="A25" s="11">
        <v>16</v>
      </c>
      <c r="B25" s="21" t="s">
        <v>42</v>
      </c>
      <c r="C25" s="22">
        <f>SUM(C19:C24)</f>
        <v>0</v>
      </c>
      <c r="D25" s="22"/>
      <c r="E25" s="22"/>
      <c r="F25" s="22"/>
      <c r="G25" s="21" t="s">
        <v>43</v>
      </c>
      <c r="H25" s="19">
        <f>SUM(H19:H24)</f>
        <v>0</v>
      </c>
      <c r="I25" s="19"/>
      <c r="J25" s="19"/>
      <c r="K25" s="19"/>
      <c r="L25" s="304"/>
    </row>
    <row r="26" spans="1:12" x14ac:dyDescent="0.25">
      <c r="A26" s="11">
        <v>17</v>
      </c>
      <c r="B26" s="23" t="s">
        <v>44</v>
      </c>
      <c r="C26" s="24">
        <v>0</v>
      </c>
      <c r="D26" s="24"/>
      <c r="E26" s="24"/>
      <c r="F26" s="24"/>
      <c r="G26" s="23" t="s">
        <v>44</v>
      </c>
      <c r="H26" s="24">
        <v>0</v>
      </c>
      <c r="I26" s="24"/>
      <c r="J26" s="24"/>
      <c r="K26" s="24"/>
      <c r="L26" s="304"/>
    </row>
    <row r="27" spans="1:12" x14ac:dyDescent="0.25">
      <c r="A27" s="11">
        <v>18</v>
      </c>
      <c r="B27" s="25"/>
      <c r="C27" s="13"/>
      <c r="D27" s="13"/>
      <c r="E27" s="13"/>
      <c r="F27" s="13"/>
      <c r="G27" s="25"/>
      <c r="H27" s="13"/>
      <c r="I27" s="13"/>
      <c r="J27" s="13"/>
      <c r="K27" s="13"/>
      <c r="L27" s="304"/>
    </row>
    <row r="28" spans="1:12" x14ac:dyDescent="0.25">
      <c r="A28" s="11">
        <v>19</v>
      </c>
      <c r="B28" s="26" t="s">
        <v>45</v>
      </c>
      <c r="C28" s="26">
        <f>+C29+C30+C31</f>
        <v>2153638</v>
      </c>
      <c r="D28" s="26">
        <f>+D29+D30+D31</f>
        <v>2153638</v>
      </c>
      <c r="E28" s="26">
        <f>+E29+E30+E31</f>
        <v>2153638</v>
      </c>
      <c r="F28" s="26">
        <f>+F29+F30+F31</f>
        <v>2153638</v>
      </c>
      <c r="G28" s="12" t="s">
        <v>46</v>
      </c>
      <c r="H28" s="24">
        <f>+H29+H30</f>
        <v>0</v>
      </c>
      <c r="I28" s="24">
        <f t="shared" ref="I28:J28" si="2">+I29+I30</f>
        <v>0</v>
      </c>
      <c r="J28" s="24">
        <f t="shared" si="2"/>
        <v>0</v>
      </c>
      <c r="K28" s="24"/>
      <c r="L28" s="304"/>
    </row>
    <row r="29" spans="1:12" x14ac:dyDescent="0.25">
      <c r="A29" s="11">
        <v>20</v>
      </c>
      <c r="B29" s="27" t="s">
        <v>47</v>
      </c>
      <c r="C29" s="16">
        <v>0</v>
      </c>
      <c r="D29" s="16"/>
      <c r="E29" s="16"/>
      <c r="F29" s="16"/>
      <c r="G29" s="28" t="s">
        <v>48</v>
      </c>
      <c r="H29" s="13">
        <v>0</v>
      </c>
      <c r="I29" s="13"/>
      <c r="J29" s="13"/>
      <c r="K29" s="13"/>
      <c r="L29" s="304"/>
    </row>
    <row r="30" spans="1:12" x14ac:dyDescent="0.25">
      <c r="A30" s="11">
        <v>21</v>
      </c>
      <c r="B30" s="28" t="s">
        <v>49</v>
      </c>
      <c r="C30" s="16">
        <v>0</v>
      </c>
      <c r="D30" s="16"/>
      <c r="E30" s="16"/>
      <c r="F30" s="16"/>
      <c r="G30" s="28" t="s">
        <v>50</v>
      </c>
      <c r="H30" s="13"/>
      <c r="I30" s="13"/>
      <c r="J30" s="13"/>
      <c r="K30" s="13"/>
      <c r="L30" s="304"/>
    </row>
    <row r="31" spans="1:12" x14ac:dyDescent="0.25">
      <c r="A31" s="11"/>
      <c r="B31" s="15" t="s">
        <v>51</v>
      </c>
      <c r="C31" s="16">
        <v>2153638</v>
      </c>
      <c r="D31" s="16">
        <v>2153638</v>
      </c>
      <c r="E31" s="16">
        <v>2153638</v>
      </c>
      <c r="F31" s="16">
        <v>2153638</v>
      </c>
      <c r="G31" s="28"/>
      <c r="H31" s="13"/>
      <c r="I31" s="13"/>
      <c r="J31" s="13"/>
      <c r="K31" s="13"/>
      <c r="L31" s="304"/>
    </row>
    <row r="32" spans="1:12" x14ac:dyDescent="0.25">
      <c r="A32" s="29">
        <v>22</v>
      </c>
      <c r="B32" s="30" t="s">
        <v>52</v>
      </c>
      <c r="C32" s="31">
        <f>SUM(C18+C25+C28)</f>
        <v>3373350</v>
      </c>
      <c r="D32" s="31">
        <f>SUM(D18+D25+D28)</f>
        <v>3373350</v>
      </c>
      <c r="E32" s="31">
        <f>SUM(E18+E25+E28)</f>
        <v>3373350</v>
      </c>
      <c r="F32" s="31">
        <f>SUM(F18+F25+F28)</f>
        <v>3373350</v>
      </c>
      <c r="G32" s="30" t="s">
        <v>53</v>
      </c>
      <c r="H32" s="31">
        <f>+H28+H26+H25+H18</f>
        <v>3373350</v>
      </c>
      <c r="I32" s="31">
        <f t="shared" ref="I32:K32" si="3">+I28+I26+I25+I18</f>
        <v>3373350</v>
      </c>
      <c r="J32" s="31">
        <f t="shared" si="3"/>
        <v>3373350</v>
      </c>
      <c r="K32" s="31">
        <f t="shared" si="3"/>
        <v>3373350</v>
      </c>
      <c r="L32" s="32">
        <f>+H32-C32</f>
        <v>0</v>
      </c>
    </row>
  </sheetData>
  <mergeCells count="16">
    <mergeCell ref="J8:J9"/>
    <mergeCell ref="K8:K9"/>
    <mergeCell ref="F8:F9"/>
    <mergeCell ref="A8:A9"/>
    <mergeCell ref="B8:B9"/>
    <mergeCell ref="C8:C9"/>
    <mergeCell ref="G8:G9"/>
    <mergeCell ref="D8:D9"/>
    <mergeCell ref="E8:E9"/>
    <mergeCell ref="H8:H9"/>
    <mergeCell ref="I8:I9"/>
    <mergeCell ref="B1:C1"/>
    <mergeCell ref="B3:H3"/>
    <mergeCell ref="B4:H4"/>
    <mergeCell ref="B5:H5"/>
    <mergeCell ref="B6:G6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2"/>
  <sheetViews>
    <sheetView topLeftCell="A10" workbookViewId="0">
      <selection activeCell="C31" sqref="C31:F31"/>
    </sheetView>
  </sheetViews>
  <sheetFormatPr defaultRowHeight="15" x14ac:dyDescent="0.25"/>
  <cols>
    <col min="1" max="1" width="9.140625" style="34"/>
    <col min="2" max="2" width="32.5703125" style="34" customWidth="1"/>
    <col min="3" max="3" width="10.42578125" style="34" customWidth="1"/>
    <col min="4" max="4" width="12.28515625" style="34" customWidth="1"/>
    <col min="5" max="5" width="10.85546875" style="34" customWidth="1"/>
    <col min="6" max="6" width="10.85546875" style="300" customWidth="1"/>
    <col min="7" max="7" width="29" style="34" customWidth="1"/>
    <col min="8" max="8" width="16.85546875" style="34" customWidth="1"/>
    <col min="9" max="9" width="13.5703125" style="34" customWidth="1"/>
    <col min="10" max="10" width="15.28515625" style="34" customWidth="1"/>
    <col min="11" max="11" width="17" style="300" customWidth="1"/>
    <col min="12" max="16384" width="9.140625" style="34"/>
  </cols>
  <sheetData>
    <row r="1" spans="1:11" x14ac:dyDescent="0.25">
      <c r="A1" s="1"/>
      <c r="B1" s="315" t="s">
        <v>276</v>
      </c>
      <c r="C1" s="316"/>
      <c r="D1" s="316"/>
      <c r="E1" s="3"/>
      <c r="F1" s="3"/>
      <c r="G1" s="4"/>
      <c r="H1" s="4"/>
    </row>
    <row r="2" spans="1:11" x14ac:dyDescent="0.25">
      <c r="A2" s="1"/>
      <c r="B2" s="3"/>
      <c r="C2" s="3"/>
      <c r="D2" s="3"/>
      <c r="E2" s="3"/>
      <c r="F2" s="3"/>
      <c r="G2" s="5"/>
      <c r="H2" s="5"/>
    </row>
    <row r="3" spans="1:11" ht="15.75" x14ac:dyDescent="0.25">
      <c r="A3" s="1"/>
      <c r="B3" s="317" t="s">
        <v>1</v>
      </c>
      <c r="C3" s="317"/>
      <c r="D3" s="317"/>
      <c r="E3" s="317"/>
      <c r="F3" s="317"/>
      <c r="G3" s="318"/>
      <c r="H3" s="318"/>
    </row>
    <row r="4" spans="1:11" ht="15.75" x14ac:dyDescent="0.25">
      <c r="A4" s="1"/>
      <c r="B4" s="317" t="s">
        <v>301</v>
      </c>
      <c r="C4" s="317"/>
      <c r="D4" s="317"/>
      <c r="E4" s="317"/>
      <c r="F4" s="317"/>
      <c r="G4" s="318"/>
      <c r="H4" s="318"/>
    </row>
    <row r="5" spans="1:11" ht="15.75" x14ac:dyDescent="0.25">
      <c r="A5" s="1"/>
      <c r="B5" s="317" t="s">
        <v>58</v>
      </c>
      <c r="C5" s="317"/>
      <c r="D5" s="317"/>
      <c r="E5" s="317"/>
      <c r="F5" s="317"/>
      <c r="G5" s="317"/>
      <c r="H5" s="317"/>
    </row>
    <row r="6" spans="1:11" x14ac:dyDescent="0.25">
      <c r="A6" s="1"/>
      <c r="B6" s="319"/>
      <c r="C6" s="319"/>
      <c r="D6" s="319"/>
      <c r="E6" s="319"/>
      <c r="F6" s="303"/>
      <c r="G6" s="4"/>
      <c r="H6" s="4" t="s">
        <v>3</v>
      </c>
    </row>
    <row r="7" spans="1:11" x14ac:dyDescent="0.25">
      <c r="A7" s="8"/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10" t="s">
        <v>9</v>
      </c>
      <c r="H7" s="10" t="s">
        <v>298</v>
      </c>
      <c r="I7" s="10" t="s">
        <v>299</v>
      </c>
      <c r="J7" s="10" t="s">
        <v>306</v>
      </c>
      <c r="K7" s="10" t="s">
        <v>307</v>
      </c>
    </row>
    <row r="8" spans="1:11" ht="15" customHeight="1" x14ac:dyDescent="0.25">
      <c r="A8" s="312" t="s">
        <v>10</v>
      </c>
      <c r="B8" s="314" t="s">
        <v>11</v>
      </c>
      <c r="C8" s="314" t="s">
        <v>12</v>
      </c>
      <c r="D8" s="314" t="s">
        <v>303</v>
      </c>
      <c r="E8" s="314" t="s">
        <v>304</v>
      </c>
      <c r="F8" s="314" t="s">
        <v>305</v>
      </c>
      <c r="G8" s="314" t="s">
        <v>11</v>
      </c>
      <c r="H8" s="314" t="s">
        <v>12</v>
      </c>
      <c r="I8" s="314" t="s">
        <v>303</v>
      </c>
      <c r="J8" s="314" t="s">
        <v>304</v>
      </c>
      <c r="K8" s="314" t="s">
        <v>305</v>
      </c>
    </row>
    <row r="9" spans="1:11" x14ac:dyDescent="0.25">
      <c r="A9" s="313"/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spans="1:11" x14ac:dyDescent="0.25">
      <c r="A10" s="11">
        <v>1</v>
      </c>
      <c r="B10" s="12" t="s">
        <v>13</v>
      </c>
      <c r="C10" s="13"/>
      <c r="D10" s="13"/>
      <c r="E10" s="13"/>
      <c r="F10" s="13"/>
      <c r="G10" s="12" t="s">
        <v>14</v>
      </c>
      <c r="H10" s="14"/>
      <c r="I10" s="14"/>
      <c r="J10" s="14"/>
      <c r="K10" s="14"/>
    </row>
    <row r="11" spans="1:11" x14ac:dyDescent="0.25">
      <c r="A11" s="11">
        <v>2</v>
      </c>
      <c r="B11" s="15" t="s">
        <v>15</v>
      </c>
      <c r="C11" s="13"/>
      <c r="D11" s="13"/>
      <c r="E11" s="13"/>
      <c r="F11" s="13"/>
      <c r="G11" s="15" t="s">
        <v>16</v>
      </c>
      <c r="H11" s="13"/>
      <c r="I11" s="13"/>
      <c r="J11" s="13"/>
      <c r="K11" s="13"/>
    </row>
    <row r="12" spans="1:11" x14ac:dyDescent="0.25">
      <c r="A12" s="11">
        <v>3</v>
      </c>
      <c r="B12" s="15" t="s">
        <v>17</v>
      </c>
      <c r="C12" s="13"/>
      <c r="D12" s="13"/>
      <c r="E12" s="13"/>
      <c r="F12" s="13"/>
      <c r="G12" s="15" t="s">
        <v>18</v>
      </c>
      <c r="H12" s="13"/>
      <c r="I12" s="13"/>
      <c r="J12" s="13"/>
      <c r="K12" s="13"/>
    </row>
    <row r="13" spans="1:11" x14ac:dyDescent="0.25">
      <c r="A13" s="11">
        <v>4</v>
      </c>
      <c r="B13" s="15" t="s">
        <v>19</v>
      </c>
      <c r="C13" s="13"/>
      <c r="D13" s="13"/>
      <c r="E13" s="13"/>
      <c r="F13" s="13"/>
      <c r="G13" s="15" t="s">
        <v>20</v>
      </c>
      <c r="H13" s="13"/>
      <c r="I13" s="13"/>
      <c r="J13" s="13"/>
      <c r="K13" s="13"/>
    </row>
    <row r="14" spans="1:11" x14ac:dyDescent="0.25">
      <c r="A14" s="11">
        <v>5</v>
      </c>
      <c r="B14" s="15" t="s">
        <v>21</v>
      </c>
      <c r="C14" s="13"/>
      <c r="D14" s="13"/>
      <c r="E14" s="13"/>
      <c r="F14" s="13"/>
      <c r="G14" s="15" t="s">
        <v>22</v>
      </c>
      <c r="H14" s="13"/>
      <c r="I14" s="13"/>
      <c r="J14" s="13"/>
      <c r="K14" s="13"/>
    </row>
    <row r="15" spans="1:11" x14ac:dyDescent="0.25">
      <c r="A15" s="11">
        <v>6</v>
      </c>
      <c r="B15" s="15" t="s">
        <v>23</v>
      </c>
      <c r="C15" s="13"/>
      <c r="D15" s="13"/>
      <c r="E15" s="13"/>
      <c r="F15" s="13"/>
      <c r="G15" s="15" t="s">
        <v>24</v>
      </c>
      <c r="H15" s="13"/>
      <c r="I15" s="13"/>
      <c r="J15" s="13"/>
      <c r="K15" s="13"/>
    </row>
    <row r="16" spans="1:11" x14ac:dyDescent="0.25">
      <c r="A16" s="11">
        <v>7</v>
      </c>
      <c r="B16" s="15" t="s">
        <v>25</v>
      </c>
      <c r="C16" s="13"/>
      <c r="D16" s="13"/>
      <c r="E16" s="13"/>
      <c r="F16" s="13"/>
      <c r="G16" s="16" t="s">
        <v>26</v>
      </c>
      <c r="H16" s="13"/>
      <c r="I16" s="13"/>
      <c r="J16" s="13"/>
      <c r="K16" s="13"/>
    </row>
    <row r="17" spans="1:11" x14ac:dyDescent="0.25">
      <c r="A17" s="11">
        <v>8</v>
      </c>
      <c r="B17" s="15" t="s">
        <v>27</v>
      </c>
      <c r="C17" s="13"/>
      <c r="D17" s="13"/>
      <c r="E17" s="13"/>
      <c r="F17" s="13"/>
      <c r="G17" s="15" t="s">
        <v>28</v>
      </c>
      <c r="H17" s="13"/>
      <c r="I17" s="13"/>
      <c r="J17" s="13"/>
      <c r="K17" s="13"/>
    </row>
    <row r="18" spans="1:11" x14ac:dyDescent="0.25">
      <c r="A18" s="17">
        <v>9</v>
      </c>
      <c r="B18" s="18" t="s">
        <v>29</v>
      </c>
      <c r="C18" s="18">
        <f>SUM(C11:C17)</f>
        <v>0</v>
      </c>
      <c r="D18" s="18">
        <f t="shared" ref="D18:F18" si="0">SUM(D11:D17)</f>
        <v>0</v>
      </c>
      <c r="E18" s="18">
        <f t="shared" si="0"/>
        <v>0</v>
      </c>
      <c r="F18" s="18">
        <f t="shared" si="0"/>
        <v>0</v>
      </c>
      <c r="G18" s="19" t="s">
        <v>30</v>
      </c>
      <c r="H18" s="19">
        <f>SUM(H11:H17)</f>
        <v>0</v>
      </c>
      <c r="I18" s="19">
        <f t="shared" ref="I18:K18" si="1">SUM(I11:I17)</f>
        <v>0</v>
      </c>
      <c r="J18" s="19">
        <f t="shared" si="1"/>
        <v>0</v>
      </c>
      <c r="K18" s="19">
        <f t="shared" si="1"/>
        <v>0</v>
      </c>
    </row>
    <row r="19" spans="1:11" x14ac:dyDescent="0.25">
      <c r="A19" s="11">
        <v>10</v>
      </c>
      <c r="B19" s="12" t="s">
        <v>31</v>
      </c>
      <c r="C19" s="13"/>
      <c r="D19" s="13"/>
      <c r="E19" s="13"/>
      <c r="F19" s="13"/>
      <c r="G19" s="12" t="s">
        <v>32</v>
      </c>
      <c r="H19" s="13"/>
      <c r="I19" s="13"/>
      <c r="J19" s="13"/>
      <c r="K19" s="13"/>
    </row>
    <row r="20" spans="1:11" x14ac:dyDescent="0.25">
      <c r="A20" s="11">
        <v>11</v>
      </c>
      <c r="B20" s="15" t="s">
        <v>33</v>
      </c>
      <c r="C20" s="13"/>
      <c r="D20" s="13"/>
      <c r="E20" s="13"/>
      <c r="F20" s="13"/>
      <c r="G20" s="15" t="s">
        <v>34</v>
      </c>
      <c r="H20" s="13">
        <v>0</v>
      </c>
      <c r="I20" s="13"/>
      <c r="J20" s="13"/>
      <c r="K20" s="13"/>
    </row>
    <row r="21" spans="1:11" x14ac:dyDescent="0.25">
      <c r="A21" s="11">
        <v>12</v>
      </c>
      <c r="B21" s="15" t="s">
        <v>35</v>
      </c>
      <c r="C21" s="13"/>
      <c r="D21" s="13"/>
      <c r="E21" s="13"/>
      <c r="F21" s="13"/>
      <c r="G21" s="20" t="s">
        <v>36</v>
      </c>
      <c r="H21" s="13">
        <v>0</v>
      </c>
      <c r="I21" s="13"/>
      <c r="J21" s="13"/>
      <c r="K21" s="13"/>
    </row>
    <row r="22" spans="1:11" x14ac:dyDescent="0.25">
      <c r="A22" s="11">
        <v>13</v>
      </c>
      <c r="B22" s="15" t="s">
        <v>37</v>
      </c>
      <c r="C22" s="13"/>
      <c r="D22" s="13"/>
      <c r="E22" s="13"/>
      <c r="F22" s="13"/>
      <c r="G22" s="15" t="s">
        <v>38</v>
      </c>
      <c r="H22" s="13"/>
      <c r="I22" s="13"/>
      <c r="J22" s="13"/>
      <c r="K22" s="13"/>
    </row>
    <row r="23" spans="1:11" x14ac:dyDescent="0.25">
      <c r="A23" s="11">
        <v>14</v>
      </c>
      <c r="B23" s="15" t="s">
        <v>39</v>
      </c>
      <c r="C23" s="13"/>
      <c r="D23" s="13"/>
      <c r="E23" s="13"/>
      <c r="F23" s="13"/>
      <c r="G23" s="15" t="s">
        <v>40</v>
      </c>
      <c r="H23" s="13"/>
      <c r="I23" s="13"/>
      <c r="J23" s="13"/>
      <c r="K23" s="13"/>
    </row>
    <row r="24" spans="1:11" x14ac:dyDescent="0.25">
      <c r="A24" s="11">
        <v>15</v>
      </c>
      <c r="B24" s="4"/>
      <c r="C24" s="13"/>
      <c r="D24" s="13"/>
      <c r="E24" s="13"/>
      <c r="F24" s="13"/>
      <c r="G24" s="15" t="s">
        <v>41</v>
      </c>
      <c r="H24" s="13"/>
      <c r="I24" s="13"/>
      <c r="J24" s="13"/>
      <c r="K24" s="13"/>
    </row>
    <row r="25" spans="1:11" x14ac:dyDescent="0.25">
      <c r="A25" s="11">
        <v>16</v>
      </c>
      <c r="B25" s="21" t="s">
        <v>42</v>
      </c>
      <c r="C25" s="22">
        <f>SUM(C19:C24)</f>
        <v>0</v>
      </c>
      <c r="D25" s="22"/>
      <c r="E25" s="22"/>
      <c r="F25" s="22"/>
      <c r="G25" s="21" t="s">
        <v>43</v>
      </c>
      <c r="H25" s="19">
        <f>SUM(H19:H24)</f>
        <v>0</v>
      </c>
      <c r="I25" s="19"/>
      <c r="J25" s="19"/>
      <c r="K25" s="19"/>
    </row>
    <row r="26" spans="1:11" x14ac:dyDescent="0.25">
      <c r="A26" s="11">
        <v>17</v>
      </c>
      <c r="B26" s="23" t="s">
        <v>44</v>
      </c>
      <c r="C26" s="24">
        <v>0</v>
      </c>
      <c r="D26" s="24"/>
      <c r="E26" s="24"/>
      <c r="F26" s="24"/>
      <c r="G26" s="23" t="s">
        <v>44</v>
      </c>
      <c r="H26" s="24">
        <v>0</v>
      </c>
      <c r="I26" s="24"/>
      <c r="J26" s="24"/>
      <c r="K26" s="24"/>
    </row>
    <row r="27" spans="1:11" x14ac:dyDescent="0.25">
      <c r="A27" s="11">
        <v>18</v>
      </c>
      <c r="B27" s="25"/>
      <c r="C27" s="13"/>
      <c r="D27" s="13"/>
      <c r="E27" s="13"/>
      <c r="F27" s="13"/>
      <c r="G27" s="25"/>
      <c r="H27" s="13"/>
      <c r="I27" s="13"/>
      <c r="J27" s="13"/>
      <c r="K27" s="13"/>
    </row>
    <row r="28" spans="1:11" x14ac:dyDescent="0.25">
      <c r="A28" s="11">
        <v>19</v>
      </c>
      <c r="B28" s="26" t="s">
        <v>45</v>
      </c>
      <c r="C28" s="26">
        <f>+C29+C30+C31</f>
        <v>0</v>
      </c>
      <c r="D28" s="26">
        <f>+D29+D30+D31</f>
        <v>0</v>
      </c>
      <c r="E28" s="26">
        <f>+E29+E30+E31</f>
        <v>0</v>
      </c>
      <c r="F28" s="26">
        <f>+F29+F30+F31</f>
        <v>0</v>
      </c>
      <c r="G28" s="12" t="s">
        <v>46</v>
      </c>
      <c r="H28" s="24">
        <f>+H29+H30</f>
        <v>0</v>
      </c>
      <c r="I28" s="24">
        <f t="shared" ref="I28:J28" si="2">+I29+I30</f>
        <v>0</v>
      </c>
      <c r="J28" s="24">
        <f t="shared" si="2"/>
        <v>0</v>
      </c>
      <c r="K28" s="24"/>
    </row>
    <row r="29" spans="1:11" x14ac:dyDescent="0.25">
      <c r="A29" s="11">
        <v>20</v>
      </c>
      <c r="B29" s="27" t="s">
        <v>47</v>
      </c>
      <c r="C29" s="16">
        <v>0</v>
      </c>
      <c r="D29" s="16"/>
      <c r="E29" s="16"/>
      <c r="F29" s="16"/>
      <c r="G29" s="28" t="s">
        <v>48</v>
      </c>
      <c r="H29" s="13">
        <v>0</v>
      </c>
      <c r="I29" s="13"/>
      <c r="J29" s="13"/>
      <c r="K29" s="13"/>
    </row>
    <row r="30" spans="1:11" x14ac:dyDescent="0.25">
      <c r="A30" s="11">
        <v>21</v>
      </c>
      <c r="B30" s="28" t="s">
        <v>49</v>
      </c>
      <c r="C30" s="16">
        <v>0</v>
      </c>
      <c r="D30" s="16"/>
      <c r="E30" s="16"/>
      <c r="F30" s="16"/>
      <c r="G30" s="28" t="s">
        <v>50</v>
      </c>
      <c r="H30" s="13"/>
      <c r="I30" s="13"/>
      <c r="J30" s="13"/>
      <c r="K30" s="13"/>
    </row>
    <row r="31" spans="1:11" x14ac:dyDescent="0.25">
      <c r="A31" s="11"/>
      <c r="B31" s="15" t="s">
        <v>51</v>
      </c>
      <c r="C31" s="16"/>
      <c r="D31" s="16"/>
      <c r="E31" s="16"/>
      <c r="F31" s="16"/>
      <c r="G31" s="28"/>
      <c r="H31" s="13"/>
      <c r="I31" s="13"/>
      <c r="J31" s="13"/>
      <c r="K31" s="13"/>
    </row>
    <row r="32" spans="1:11" x14ac:dyDescent="0.25">
      <c r="A32" s="29">
        <v>22</v>
      </c>
      <c r="B32" s="30" t="s">
        <v>52</v>
      </c>
      <c r="C32" s="31">
        <f>SUM(C18+C25+C28)</f>
        <v>0</v>
      </c>
      <c r="D32" s="31">
        <f>SUM(D18+D25+D28)</f>
        <v>0</v>
      </c>
      <c r="E32" s="31">
        <f>SUM(E18+E25+E28)</f>
        <v>0</v>
      </c>
      <c r="F32" s="31">
        <f>SUM(F18+F25+F28)</f>
        <v>0</v>
      </c>
      <c r="G32" s="30" t="s">
        <v>53</v>
      </c>
      <c r="H32" s="31">
        <f>+H28+H26+H25+H18</f>
        <v>0</v>
      </c>
      <c r="I32" s="31">
        <f t="shared" ref="I32:K32" si="3">+I28+I26+I25+I18</f>
        <v>0</v>
      </c>
      <c r="J32" s="31">
        <f t="shared" si="3"/>
        <v>0</v>
      </c>
      <c r="K32" s="31">
        <f t="shared" si="3"/>
        <v>0</v>
      </c>
    </row>
  </sheetData>
  <mergeCells count="16">
    <mergeCell ref="B1:D1"/>
    <mergeCell ref="B3:H3"/>
    <mergeCell ref="B4:H4"/>
    <mergeCell ref="B5:H5"/>
    <mergeCell ref="B6:E6"/>
    <mergeCell ref="K8:K9"/>
    <mergeCell ref="A8:A9"/>
    <mergeCell ref="B8:B9"/>
    <mergeCell ref="C8:C9"/>
    <mergeCell ref="D8:D9"/>
    <mergeCell ref="E8:E9"/>
    <mergeCell ref="I8:I9"/>
    <mergeCell ref="J8:J9"/>
    <mergeCell ref="G8:G9"/>
    <mergeCell ref="H8:H9"/>
    <mergeCell ref="F8:F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workbookViewId="0">
      <selection activeCell="F19" sqref="F19"/>
    </sheetView>
  </sheetViews>
  <sheetFormatPr defaultRowHeight="15" x14ac:dyDescent="0.25"/>
  <cols>
    <col min="2" max="2" width="26.85546875" customWidth="1"/>
    <col min="6" max="6" width="22.42578125" customWidth="1"/>
  </cols>
  <sheetData>
    <row r="1" spans="1:7" s="34" customFormat="1" x14ac:dyDescent="0.25">
      <c r="A1" s="315" t="s">
        <v>272</v>
      </c>
      <c r="B1" s="315"/>
      <c r="C1" s="315"/>
      <c r="D1" s="315"/>
      <c r="E1" s="3"/>
      <c r="F1" s="4"/>
      <c r="G1" s="4"/>
    </row>
    <row r="2" spans="1:7" s="34" customFormat="1" x14ac:dyDescent="0.25">
      <c r="A2" s="1"/>
      <c r="B2" s="33"/>
      <c r="E2" s="3"/>
      <c r="F2" s="4"/>
      <c r="G2" s="4"/>
    </row>
    <row r="3" spans="1:7" s="34" customFormat="1" x14ac:dyDescent="0.25">
      <c r="A3" s="320" t="s">
        <v>70</v>
      </c>
      <c r="B3" s="320"/>
      <c r="C3" s="320"/>
      <c r="D3" s="320"/>
      <c r="E3" s="320"/>
      <c r="F3" s="320"/>
      <c r="G3" s="4"/>
    </row>
    <row r="4" spans="1:7" ht="15.75" thickBot="1" x14ac:dyDescent="0.3">
      <c r="A4" s="35"/>
      <c r="B4" s="35"/>
      <c r="C4" s="321"/>
      <c r="D4" s="321"/>
      <c r="E4" s="328" t="s">
        <v>3</v>
      </c>
      <c r="F4" s="328"/>
    </row>
    <row r="5" spans="1:7" x14ac:dyDescent="0.25">
      <c r="A5" s="324" t="s">
        <v>10</v>
      </c>
      <c r="B5" s="326" t="s">
        <v>59</v>
      </c>
      <c r="C5" s="326" t="s">
        <v>60</v>
      </c>
      <c r="D5" s="326"/>
      <c r="E5" s="326"/>
      <c r="F5" s="322" t="s">
        <v>61</v>
      </c>
    </row>
    <row r="6" spans="1:7" ht="15.75" thickBot="1" x14ac:dyDescent="0.3">
      <c r="A6" s="325"/>
      <c r="B6" s="327"/>
      <c r="C6" s="54" t="s">
        <v>71</v>
      </c>
      <c r="D6" s="54" t="s">
        <v>72</v>
      </c>
      <c r="E6" s="54" t="s">
        <v>73</v>
      </c>
      <c r="F6" s="323"/>
    </row>
    <row r="7" spans="1:7" ht="15.75" thickBot="1" x14ac:dyDescent="0.3">
      <c r="A7" s="38"/>
      <c r="B7" s="39" t="s">
        <v>4</v>
      </c>
      <c r="C7" s="39" t="s">
        <v>5</v>
      </c>
      <c r="D7" s="39" t="s">
        <v>6</v>
      </c>
      <c r="E7" s="39" t="s">
        <v>7</v>
      </c>
      <c r="F7" s="40" t="s">
        <v>8</v>
      </c>
    </row>
    <row r="8" spans="1:7" x14ac:dyDescent="0.25">
      <c r="A8" s="37" t="s">
        <v>62</v>
      </c>
      <c r="B8" s="45" t="s">
        <v>63</v>
      </c>
      <c r="C8" s="46"/>
      <c r="D8" s="46"/>
      <c r="E8" s="46"/>
      <c r="F8" s="43">
        <v>0</v>
      </c>
    </row>
    <row r="9" spans="1:7" x14ac:dyDescent="0.25">
      <c r="A9" s="36" t="s">
        <v>64</v>
      </c>
      <c r="B9" s="47"/>
      <c r="C9" s="48"/>
      <c r="D9" s="48"/>
      <c r="E9" s="48"/>
      <c r="F9" s="44">
        <v>0</v>
      </c>
    </row>
    <row r="10" spans="1:7" x14ac:dyDescent="0.25">
      <c r="A10" s="36" t="s">
        <v>65</v>
      </c>
      <c r="B10" s="47"/>
      <c r="C10" s="48"/>
      <c r="D10" s="48"/>
      <c r="E10" s="48"/>
      <c r="F10" s="44">
        <v>0</v>
      </c>
    </row>
    <row r="11" spans="1:7" x14ac:dyDescent="0.25">
      <c r="A11" s="36" t="s">
        <v>66</v>
      </c>
      <c r="B11" s="47"/>
      <c r="C11" s="48"/>
      <c r="D11" s="48"/>
      <c r="E11" s="48"/>
      <c r="F11" s="44">
        <v>0</v>
      </c>
    </row>
    <row r="12" spans="1:7" ht="15.75" thickBot="1" x14ac:dyDescent="0.3">
      <c r="A12" s="41" t="s">
        <v>67</v>
      </c>
      <c r="B12" s="49"/>
      <c r="C12" s="50"/>
      <c r="D12" s="50"/>
      <c r="E12" s="50"/>
      <c r="F12" s="44">
        <v>0</v>
      </c>
    </row>
    <row r="13" spans="1:7" ht="15.75" thickBot="1" x14ac:dyDescent="0.3">
      <c r="A13" s="51" t="s">
        <v>68</v>
      </c>
      <c r="B13" s="42" t="s">
        <v>69</v>
      </c>
      <c r="C13" s="52">
        <v>0</v>
      </c>
      <c r="D13" s="52">
        <v>0</v>
      </c>
      <c r="E13" s="52">
        <v>0</v>
      </c>
      <c r="F13" s="53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topLeftCell="A4" workbookViewId="0">
      <selection activeCell="H9" sqref="H9"/>
    </sheetView>
  </sheetViews>
  <sheetFormatPr defaultRowHeight="15" x14ac:dyDescent="0.25"/>
  <cols>
    <col min="1" max="1" width="17.85546875" customWidth="1"/>
    <col min="2" max="2" width="20.28515625" style="58" customWidth="1"/>
    <col min="3" max="3" width="30.85546875" customWidth="1"/>
    <col min="4" max="4" width="29.5703125" customWidth="1"/>
  </cols>
  <sheetData>
    <row r="1" spans="1:7" s="34" customFormat="1" x14ac:dyDescent="0.25">
      <c r="A1" s="315" t="s">
        <v>57</v>
      </c>
      <c r="B1" s="315"/>
      <c r="C1" s="315"/>
      <c r="D1" s="315"/>
      <c r="E1" s="3"/>
      <c r="F1" s="4"/>
      <c r="G1" s="4"/>
    </row>
    <row r="2" spans="1:7" ht="64.5" customHeight="1" x14ac:dyDescent="0.25">
      <c r="A2" s="320" t="s">
        <v>84</v>
      </c>
      <c r="B2" s="320"/>
      <c r="C2" s="320"/>
    </row>
    <row r="3" spans="1:7" ht="15.75" thickBot="1" x14ac:dyDescent="0.3">
      <c r="A3" s="100"/>
      <c r="B3" s="60"/>
      <c r="C3" s="101" t="s">
        <v>3</v>
      </c>
    </row>
    <row r="4" spans="1:7" ht="15.75" thickBot="1" x14ac:dyDescent="0.3">
      <c r="A4" s="103" t="s">
        <v>10</v>
      </c>
      <c r="B4" s="104" t="s">
        <v>74</v>
      </c>
      <c r="C4" s="307" t="s">
        <v>83</v>
      </c>
      <c r="D4" s="307" t="s">
        <v>313</v>
      </c>
    </row>
    <row r="5" spans="1:7" ht="15.75" thickBot="1" x14ac:dyDescent="0.3">
      <c r="A5" s="105"/>
      <c r="B5" s="59" t="s">
        <v>4</v>
      </c>
      <c r="C5" s="308" t="s">
        <v>5</v>
      </c>
      <c r="D5" s="309"/>
    </row>
    <row r="6" spans="1:7" ht="45.75" customHeight="1" x14ac:dyDescent="0.25">
      <c r="A6" s="106" t="s">
        <v>62</v>
      </c>
      <c r="B6" s="57" t="s">
        <v>75</v>
      </c>
      <c r="C6" s="310">
        <v>36280000</v>
      </c>
      <c r="D6" s="13">
        <v>40471057</v>
      </c>
    </row>
    <row r="7" spans="1:7" ht="72.75" x14ac:dyDescent="0.25">
      <c r="A7" s="107" t="s">
        <v>64</v>
      </c>
      <c r="B7" s="123" t="s">
        <v>76</v>
      </c>
      <c r="C7" s="310">
        <v>2500000</v>
      </c>
      <c r="D7" s="310">
        <v>2500000</v>
      </c>
    </row>
    <row r="8" spans="1:7" ht="24.75" x14ac:dyDescent="0.25">
      <c r="A8" s="107" t="s">
        <v>65</v>
      </c>
      <c r="B8" s="124" t="s">
        <v>77</v>
      </c>
      <c r="C8" s="310"/>
      <c r="D8" s="309"/>
    </row>
    <row r="9" spans="1:7" ht="72.75" x14ac:dyDescent="0.25">
      <c r="A9" s="107" t="s">
        <v>66</v>
      </c>
      <c r="B9" s="124" t="s">
        <v>78</v>
      </c>
      <c r="C9" s="310"/>
      <c r="D9" s="309"/>
    </row>
    <row r="10" spans="1:7" ht="24.75" x14ac:dyDescent="0.25">
      <c r="A10" s="108" t="s">
        <v>67</v>
      </c>
      <c r="B10" s="124" t="s">
        <v>79</v>
      </c>
      <c r="C10" s="310"/>
      <c r="D10" s="309"/>
    </row>
    <row r="11" spans="1:7" ht="37.5" thickBot="1" x14ac:dyDescent="0.3">
      <c r="A11" s="107" t="s">
        <v>68</v>
      </c>
      <c r="B11" s="125" t="s">
        <v>80</v>
      </c>
      <c r="C11" s="310"/>
      <c r="D11" s="309"/>
    </row>
    <row r="12" spans="1:7" ht="15.75" thickBot="1" x14ac:dyDescent="0.3">
      <c r="A12" s="331" t="s">
        <v>81</v>
      </c>
      <c r="B12" s="332"/>
      <c r="C12" s="311">
        <f>SUM(C6:C11)</f>
        <v>38780000</v>
      </c>
      <c r="D12" s="311">
        <f>SUM(D6:D11)</f>
        <v>42971057</v>
      </c>
    </row>
    <row r="13" spans="1:7" ht="30" customHeight="1" x14ac:dyDescent="0.25">
      <c r="A13" s="329" t="s">
        <v>82</v>
      </c>
      <c r="B13" s="329"/>
      <c r="C13" s="330"/>
    </row>
  </sheetData>
  <mergeCells count="4">
    <mergeCell ref="A13:C13"/>
    <mergeCell ref="A1:D1"/>
    <mergeCell ref="A2:C2"/>
    <mergeCell ref="A12:B1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topLeftCell="A4" workbookViewId="0">
      <selection activeCell="A7" sqref="A7"/>
    </sheetView>
  </sheetViews>
  <sheetFormatPr defaultRowHeight="15" x14ac:dyDescent="0.2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 s="34" customFormat="1" x14ac:dyDescent="0.25">
      <c r="A1" s="55" t="s">
        <v>273</v>
      </c>
      <c r="B1" s="55"/>
      <c r="C1" s="55"/>
      <c r="D1" s="55"/>
      <c r="E1" s="55"/>
      <c r="F1" s="55"/>
      <c r="G1" s="4"/>
    </row>
    <row r="2" spans="1:7" ht="15.75" x14ac:dyDescent="0.25">
      <c r="A2" s="333" t="s">
        <v>85</v>
      </c>
      <c r="B2" s="333"/>
      <c r="C2" s="333"/>
      <c r="D2" s="333"/>
      <c r="E2" s="333"/>
      <c r="F2" s="333"/>
    </row>
    <row r="3" spans="1:7" ht="27.75" thickBot="1" x14ac:dyDescent="0.3">
      <c r="A3" s="56"/>
      <c r="B3" s="152"/>
      <c r="C3" s="152"/>
      <c r="D3" s="152"/>
      <c r="E3" s="152"/>
      <c r="F3" s="153" t="s">
        <v>91</v>
      </c>
    </row>
    <row r="4" spans="1:7" ht="60.75" thickBot="1" x14ac:dyDescent="0.3">
      <c r="A4" s="154" t="s">
        <v>86</v>
      </c>
      <c r="B4" s="155" t="s">
        <v>87</v>
      </c>
      <c r="C4" s="155" t="s">
        <v>88</v>
      </c>
      <c r="D4" s="155" t="s">
        <v>92</v>
      </c>
      <c r="E4" s="155" t="s">
        <v>93</v>
      </c>
      <c r="F4" s="156" t="s">
        <v>94</v>
      </c>
    </row>
    <row r="5" spans="1:7" ht="15.75" thickBot="1" x14ac:dyDescent="0.3">
      <c r="A5" s="157" t="s">
        <v>4</v>
      </c>
      <c r="B5" s="158" t="s">
        <v>5</v>
      </c>
      <c r="C5" s="158" t="s">
        <v>6</v>
      </c>
      <c r="D5" s="158" t="s">
        <v>7</v>
      </c>
      <c r="E5" s="158" t="s">
        <v>8</v>
      </c>
      <c r="F5" s="159" t="s">
        <v>89</v>
      </c>
    </row>
    <row r="6" spans="1:7" x14ac:dyDescent="0.25">
      <c r="A6" s="160" t="s">
        <v>314</v>
      </c>
      <c r="B6" s="161">
        <v>8201534</v>
      </c>
      <c r="C6" s="162" t="s">
        <v>286</v>
      </c>
      <c r="D6" s="161"/>
      <c r="E6" s="161">
        <v>8201534</v>
      </c>
      <c r="F6" s="163">
        <f t="shared" ref="F6:F23" si="0">B6-D6-E6</f>
        <v>0</v>
      </c>
    </row>
    <row r="7" spans="1:7" x14ac:dyDescent="0.25">
      <c r="A7" s="160"/>
      <c r="B7" s="161"/>
      <c r="C7" s="162"/>
      <c r="D7" s="161"/>
      <c r="E7" s="161"/>
      <c r="F7" s="163">
        <f t="shared" si="0"/>
        <v>0</v>
      </c>
    </row>
    <row r="8" spans="1:7" x14ac:dyDescent="0.25">
      <c r="A8" s="160"/>
      <c r="B8" s="161"/>
      <c r="C8" s="162"/>
      <c r="D8" s="161"/>
      <c r="E8" s="161"/>
      <c r="F8" s="163">
        <f t="shared" si="0"/>
        <v>0</v>
      </c>
    </row>
    <row r="9" spans="1:7" x14ac:dyDescent="0.25">
      <c r="A9" s="164"/>
      <c r="B9" s="161"/>
      <c r="C9" s="162"/>
      <c r="D9" s="161"/>
      <c r="E9" s="161"/>
      <c r="F9" s="163">
        <f t="shared" si="0"/>
        <v>0</v>
      </c>
    </row>
    <row r="10" spans="1:7" x14ac:dyDescent="0.25">
      <c r="A10" s="160"/>
      <c r="B10" s="161"/>
      <c r="C10" s="162"/>
      <c r="D10" s="161"/>
      <c r="E10" s="161"/>
      <c r="F10" s="163">
        <f t="shared" si="0"/>
        <v>0</v>
      </c>
    </row>
    <row r="11" spans="1:7" x14ac:dyDescent="0.25">
      <c r="A11" s="164"/>
      <c r="B11" s="161"/>
      <c r="C11" s="162"/>
      <c r="D11" s="161"/>
      <c r="E11" s="161"/>
      <c r="F11" s="163">
        <f t="shared" si="0"/>
        <v>0</v>
      </c>
    </row>
    <row r="12" spans="1:7" x14ac:dyDescent="0.25">
      <c r="A12" s="160"/>
      <c r="B12" s="161"/>
      <c r="C12" s="162"/>
      <c r="D12" s="161"/>
      <c r="E12" s="161"/>
      <c r="F12" s="163">
        <f t="shared" si="0"/>
        <v>0</v>
      </c>
    </row>
    <row r="13" spans="1:7" x14ac:dyDescent="0.25">
      <c r="A13" s="160"/>
      <c r="B13" s="161"/>
      <c r="C13" s="162"/>
      <c r="D13" s="161"/>
      <c r="E13" s="161"/>
      <c r="F13" s="163">
        <f t="shared" si="0"/>
        <v>0</v>
      </c>
    </row>
    <row r="14" spans="1:7" x14ac:dyDescent="0.25">
      <c r="A14" s="160"/>
      <c r="B14" s="161"/>
      <c r="C14" s="162"/>
      <c r="D14" s="161"/>
      <c r="E14" s="161"/>
      <c r="F14" s="163">
        <f t="shared" si="0"/>
        <v>0</v>
      </c>
    </row>
    <row r="15" spans="1:7" x14ac:dyDescent="0.25">
      <c r="A15" s="160"/>
      <c r="B15" s="161"/>
      <c r="C15" s="162"/>
      <c r="D15" s="161"/>
      <c r="E15" s="161"/>
      <c r="F15" s="163">
        <f t="shared" si="0"/>
        <v>0</v>
      </c>
    </row>
    <row r="16" spans="1:7" x14ac:dyDescent="0.25">
      <c r="A16" s="160"/>
      <c r="B16" s="161"/>
      <c r="C16" s="162"/>
      <c r="D16" s="161"/>
      <c r="E16" s="161"/>
      <c r="F16" s="163">
        <f t="shared" si="0"/>
        <v>0</v>
      </c>
    </row>
    <row r="17" spans="1:6" x14ac:dyDescent="0.25">
      <c r="A17" s="160"/>
      <c r="B17" s="161"/>
      <c r="C17" s="162"/>
      <c r="D17" s="161"/>
      <c r="E17" s="161"/>
      <c r="F17" s="163">
        <f t="shared" si="0"/>
        <v>0</v>
      </c>
    </row>
    <row r="18" spans="1:6" x14ac:dyDescent="0.25">
      <c r="A18" s="160"/>
      <c r="B18" s="161"/>
      <c r="C18" s="162"/>
      <c r="D18" s="161"/>
      <c r="E18" s="161"/>
      <c r="F18" s="163">
        <f t="shared" si="0"/>
        <v>0</v>
      </c>
    </row>
    <row r="19" spans="1:6" x14ac:dyDescent="0.25">
      <c r="A19" s="160"/>
      <c r="B19" s="161"/>
      <c r="C19" s="162"/>
      <c r="D19" s="161"/>
      <c r="E19" s="161"/>
      <c r="F19" s="163">
        <f t="shared" si="0"/>
        <v>0</v>
      </c>
    </row>
    <row r="20" spans="1:6" x14ac:dyDescent="0.25">
      <c r="A20" s="160"/>
      <c r="B20" s="161"/>
      <c r="C20" s="162"/>
      <c r="D20" s="161"/>
      <c r="E20" s="161"/>
      <c r="F20" s="163">
        <f t="shared" si="0"/>
        <v>0</v>
      </c>
    </row>
    <row r="21" spans="1:6" x14ac:dyDescent="0.25">
      <c r="A21" s="160"/>
      <c r="B21" s="161"/>
      <c r="C21" s="162"/>
      <c r="D21" s="161"/>
      <c r="E21" s="161"/>
      <c r="F21" s="163">
        <f t="shared" si="0"/>
        <v>0</v>
      </c>
    </row>
    <row r="22" spans="1:6" x14ac:dyDescent="0.25">
      <c r="A22" s="160"/>
      <c r="B22" s="161"/>
      <c r="C22" s="162"/>
      <c r="D22" s="161"/>
      <c r="E22" s="161"/>
      <c r="F22" s="163">
        <f t="shared" si="0"/>
        <v>0</v>
      </c>
    </row>
    <row r="23" spans="1:6" ht="15.75" thickBot="1" x14ac:dyDescent="0.3">
      <c r="A23" s="165"/>
      <c r="B23" s="166"/>
      <c r="C23" s="167"/>
      <c r="D23" s="166"/>
      <c r="E23" s="166"/>
      <c r="F23" s="168">
        <f t="shared" si="0"/>
        <v>0</v>
      </c>
    </row>
    <row r="24" spans="1:6" ht="15.75" thickBot="1" x14ac:dyDescent="0.3">
      <c r="A24" s="169" t="s">
        <v>90</v>
      </c>
      <c r="B24" s="170">
        <f>SUM(B6:B23)</f>
        <v>8201534</v>
      </c>
      <c r="C24" s="171"/>
      <c r="D24" s="170">
        <f>SUM(D6:D23)</f>
        <v>0</v>
      </c>
      <c r="E24" s="170">
        <f>SUM(E6:E23)</f>
        <v>8201534</v>
      </c>
      <c r="F24" s="172">
        <f>SUM(F6:F23)</f>
        <v>0</v>
      </c>
    </row>
  </sheetData>
  <mergeCells count="1"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>
      <selection activeCell="B12" sqref="B12"/>
    </sheetView>
  </sheetViews>
  <sheetFormatPr defaultRowHeight="15" x14ac:dyDescent="0.25"/>
  <cols>
    <col min="2" max="2" width="9.5703125" bestFit="1" customWidth="1"/>
    <col min="3" max="3" width="16.85546875" customWidth="1"/>
    <col min="5" max="5" width="15.42578125" customWidth="1"/>
    <col min="6" max="6" width="14.7109375" customWidth="1"/>
  </cols>
  <sheetData>
    <row r="1" spans="1:7" s="34" customFormat="1" x14ac:dyDescent="0.25">
      <c r="A1" s="55" t="s">
        <v>274</v>
      </c>
      <c r="B1" s="55"/>
      <c r="C1" s="55"/>
      <c r="D1" s="55"/>
      <c r="E1" s="55"/>
      <c r="F1" s="55"/>
      <c r="G1" s="4"/>
    </row>
    <row r="2" spans="1:7" ht="15.75" x14ac:dyDescent="0.25">
      <c r="A2" s="333" t="s">
        <v>95</v>
      </c>
      <c r="B2" s="333"/>
      <c r="C2" s="333"/>
      <c r="D2" s="333"/>
      <c r="E2" s="333"/>
      <c r="F2" s="333"/>
    </row>
    <row r="3" spans="1:7" ht="15.75" thickBot="1" x14ac:dyDescent="0.3">
      <c r="A3" s="56"/>
      <c r="B3" s="152"/>
      <c r="C3" s="152"/>
      <c r="D3" s="152"/>
      <c r="E3" s="152"/>
      <c r="F3" s="153" t="s">
        <v>91</v>
      </c>
    </row>
    <row r="4" spans="1:7" ht="48.75" thickBot="1" x14ac:dyDescent="0.3">
      <c r="A4" s="154" t="s">
        <v>96</v>
      </c>
      <c r="B4" s="155" t="s">
        <v>87</v>
      </c>
      <c r="C4" s="155" t="s">
        <v>88</v>
      </c>
      <c r="D4" s="155" t="s">
        <v>98</v>
      </c>
      <c r="E4" s="155" t="s">
        <v>93</v>
      </c>
      <c r="F4" s="173" t="s">
        <v>94</v>
      </c>
    </row>
    <row r="5" spans="1:7" ht="15.75" thickBot="1" x14ac:dyDescent="0.3">
      <c r="A5" s="157" t="s">
        <v>4</v>
      </c>
      <c r="B5" s="158" t="s">
        <v>5</v>
      </c>
      <c r="C5" s="158" t="s">
        <v>6</v>
      </c>
      <c r="D5" s="158" t="s">
        <v>7</v>
      </c>
      <c r="E5" s="158" t="s">
        <v>8</v>
      </c>
      <c r="F5" s="174" t="s">
        <v>89</v>
      </c>
    </row>
    <row r="6" spans="1:7" ht="22.5" x14ac:dyDescent="0.25">
      <c r="A6" s="160" t="s">
        <v>97</v>
      </c>
      <c r="B6" s="161">
        <v>48311027</v>
      </c>
      <c r="C6" s="162" t="s">
        <v>287</v>
      </c>
      <c r="D6" s="161">
        <v>2961027</v>
      </c>
      <c r="E6" s="161">
        <v>45350000</v>
      </c>
      <c r="F6" s="175">
        <f t="shared" ref="F6:F24" si="0">B6-D6-E6</f>
        <v>0</v>
      </c>
    </row>
    <row r="7" spans="1:7" x14ac:dyDescent="0.25">
      <c r="A7" s="160" t="s">
        <v>288</v>
      </c>
      <c r="B7" s="161">
        <v>5147500</v>
      </c>
      <c r="C7" s="162" t="s">
        <v>71</v>
      </c>
      <c r="D7" s="161">
        <v>0</v>
      </c>
      <c r="E7" s="161">
        <v>5147500</v>
      </c>
      <c r="F7" s="175">
        <f t="shared" si="0"/>
        <v>0</v>
      </c>
    </row>
    <row r="8" spans="1:7" ht="22.5" x14ac:dyDescent="0.25">
      <c r="A8" s="160" t="s">
        <v>289</v>
      </c>
      <c r="B8" s="161">
        <v>1270000</v>
      </c>
      <c r="C8" s="162" t="s">
        <v>71</v>
      </c>
      <c r="D8" s="161"/>
      <c r="E8" s="161">
        <v>1270000</v>
      </c>
      <c r="F8" s="175">
        <f t="shared" si="0"/>
        <v>0</v>
      </c>
    </row>
    <row r="9" spans="1:7" ht="36" x14ac:dyDescent="0.25">
      <c r="A9" s="176" t="s">
        <v>310</v>
      </c>
      <c r="B9" s="177">
        <v>18000000</v>
      </c>
      <c r="C9" s="178" t="s">
        <v>286</v>
      </c>
      <c r="D9" s="177"/>
      <c r="E9" s="177">
        <v>18000000</v>
      </c>
      <c r="F9" s="175">
        <f t="shared" si="0"/>
        <v>0</v>
      </c>
    </row>
    <row r="10" spans="1:7" ht="36" x14ac:dyDescent="0.25">
      <c r="A10" s="176" t="s">
        <v>311</v>
      </c>
      <c r="B10" s="177">
        <v>140000000</v>
      </c>
      <c r="C10" s="178"/>
      <c r="D10" s="177"/>
      <c r="E10" s="177">
        <v>140000000</v>
      </c>
      <c r="F10" s="175">
        <f t="shared" si="0"/>
        <v>0</v>
      </c>
    </row>
    <row r="11" spans="1:7" ht="36" x14ac:dyDescent="0.25">
      <c r="A11" s="176" t="s">
        <v>312</v>
      </c>
      <c r="B11" s="177">
        <v>13965655</v>
      </c>
      <c r="C11" s="178"/>
      <c r="D11" s="177"/>
      <c r="E11" s="177">
        <v>13965655</v>
      </c>
      <c r="F11" s="175">
        <f t="shared" si="0"/>
        <v>0</v>
      </c>
    </row>
    <row r="12" spans="1:7" x14ac:dyDescent="0.25">
      <c r="A12" s="176"/>
      <c r="B12" s="177"/>
      <c r="C12" s="178"/>
      <c r="D12" s="177"/>
      <c r="E12" s="177"/>
      <c r="F12" s="175">
        <f t="shared" si="0"/>
        <v>0</v>
      </c>
    </row>
    <row r="13" spans="1:7" x14ac:dyDescent="0.25">
      <c r="A13" s="176"/>
      <c r="B13" s="177"/>
      <c r="C13" s="178"/>
      <c r="D13" s="177"/>
      <c r="E13" s="177"/>
      <c r="F13" s="175">
        <f t="shared" si="0"/>
        <v>0</v>
      </c>
    </row>
    <row r="14" spans="1:7" x14ac:dyDescent="0.25">
      <c r="A14" s="176"/>
      <c r="B14" s="177"/>
      <c r="C14" s="178"/>
      <c r="D14" s="177"/>
      <c r="E14" s="177"/>
      <c r="F14" s="175">
        <f t="shared" si="0"/>
        <v>0</v>
      </c>
    </row>
    <row r="15" spans="1:7" x14ac:dyDescent="0.25">
      <c r="A15" s="176"/>
      <c r="B15" s="177"/>
      <c r="C15" s="178"/>
      <c r="D15" s="177"/>
      <c r="E15" s="177"/>
      <c r="F15" s="175">
        <f t="shared" si="0"/>
        <v>0</v>
      </c>
    </row>
    <row r="16" spans="1:7" x14ac:dyDescent="0.25">
      <c r="A16" s="176"/>
      <c r="B16" s="177"/>
      <c r="C16" s="178"/>
      <c r="D16" s="177"/>
      <c r="E16" s="177"/>
      <c r="F16" s="175">
        <f t="shared" si="0"/>
        <v>0</v>
      </c>
    </row>
    <row r="17" spans="1:6" x14ac:dyDescent="0.25">
      <c r="A17" s="176"/>
      <c r="B17" s="177"/>
      <c r="C17" s="178"/>
      <c r="D17" s="177"/>
      <c r="E17" s="177"/>
      <c r="F17" s="175">
        <f t="shared" si="0"/>
        <v>0</v>
      </c>
    </row>
    <row r="18" spans="1:6" x14ac:dyDescent="0.25">
      <c r="A18" s="176"/>
      <c r="B18" s="177"/>
      <c r="C18" s="178"/>
      <c r="D18" s="177"/>
      <c r="E18" s="177"/>
      <c r="F18" s="175">
        <f t="shared" si="0"/>
        <v>0</v>
      </c>
    </row>
    <row r="19" spans="1:6" x14ac:dyDescent="0.25">
      <c r="A19" s="176"/>
      <c r="B19" s="177"/>
      <c r="C19" s="178"/>
      <c r="D19" s="177"/>
      <c r="E19" s="177"/>
      <c r="F19" s="175">
        <f t="shared" si="0"/>
        <v>0</v>
      </c>
    </row>
    <row r="20" spans="1:6" x14ac:dyDescent="0.25">
      <c r="A20" s="176"/>
      <c r="B20" s="177"/>
      <c r="C20" s="178"/>
      <c r="D20" s="177"/>
      <c r="E20" s="177"/>
      <c r="F20" s="175">
        <f t="shared" si="0"/>
        <v>0</v>
      </c>
    </row>
    <row r="21" spans="1:6" x14ac:dyDescent="0.25">
      <c r="A21" s="176"/>
      <c r="B21" s="177"/>
      <c r="C21" s="178"/>
      <c r="D21" s="177"/>
      <c r="E21" s="177"/>
      <c r="F21" s="175">
        <f t="shared" si="0"/>
        <v>0</v>
      </c>
    </row>
    <row r="22" spans="1:6" x14ac:dyDescent="0.25">
      <c r="A22" s="176"/>
      <c r="B22" s="177"/>
      <c r="C22" s="178"/>
      <c r="D22" s="177"/>
      <c r="E22" s="177"/>
      <c r="F22" s="175">
        <f t="shared" si="0"/>
        <v>0</v>
      </c>
    </row>
    <row r="23" spans="1:6" x14ac:dyDescent="0.25">
      <c r="A23" s="176"/>
      <c r="B23" s="177"/>
      <c r="C23" s="178"/>
      <c r="D23" s="177"/>
      <c r="E23" s="177"/>
      <c r="F23" s="175">
        <f t="shared" si="0"/>
        <v>0</v>
      </c>
    </row>
    <row r="24" spans="1:6" ht="15.75" thickBot="1" x14ac:dyDescent="0.3">
      <c r="A24" s="179"/>
      <c r="B24" s="180"/>
      <c r="C24" s="181"/>
      <c r="D24" s="180"/>
      <c r="E24" s="180"/>
      <c r="F24" s="182">
        <f t="shared" si="0"/>
        <v>0</v>
      </c>
    </row>
    <row r="25" spans="1:6" ht="24.75" thickBot="1" x14ac:dyDescent="0.3">
      <c r="A25" s="169" t="s">
        <v>90</v>
      </c>
      <c r="B25" s="183">
        <f>SUM(B6:B24)</f>
        <v>226694182</v>
      </c>
      <c r="C25" s="184"/>
      <c r="D25" s="183">
        <f>SUM(D6:D24)</f>
        <v>2961027</v>
      </c>
      <c r="E25" s="183">
        <f>SUM(E6:E24)</f>
        <v>223733155</v>
      </c>
      <c r="F25" s="185">
        <f>SUM(F6:F24)</f>
        <v>0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konszolidált</vt:lpstr>
      <vt:lpstr>1. Bakonybél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8.1 közös hivatal</vt:lpstr>
      <vt:lpstr>8.2 óvoda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Schvégerné Julianna</cp:lastModifiedBy>
  <cp:lastPrinted>2019-05-22T06:56:09Z</cp:lastPrinted>
  <dcterms:created xsi:type="dcterms:W3CDTF">2018-02-13T13:16:48Z</dcterms:created>
  <dcterms:modified xsi:type="dcterms:W3CDTF">2019-05-24T07:07:55Z</dcterms:modified>
</cp:coreProperties>
</file>