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2018 évi költségvetés" sheetId="22" r:id="rId1"/>
    <sheet name="Védőnő" sheetId="23" r:id="rId2"/>
  </sheets>
  <definedNames>
    <definedName name="_xlnm.Print_Area" localSheetId="0">'2018 évi költségvetés'!$A$1:$F$380</definedName>
  </definedNames>
  <calcPr calcId="124519"/>
</workbook>
</file>

<file path=xl/calcChain.xml><?xml version="1.0" encoding="utf-8"?>
<calcChain xmlns="http://schemas.openxmlformats.org/spreadsheetml/2006/main">
  <c r="E372" i="22"/>
  <c r="E377"/>
  <c r="F371"/>
  <c r="E371"/>
  <c r="E362" l="1"/>
  <c r="F12"/>
  <c r="E12"/>
  <c r="E140"/>
  <c r="E142" s="1"/>
  <c r="E330"/>
  <c r="E331" s="1"/>
  <c r="E154"/>
  <c r="E356" s="1"/>
  <c r="E113"/>
  <c r="E114" s="1"/>
  <c r="E92"/>
  <c r="E374" s="1"/>
  <c r="F94"/>
  <c r="E94"/>
  <c r="E373" s="1"/>
  <c r="E30"/>
  <c r="E376" s="1"/>
  <c r="E28"/>
  <c r="E22"/>
  <c r="E359" l="1"/>
  <c r="E364" s="1"/>
  <c r="E378"/>
  <c r="E157"/>
  <c r="E95"/>
  <c r="E31"/>
  <c r="D92"/>
  <c r="F92"/>
  <c r="F95" s="1"/>
  <c r="D330"/>
  <c r="D318"/>
  <c r="D319" s="1"/>
  <c r="F313"/>
  <c r="F362" s="1"/>
  <c r="D313"/>
  <c r="D362" s="1"/>
  <c r="D270"/>
  <c r="F260"/>
  <c r="D260"/>
  <c r="D209"/>
  <c r="D210" s="1"/>
  <c r="D357" s="1"/>
  <c r="F201"/>
  <c r="D201"/>
  <c r="D198"/>
  <c r="D202" s="1"/>
  <c r="F185"/>
  <c r="D185"/>
  <c r="D186" s="1"/>
  <c r="F358"/>
  <c r="D358"/>
  <c r="D104"/>
  <c r="D107" s="1"/>
  <c r="D95"/>
  <c r="F79"/>
  <c r="D79"/>
  <c r="D80" s="1"/>
  <c r="F76"/>
  <c r="C76"/>
  <c r="C80" s="1"/>
  <c r="D60"/>
  <c r="F30"/>
  <c r="F80" l="1"/>
  <c r="D377"/>
  <c r="D331"/>
  <c r="D222"/>
  <c r="D223" s="1"/>
  <c r="D375" l="1"/>
  <c r="D374"/>
  <c r="D351"/>
  <c r="F370"/>
  <c r="D370"/>
  <c r="D361"/>
  <c r="D360"/>
  <c r="D359"/>
  <c r="F351"/>
  <c r="F341"/>
  <c r="F342" s="1"/>
  <c r="D341"/>
  <c r="D342" s="1"/>
  <c r="F330"/>
  <c r="F331" s="1"/>
  <c r="F318"/>
  <c r="F319" s="1"/>
  <c r="F305"/>
  <c r="F306" s="1"/>
  <c r="F294"/>
  <c r="F295" s="1"/>
  <c r="D284"/>
  <c r="F283"/>
  <c r="F284" s="1"/>
  <c r="F269"/>
  <c r="F270" s="1"/>
  <c r="F252"/>
  <c r="F253" s="1"/>
  <c r="D252"/>
  <c r="D253" s="1"/>
  <c r="F240"/>
  <c r="F237"/>
  <c r="F241" s="1"/>
  <c r="F230"/>
  <c r="F231" s="1"/>
  <c r="F222"/>
  <c r="F215"/>
  <c r="F375" s="1"/>
  <c r="F209"/>
  <c r="F210" s="1"/>
  <c r="F198"/>
  <c r="F202" s="1"/>
  <c r="F193"/>
  <c r="F182"/>
  <c r="F173"/>
  <c r="F177" s="1"/>
  <c r="F186" s="1"/>
  <c r="F164"/>
  <c r="D164"/>
  <c r="F154"/>
  <c r="F157" s="1"/>
  <c r="D154"/>
  <c r="C154"/>
  <c r="F140"/>
  <c r="D130"/>
  <c r="D131" s="1"/>
  <c r="F130"/>
  <c r="F363" s="1"/>
  <c r="F122"/>
  <c r="F123" s="1"/>
  <c r="F113"/>
  <c r="F114" s="1"/>
  <c r="F106"/>
  <c r="F361" s="1"/>
  <c r="F104"/>
  <c r="F107" s="1"/>
  <c r="F63"/>
  <c r="F66"/>
  <c r="D66"/>
  <c r="D67" s="1"/>
  <c r="F60"/>
  <c r="F55"/>
  <c r="F46"/>
  <c r="F47" s="1"/>
  <c r="D46"/>
  <c r="D47" s="1"/>
  <c r="F39"/>
  <c r="F40" s="1"/>
  <c r="F376"/>
  <c r="D30"/>
  <c r="D376" s="1"/>
  <c r="F25"/>
  <c r="F28"/>
  <c r="D28"/>
  <c r="F22"/>
  <c r="D22"/>
  <c r="F15"/>
  <c r="D15"/>
  <c r="D369" s="1"/>
  <c r="F369" l="1"/>
  <c r="F377"/>
  <c r="D371"/>
  <c r="F373"/>
  <c r="F372"/>
  <c r="F142"/>
  <c r="F359"/>
  <c r="F357"/>
  <c r="D356"/>
  <c r="D157"/>
  <c r="D363"/>
  <c r="D372"/>
  <c r="D373"/>
  <c r="F356"/>
  <c r="F67"/>
  <c r="F131"/>
  <c r="F360"/>
  <c r="F374"/>
  <c r="F223"/>
  <c r="D31"/>
  <c r="F31"/>
  <c r="C30"/>
  <c r="C376" s="1"/>
  <c r="C370"/>
  <c r="C351"/>
  <c r="C341"/>
  <c r="C342" s="1"/>
  <c r="C356"/>
  <c r="C63"/>
  <c r="C28"/>
  <c r="C15"/>
  <c r="C18" i="23"/>
  <c r="C15"/>
  <c r="C6"/>
  <c r="C209" i="22"/>
  <c r="C210" s="1"/>
  <c r="C215"/>
  <c r="C375" s="1"/>
  <c r="C173"/>
  <c r="C222"/>
  <c r="C305"/>
  <c r="C283"/>
  <c r="C269"/>
  <c r="C240"/>
  <c r="C237"/>
  <c r="C55"/>
  <c r="C60"/>
  <c r="C46"/>
  <c r="C47" s="1"/>
  <c r="C39"/>
  <c r="C40" s="1"/>
  <c r="C25"/>
  <c r="C22"/>
  <c r="C252"/>
  <c r="C253" s="1"/>
  <c r="C230"/>
  <c r="C231" s="1"/>
  <c r="C198"/>
  <c r="C202" s="1"/>
  <c r="C193"/>
  <c r="C182"/>
  <c r="C176"/>
  <c r="C164"/>
  <c r="C140"/>
  <c r="C359" s="1"/>
  <c r="C130"/>
  <c r="C131" s="1"/>
  <c r="C122"/>
  <c r="C123" s="1"/>
  <c r="C113"/>
  <c r="C114" s="1"/>
  <c r="C106"/>
  <c r="C361" s="1"/>
  <c r="C104"/>
  <c r="C92"/>
  <c r="C95" s="1"/>
  <c r="C12"/>
  <c r="D364" l="1"/>
  <c r="F378"/>
  <c r="F364"/>
  <c r="C369"/>
  <c r="C377"/>
  <c r="C372"/>
  <c r="C363"/>
  <c r="C157"/>
  <c r="C31"/>
  <c r="C67"/>
  <c r="C142"/>
  <c r="C19" i="23"/>
  <c r="C357" i="22"/>
  <c r="C241"/>
  <c r="C373"/>
  <c r="C360"/>
  <c r="C223"/>
  <c r="C374"/>
  <c r="C294"/>
  <c r="C295" s="1"/>
  <c r="C318"/>
  <c r="C319" s="1"/>
  <c r="C330"/>
  <c r="C331" s="1"/>
  <c r="C107"/>
  <c r="C306"/>
  <c r="C177"/>
  <c r="C186" s="1"/>
  <c r="C270"/>
  <c r="C284"/>
  <c r="C371" l="1"/>
  <c r="C378" s="1"/>
  <c r="C364"/>
  <c r="G392" l="1"/>
  <c r="D378"/>
</calcChain>
</file>

<file path=xl/sharedStrings.xml><?xml version="1.0" encoding="utf-8"?>
<sst xmlns="http://schemas.openxmlformats.org/spreadsheetml/2006/main" count="657" uniqueCount="225">
  <si>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</si>
  <si>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</si>
  <si>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</si>
  <si>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</si>
  <si>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</si>
  <si>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</si>
  <si>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</si>
  <si>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</si>
  <si>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</si>
  <si>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</si>
  <si>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</si>
  <si>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</si>
  <si>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</si>
  <si>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</si>
  <si>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</si>
  <si>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</si>
  <si>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</si>
  <si>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</si>
  <si>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</si>
  <si>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</si>
  <si>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</si>
  <si>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</si>
  <si>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</si>
  <si>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</si>
  <si>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</si>
  <si>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</si>
  <si>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</si>
  <si>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</si>
  <si>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</si>
  <si>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</si>
  <si>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</si>
  <si>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</si>
  <si>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</si>
  <si>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</si>
  <si>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</si>
  <si>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</si>
  <si>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</si>
  <si>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</si>
  <si>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</si>
  <si>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</si>
  <si>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</si>
  <si>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</si>
  <si>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</si>
  <si>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</si>
  <si>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</si>
  <si>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</si>
  <si>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</si>
  <si>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</si>
  <si>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</si>
  <si>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</si>
  <si>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</si>
  <si>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</si>
  <si>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</si>
  <si>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</si>
  <si>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</si>
  <si>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</si>
  <si>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</si>
  <si>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</si>
  <si>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</si>
  <si>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</si>
  <si>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</si>
  <si>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</si>
  <si>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</si>
  <si>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</si>
  <si>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</si>
  <si>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</si>
  <si>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</si>
  <si>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</si>
  <si>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</si>
  <si>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</si>
  <si>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</si>
  <si>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</si>
  <si>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</si>
  <si>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</si>
  <si>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</si>
  <si>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</si>
  <si>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</si>
  <si>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</si>
  <si>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</si>
  <si>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</si>
  <si>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</si>
  <si>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</si>
  <si>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</si>
  <si>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</si>
  <si>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</si>
  <si>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</si>
  <si>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</si>
  <si>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</si>
  <si>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</si>
  <si>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</si>
  <si>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</si>
  <si>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</si>
  <si>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</si>
  <si>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</si>
  <si>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</si>
  <si>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</si>
  <si>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</si>
  <si>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</si>
  <si>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</si>
  <si>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</si>
  <si>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</si>
  <si>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</si>
  <si>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</si>
  <si>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</si>
  <si>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</si>
  <si>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</si>
  <si>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</si>
  <si>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</si>
  <si>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</si>
  <si>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</si>
  <si>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</si>
  <si>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</si>
  <si>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</si>
  <si>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</si>
  <si>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</si>
  <si>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</si>
  <si>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</si>
  <si>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</si>
  <si>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</si>
  <si>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</si>
  <si>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</si>
  <si>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</si>
  <si>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</si>
  <si>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</si>
  <si>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</si>
  <si>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</si>
  <si>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</si>
  <si>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</si>
  <si>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</si>
  <si>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</si>
  <si>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</si>
  <si>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</si>
  <si>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</si>
  <si>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</si>
  <si>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</si>
  <si>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</si>
  <si>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</si>
  <si>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</si>
  <si>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</si>
  <si>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</si>
  <si>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</si>
  <si>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</si>
  <si>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</si>
  <si>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</si>
  <si>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</si>
  <si>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</si>
  <si>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</si>
  <si>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</si>
  <si>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</si>
  <si>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</si>
  <si>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</si>
  <si>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</si>
  <si>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</si>
  <si>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</si>
  <si>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</si>
  <si>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</si>
  <si>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</si>
  <si>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</si>
  <si>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</si>
  <si>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</si>
  <si>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</si>
  <si>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</si>
  <si>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</si>
  <si>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</si>
  <si>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</si>
  <si>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</si>
  <si>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</si>
  <si>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</si>
  <si>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</si>
  <si>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</si>
  <si>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</si>
  <si>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</si>
  <si>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</si>
  <si>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</si>
  <si>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</si>
  <si>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</si>
  <si>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</si>
  <si>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</si>
  <si>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</si>
  <si>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</si>
  <si>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</si>
  <si>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</si>
  <si>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</si>
  <si>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</si>
  <si>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</si>
  <si>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</si>
  <si>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</si>
  <si>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</si>
  <si>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Változás</t>
  </si>
  <si>
    <t>Módosított előirányzat</t>
  </si>
  <si>
    <t>Fejlesztési kiadások(Rendezési Terv II. Ütem, kisértékű beszerzés,)</t>
  </si>
  <si>
    <t>K6-7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</si>
  <si>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</si>
  <si>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</si>
  <si>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</si>
  <si>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</si>
  <si>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</si>
  <si>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</si>
  <si>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K55</t>
  </si>
  <si>
    <t xml:space="preserve">egyéb működési célú pénzeszközök átadása </t>
  </si>
  <si>
    <t>B21</t>
  </si>
  <si>
    <t>Felhalmozás célú önkormányzati támogatások</t>
  </si>
  <si>
    <t>Önkormányazta felhalmozási bevételei</t>
  </si>
  <si>
    <t>Egyéb tárgyi eszköz beszerzése</t>
  </si>
  <si>
    <t>Egyéb tárgyi eszköz beszerzés ÁFA</t>
  </si>
  <si>
    <t>Fejlesztési kiadások összesen:</t>
  </si>
  <si>
    <t>840301 Civil szervezetek működési támogatása</t>
  </si>
  <si>
    <t>Egyéb működési célú támogatások (nyári diák)</t>
  </si>
  <si>
    <t>B65</t>
  </si>
  <si>
    <t xml:space="preserve">Működési célú támogatások ÁHT-n kivülről </t>
  </si>
  <si>
    <t>B6</t>
  </si>
  <si>
    <t>Működési támogatások ÁHT-n kivülről</t>
  </si>
  <si>
    <t>K54</t>
  </si>
  <si>
    <t>Erzsébet utalványok</t>
  </si>
  <si>
    <t>Központi kezelésű előirányzatok (Erzsébet utalv.)</t>
  </si>
  <si>
    <t>Változás     II</t>
  </si>
  <si>
    <t>K508</t>
  </si>
  <si>
    <t>Temetési kölcsön háztartásoknak</t>
  </si>
  <si>
    <t>Müködési célú visszatérítendő támog.</t>
  </si>
  <si>
    <t>Müködési célú támogtások</t>
  </si>
  <si>
    <t>Szociális tüzifa támogatás</t>
  </si>
  <si>
    <t>Dologi kiadások összesen</t>
  </si>
  <si>
    <t>Kincsesbánya Önkormányzat 2018. évi bevételei</t>
  </si>
  <si>
    <t>Kincsesbánya Önkormányzat 2018. évi kiadásai</t>
  </si>
  <si>
    <t>9. számú melléklet az 5/2019.(V. 6.) önkormányzati rendelethez és 13. számú melléklet az 1/2018.(II. 13.)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</si>
</sst>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7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 wrapText="1"/>
    </xf>
    <xf numFmtId="3" fontId="11" fillId="3" borderId="4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4"/>
  <sheetViews>
    <sheetView tabSelected="1" view="pageBreakPreview" zoomScaleSheetLayoutView="100" workbookViewId="0">
      <selection sqref="A1:F1"/>
    </sheetView>
  </sheetViews>
  <sheetFormatPr defaultRowHeight="15.75"/>
  <cols>
    <col min="1" max="1" width="5.85546875" style="32" customWidth="1"/>
    <col min="2" max="2" width="41.5703125" style="12" customWidth="1"/>
    <col min="3" max="3" width="15" style="12" customWidth="1"/>
    <col min="4" max="5" width="12.5703125" style="1" customWidth="1"/>
    <col min="6" max="6" width="15.28515625" style="12" customWidth="1"/>
    <col min="7" max="7" width="1.85546875" style="1" customWidth="1"/>
    <col min="8" max="9" width="2.28515625" style="1" customWidth="1"/>
    <col min="10" max="10" width="3" style="1" customWidth="1"/>
    <col min="11" max="16384" width="9.140625" style="1"/>
  </cols>
  <sheetData>
    <row r="1" spans="1:6" ht="14.25">
      <c r="A1" s="195" t="s">
        <v>224</v>
      </c>
      <c r="B1" s="195"/>
      <c r="C1" s="195"/>
      <c r="D1" s="195"/>
      <c r="E1" s="195"/>
      <c r="F1" s="195"/>
    </row>
    <row r="2" spans="1:6" ht="14.25">
      <c r="A2" s="195"/>
      <c r="B2" s="195"/>
      <c r="C2" s="195"/>
      <c r="D2" s="195"/>
      <c r="E2" s="195"/>
      <c r="F2" s="195"/>
    </row>
    <row r="3" spans="1:6" s="2" customFormat="1" ht="33" customHeight="1">
      <c r="A3" s="196" t="s">
        <v>174</v>
      </c>
      <c r="B3" s="196"/>
      <c r="C3" s="196"/>
      <c r="D3" s="196"/>
      <c r="E3" s="196"/>
      <c r="F3" s="196"/>
    </row>
    <row r="4" spans="1:6">
      <c r="B4" s="34"/>
      <c r="C4" s="35"/>
    </row>
    <row r="5" spans="1:6" ht="14.25">
      <c r="A5" s="197" t="s">
        <v>1</v>
      </c>
      <c r="B5" s="197"/>
      <c r="C5" s="197"/>
      <c r="D5" s="197"/>
      <c r="E5" s="197"/>
      <c r="F5" s="197"/>
    </row>
    <row r="6" spans="1:6" ht="15.75" customHeight="1">
      <c r="A6" s="159" t="s">
        <v>149</v>
      </c>
      <c r="B6" s="148" t="s">
        <v>124</v>
      </c>
      <c r="C6" s="150" t="s">
        <v>9</v>
      </c>
      <c r="D6" s="155" t="s">
        <v>188</v>
      </c>
      <c r="E6" s="160" t="s">
        <v>215</v>
      </c>
      <c r="F6" s="170" t="s">
        <v>189</v>
      </c>
    </row>
    <row r="7" spans="1:6" ht="15.75" customHeight="1">
      <c r="A7" s="159"/>
      <c r="B7" s="148"/>
      <c r="C7" s="150"/>
      <c r="D7" s="156"/>
      <c r="E7" s="161"/>
      <c r="F7" s="171"/>
    </row>
    <row r="8" spans="1:6" ht="15.75" customHeight="1">
      <c r="A8" s="159"/>
      <c r="B8" s="148"/>
      <c r="C8" s="149"/>
      <c r="D8" s="157"/>
      <c r="E8" s="162"/>
      <c r="F8" s="172"/>
    </row>
    <row r="9" spans="1:6" ht="20.100000000000001" customHeight="1">
      <c r="A9" s="190" t="s">
        <v>29</v>
      </c>
      <c r="B9" s="191"/>
      <c r="C9" s="191"/>
      <c r="D9" s="191"/>
      <c r="E9" s="191"/>
      <c r="F9" s="191"/>
    </row>
    <row r="10" spans="1:6" ht="15.75" customHeight="1">
      <c r="A10" s="36" t="s">
        <v>47</v>
      </c>
      <c r="B10" s="37" t="s">
        <v>21</v>
      </c>
      <c r="C10" s="33">
        <v>365000</v>
      </c>
      <c r="D10" s="100"/>
      <c r="E10" s="100">
        <v>0</v>
      </c>
      <c r="F10" s="33">
        <v>365000</v>
      </c>
    </row>
    <row r="11" spans="1:6" ht="15.75" customHeight="1">
      <c r="A11" s="36" t="s">
        <v>210</v>
      </c>
      <c r="B11" s="37" t="s">
        <v>219</v>
      </c>
      <c r="C11" s="33"/>
      <c r="D11" s="100"/>
      <c r="E11" s="100">
        <v>200000</v>
      </c>
      <c r="F11" s="33">
        <v>200000</v>
      </c>
    </row>
    <row r="12" spans="1:6" s="56" customFormat="1" ht="20.100000000000001" customHeight="1">
      <c r="A12" s="173" t="s">
        <v>80</v>
      </c>
      <c r="B12" s="173"/>
      <c r="C12" s="142">
        <f>C10</f>
        <v>365000</v>
      </c>
      <c r="D12" s="141"/>
      <c r="E12" s="141">
        <f>SUM(E10:E11)</f>
        <v>200000</v>
      </c>
      <c r="F12" s="146">
        <f>SUM(F10:F11)</f>
        <v>565000</v>
      </c>
    </row>
    <row r="13" spans="1:6" ht="20.100000000000001" customHeight="1">
      <c r="A13" s="153" t="s">
        <v>30</v>
      </c>
      <c r="B13" s="154"/>
      <c r="C13" s="154"/>
      <c r="D13" s="154"/>
      <c r="E13" s="154"/>
      <c r="F13" s="154"/>
    </row>
    <row r="14" spans="1:6" s="16" customFormat="1" ht="15.75" customHeight="1">
      <c r="A14" s="41" t="s">
        <v>113</v>
      </c>
      <c r="B14" s="25" t="s">
        <v>4</v>
      </c>
      <c r="C14" s="20">
        <v>9949809</v>
      </c>
      <c r="D14" s="109">
        <v>-540000</v>
      </c>
      <c r="E14" s="109"/>
      <c r="F14" s="33">
        <v>9409809</v>
      </c>
    </row>
    <row r="15" spans="1:6" s="27" customFormat="1" ht="15.75" customHeight="1">
      <c r="A15" s="59" t="s">
        <v>56</v>
      </c>
      <c r="B15" s="40" t="s">
        <v>5</v>
      </c>
      <c r="C15" s="24">
        <f>C14</f>
        <v>9949809</v>
      </c>
      <c r="D15" s="110">
        <f>SUM(D14)</f>
        <v>-540000</v>
      </c>
      <c r="E15" s="110"/>
      <c r="F15" s="24">
        <f>SUM(F14)</f>
        <v>9409809</v>
      </c>
    </row>
    <row r="16" spans="1:6" s="27" customFormat="1" ht="27.75" customHeight="1">
      <c r="A16" s="59" t="s">
        <v>67</v>
      </c>
      <c r="B16" s="40" t="s">
        <v>6</v>
      </c>
      <c r="C16" s="24">
        <v>2048551</v>
      </c>
      <c r="D16" s="110"/>
      <c r="E16" s="110"/>
      <c r="F16" s="24">
        <v>2048551</v>
      </c>
    </row>
    <row r="17" spans="1:7" s="16" customFormat="1" ht="15.75" customHeight="1">
      <c r="A17" s="41" t="s">
        <v>53</v>
      </c>
      <c r="B17" s="25" t="s">
        <v>59</v>
      </c>
      <c r="C17" s="20">
        <v>708374</v>
      </c>
      <c r="D17" s="109"/>
      <c r="E17" s="109"/>
      <c r="F17" s="33">
        <v>708374</v>
      </c>
    </row>
    <row r="18" spans="1:7" s="16" customFormat="1" ht="15.75" customHeight="1">
      <c r="A18" s="41" t="s">
        <v>52</v>
      </c>
      <c r="B18" s="25" t="s">
        <v>60</v>
      </c>
      <c r="C18" s="20">
        <v>1490974</v>
      </c>
      <c r="D18" s="109"/>
      <c r="E18" s="109"/>
      <c r="F18" s="33">
        <v>1490974</v>
      </c>
    </row>
    <row r="19" spans="1:7" s="16" customFormat="1" ht="27" customHeight="1">
      <c r="A19" s="41" t="s">
        <v>61</v>
      </c>
      <c r="B19" s="25" t="s">
        <v>125</v>
      </c>
      <c r="C19" s="20">
        <v>5535076</v>
      </c>
      <c r="D19" s="109">
        <v>3535630</v>
      </c>
      <c r="E19" s="109">
        <v>704144</v>
      </c>
      <c r="F19" s="33">
        <v>9774850</v>
      </c>
    </row>
    <row r="20" spans="1:7" s="16" customFormat="1" ht="15.75" customHeight="1">
      <c r="A20" s="41" t="s">
        <v>63</v>
      </c>
      <c r="B20" s="25" t="s">
        <v>64</v>
      </c>
      <c r="C20" s="20">
        <v>229764</v>
      </c>
      <c r="D20" s="109"/>
      <c r="E20" s="109"/>
      <c r="F20" s="33">
        <v>229764</v>
      </c>
    </row>
    <row r="21" spans="1:7" s="16" customFormat="1" ht="27.75" customHeight="1">
      <c r="A21" s="41" t="s">
        <v>65</v>
      </c>
      <c r="B21" s="25" t="s">
        <v>122</v>
      </c>
      <c r="C21" s="20">
        <v>1674930</v>
      </c>
      <c r="D21" s="109">
        <v>913120</v>
      </c>
      <c r="E21" s="109">
        <v>109119</v>
      </c>
      <c r="F21" s="33">
        <v>2697169</v>
      </c>
    </row>
    <row r="22" spans="1:7" s="27" customFormat="1" ht="15.75" customHeight="1">
      <c r="A22" s="59" t="s">
        <v>66</v>
      </c>
      <c r="B22" s="40" t="s">
        <v>2</v>
      </c>
      <c r="C22" s="24">
        <f>SUM(C17:C21)</f>
        <v>9639118</v>
      </c>
      <c r="D22" s="110">
        <f>SUM(D17:D21)</f>
        <v>4448750</v>
      </c>
      <c r="E22" s="110">
        <f>SUM(E17:E21)</f>
        <v>813263</v>
      </c>
      <c r="F22" s="24">
        <f>SUM(F17:F21)</f>
        <v>14901131</v>
      </c>
    </row>
    <row r="23" spans="1:7" s="16" customFormat="1" ht="26.25" customHeight="1">
      <c r="A23" s="41" t="s">
        <v>54</v>
      </c>
      <c r="B23" s="25" t="s">
        <v>190</v>
      </c>
      <c r="C23" s="20">
        <v>1800000</v>
      </c>
      <c r="D23" s="109"/>
      <c r="E23" s="109"/>
      <c r="F23" s="20">
        <v>1800000</v>
      </c>
    </row>
    <row r="24" spans="1:7" s="16" customFormat="1" ht="15.75" customHeight="1">
      <c r="A24" s="41" t="s">
        <v>54</v>
      </c>
      <c r="B24" s="25" t="s">
        <v>128</v>
      </c>
      <c r="C24" s="20">
        <v>125000</v>
      </c>
      <c r="D24" s="109"/>
      <c r="E24" s="109"/>
      <c r="F24" s="20">
        <v>125000</v>
      </c>
    </row>
    <row r="25" spans="1:7" s="27" customFormat="1" ht="15.75" customHeight="1">
      <c r="A25" s="59" t="s">
        <v>54</v>
      </c>
      <c r="B25" s="40" t="s">
        <v>127</v>
      </c>
      <c r="C25" s="24">
        <f>C23+C24</f>
        <v>1925000</v>
      </c>
      <c r="D25" s="110"/>
      <c r="E25" s="110"/>
      <c r="F25" s="24">
        <f>SUM(F23:F24)</f>
        <v>1925000</v>
      </c>
    </row>
    <row r="26" spans="1:7" s="27" customFormat="1" ht="15.75" customHeight="1">
      <c r="A26" s="59" t="s">
        <v>55</v>
      </c>
      <c r="B26" s="37" t="s">
        <v>187</v>
      </c>
      <c r="C26" s="24">
        <v>51167850</v>
      </c>
      <c r="D26" s="110">
        <v>-2550000</v>
      </c>
      <c r="E26" s="110">
        <v>6884754</v>
      </c>
      <c r="F26" s="24">
        <v>55502604</v>
      </c>
    </row>
    <row r="27" spans="1:7" s="27" customFormat="1" ht="15.75" customHeight="1">
      <c r="A27" s="59" t="s">
        <v>55</v>
      </c>
      <c r="B27" s="37" t="s">
        <v>176</v>
      </c>
      <c r="C27" s="24">
        <v>13815284</v>
      </c>
      <c r="D27" s="110">
        <v>-688500</v>
      </c>
      <c r="E27" s="110">
        <v>1939883</v>
      </c>
      <c r="F27" s="24">
        <v>15066667</v>
      </c>
    </row>
    <row r="28" spans="1:7" s="27" customFormat="1" ht="15.75" customHeight="1">
      <c r="A28" s="59" t="s">
        <v>55</v>
      </c>
      <c r="B28" s="40" t="s">
        <v>175</v>
      </c>
      <c r="C28" s="24">
        <f>SUM(C26:C27)</f>
        <v>64983134</v>
      </c>
      <c r="D28" s="110">
        <f>SUM(D26:D27)</f>
        <v>-3238500</v>
      </c>
      <c r="E28" s="110">
        <f>SUM(E26:E27)</f>
        <v>8824637</v>
      </c>
      <c r="F28" s="24">
        <f>SUM(F26:F27)</f>
        <v>70569271</v>
      </c>
    </row>
    <row r="29" spans="1:7" s="16" customFormat="1" ht="15.75" customHeight="1">
      <c r="A29" s="41" t="s">
        <v>116</v>
      </c>
      <c r="B29" s="25" t="s">
        <v>147</v>
      </c>
      <c r="C29" s="20">
        <v>4729897</v>
      </c>
      <c r="D29" s="109">
        <v>-3784758</v>
      </c>
      <c r="E29" s="109">
        <v>16919292</v>
      </c>
      <c r="F29" s="20">
        <v>17864431</v>
      </c>
    </row>
    <row r="30" spans="1:7" ht="15.75" customHeight="1">
      <c r="A30" s="59" t="s">
        <v>116</v>
      </c>
      <c r="B30" s="40" t="s">
        <v>148</v>
      </c>
      <c r="C30" s="24">
        <f>SUM(C29)</f>
        <v>4729897</v>
      </c>
      <c r="D30" s="110">
        <f>SUM(D29)</f>
        <v>-3784758</v>
      </c>
      <c r="E30" s="110">
        <f>SUM(E29)</f>
        <v>16919292</v>
      </c>
      <c r="F30" s="24">
        <f>SUM(F29)</f>
        <v>17864431</v>
      </c>
    </row>
    <row r="31" spans="1:7" s="4" customFormat="1" ht="20.100000000000001" customHeight="1">
      <c r="A31" s="151" t="s">
        <v>73</v>
      </c>
      <c r="B31" s="152"/>
      <c r="C31" s="55">
        <f>SUM(C15+C16+C22+C30+C25+C28)</f>
        <v>93275509</v>
      </c>
      <c r="D31" s="113">
        <f>D15+D16+D22+D25+D28+D30</f>
        <v>-3114508</v>
      </c>
      <c r="E31" s="113">
        <f>E22+E28+E30</f>
        <v>26557192</v>
      </c>
      <c r="F31" s="39">
        <f>F15+F16+F22+F25+F28+F30</f>
        <v>116718193</v>
      </c>
      <c r="G31" s="69"/>
    </row>
    <row r="32" spans="1:7" s="4" customFormat="1" ht="15.75" customHeight="1">
      <c r="A32" s="74"/>
      <c r="B32" s="74"/>
      <c r="C32" s="75"/>
      <c r="F32" s="12"/>
      <c r="G32" s="69"/>
    </row>
    <row r="33" spans="1:15" s="4" customFormat="1" ht="15.75" customHeight="1">
      <c r="A33" s="159" t="s">
        <v>149</v>
      </c>
      <c r="B33" s="148" t="s">
        <v>143</v>
      </c>
      <c r="C33" s="150" t="s">
        <v>9</v>
      </c>
      <c r="D33" s="155" t="s">
        <v>188</v>
      </c>
      <c r="E33" s="160" t="s">
        <v>215</v>
      </c>
      <c r="F33" s="170" t="s">
        <v>189</v>
      </c>
      <c r="G33" s="69"/>
    </row>
    <row r="34" spans="1:15" s="4" customFormat="1" ht="15.75" customHeight="1">
      <c r="A34" s="159"/>
      <c r="B34" s="148"/>
      <c r="C34" s="150"/>
      <c r="D34" s="156"/>
      <c r="E34" s="161"/>
      <c r="F34" s="171"/>
      <c r="G34" s="69"/>
    </row>
    <row r="35" spans="1:15" s="4" customFormat="1" ht="15.75" customHeight="1">
      <c r="A35" s="159"/>
      <c r="B35" s="148"/>
      <c r="C35" s="149"/>
      <c r="D35" s="157"/>
      <c r="E35" s="162"/>
      <c r="F35" s="172"/>
      <c r="G35" s="69"/>
    </row>
    <row r="36" spans="1:15" s="4" customFormat="1" ht="20.100000000000001" customHeight="1">
      <c r="A36" s="181" t="s">
        <v>29</v>
      </c>
      <c r="B36" s="181"/>
      <c r="C36" s="181"/>
      <c r="D36" s="181"/>
      <c r="E36" s="181"/>
      <c r="F36" s="181"/>
      <c r="G36" s="69"/>
    </row>
    <row r="37" spans="1:15" s="17" customFormat="1" ht="15.75" customHeight="1">
      <c r="A37" s="97" t="s">
        <v>47</v>
      </c>
      <c r="B37" s="97" t="s">
        <v>144</v>
      </c>
      <c r="C37" s="98">
        <v>5000420</v>
      </c>
      <c r="D37" s="20"/>
      <c r="E37" s="20"/>
      <c r="F37" s="20">
        <v>5000420</v>
      </c>
      <c r="G37" s="80"/>
    </row>
    <row r="38" spans="1:15" s="17" customFormat="1" ht="15.75" customHeight="1">
      <c r="A38" s="19" t="s">
        <v>47</v>
      </c>
      <c r="B38" s="19" t="s">
        <v>145</v>
      </c>
      <c r="C38" s="22">
        <v>1350113</v>
      </c>
      <c r="D38" s="20"/>
      <c r="E38" s="20"/>
      <c r="F38" s="20">
        <v>1350113</v>
      </c>
      <c r="G38" s="80"/>
    </row>
    <row r="39" spans="1:15" ht="15.75" customHeight="1">
      <c r="A39" s="28" t="s">
        <v>47</v>
      </c>
      <c r="B39" s="28" t="s">
        <v>12</v>
      </c>
      <c r="C39" s="78">
        <f>C37+C38</f>
        <v>6350533</v>
      </c>
      <c r="D39" s="100"/>
      <c r="E39" s="100"/>
      <c r="F39" s="33">
        <f>SUM(F37:F38)</f>
        <v>6350533</v>
      </c>
      <c r="G39" s="18"/>
    </row>
    <row r="40" spans="1:15" s="31" customFormat="1" ht="20.100000000000001" customHeight="1">
      <c r="A40" s="151" t="s">
        <v>80</v>
      </c>
      <c r="B40" s="152"/>
      <c r="C40" s="63">
        <f>C39</f>
        <v>6350533</v>
      </c>
      <c r="D40" s="112"/>
      <c r="E40" s="112"/>
      <c r="F40" s="61">
        <f>SUM(F39)</f>
        <v>6350533</v>
      </c>
      <c r="G40" s="70"/>
    </row>
    <row r="41" spans="1:15" s="4" customFormat="1" ht="20.100000000000001" customHeight="1">
      <c r="A41" s="153" t="s">
        <v>30</v>
      </c>
      <c r="B41" s="154"/>
      <c r="C41" s="154"/>
      <c r="D41" s="154"/>
      <c r="E41" s="154"/>
      <c r="F41" s="154"/>
      <c r="G41" s="69"/>
    </row>
    <row r="42" spans="1:15" s="4" customFormat="1" ht="15" customHeight="1">
      <c r="A42" s="19" t="s">
        <v>65</v>
      </c>
      <c r="B42" s="117" t="s">
        <v>193</v>
      </c>
      <c r="C42" s="118"/>
      <c r="D42" s="119">
        <v>494000</v>
      </c>
      <c r="E42" s="119"/>
      <c r="F42" s="22">
        <v>494000</v>
      </c>
      <c r="G42" s="69"/>
      <c r="O42" s="16"/>
    </row>
    <row r="43" spans="1:15" s="4" customFormat="1" ht="15" customHeight="1">
      <c r="A43" s="19" t="s">
        <v>198</v>
      </c>
      <c r="B43" s="117" t="s">
        <v>199</v>
      </c>
      <c r="C43" s="118"/>
      <c r="D43" s="119">
        <v>11927200</v>
      </c>
      <c r="E43" s="119"/>
      <c r="F43" s="22">
        <v>11927200</v>
      </c>
      <c r="G43" s="69"/>
      <c r="O43" s="16"/>
    </row>
    <row r="44" spans="1:15" s="4" customFormat="1" ht="15.75" customHeight="1">
      <c r="A44" s="115" t="s">
        <v>191</v>
      </c>
      <c r="B44" s="19" t="s">
        <v>177</v>
      </c>
      <c r="C44" s="22">
        <v>5000420</v>
      </c>
      <c r="D44" s="111"/>
      <c r="E44" s="109">
        <v>4694829</v>
      </c>
      <c r="F44" s="33">
        <v>5000420</v>
      </c>
      <c r="G44" s="69"/>
    </row>
    <row r="45" spans="1:15" s="4" customFormat="1" ht="15.75" customHeight="1">
      <c r="A45" s="19" t="s">
        <v>191</v>
      </c>
      <c r="B45" s="19" t="s">
        <v>194</v>
      </c>
      <c r="C45" s="22">
        <v>1350113</v>
      </c>
      <c r="D45" s="111"/>
      <c r="E45" s="109">
        <v>-4694829</v>
      </c>
      <c r="F45" s="33">
        <v>1350113</v>
      </c>
      <c r="G45" s="69"/>
    </row>
    <row r="46" spans="1:15" s="4" customFormat="1" ht="15.75" customHeight="1">
      <c r="A46" s="28" t="s">
        <v>191</v>
      </c>
      <c r="B46" s="28" t="s">
        <v>192</v>
      </c>
      <c r="C46" s="78">
        <f>C44+C45</f>
        <v>6350533</v>
      </c>
      <c r="D46" s="110">
        <f>SUM(D42:D45)</f>
        <v>12421200</v>
      </c>
      <c r="E46" s="110"/>
      <c r="F46" s="24">
        <f>SUM(F42:F45)</f>
        <v>18771733</v>
      </c>
      <c r="G46" s="69"/>
    </row>
    <row r="47" spans="1:15" s="4" customFormat="1" ht="20.100000000000001" customHeight="1">
      <c r="A47" s="151" t="s">
        <v>73</v>
      </c>
      <c r="B47" s="152"/>
      <c r="C47" s="63">
        <f>C46</f>
        <v>6350533</v>
      </c>
      <c r="D47" s="113">
        <f>SUM(D46)</f>
        <v>12421200</v>
      </c>
      <c r="E47" s="114">
        <v>0</v>
      </c>
      <c r="F47" s="39">
        <f>SUM(F46)</f>
        <v>18771733</v>
      </c>
      <c r="G47" s="69"/>
    </row>
    <row r="48" spans="1:15" s="4" customFormat="1" ht="15.75" customHeight="1">
      <c r="A48" s="76"/>
      <c r="B48" s="76"/>
      <c r="C48" s="77"/>
      <c r="F48" s="12"/>
      <c r="G48" s="69"/>
    </row>
    <row r="49" spans="1:6" ht="15.75" customHeight="1">
      <c r="A49" s="159" t="s">
        <v>149</v>
      </c>
      <c r="B49" s="182" t="s">
        <v>123</v>
      </c>
      <c r="C49" s="150" t="s">
        <v>9</v>
      </c>
      <c r="D49" s="155" t="s">
        <v>188</v>
      </c>
      <c r="E49" s="160" t="s">
        <v>215</v>
      </c>
      <c r="F49" s="170" t="s">
        <v>189</v>
      </c>
    </row>
    <row r="50" spans="1:6" ht="15.75" customHeight="1">
      <c r="A50" s="159"/>
      <c r="B50" s="182"/>
      <c r="C50" s="150"/>
      <c r="D50" s="156"/>
      <c r="E50" s="161"/>
      <c r="F50" s="171"/>
    </row>
    <row r="51" spans="1:6" ht="15.75" customHeight="1">
      <c r="A51" s="159"/>
      <c r="B51" s="182"/>
      <c r="C51" s="149"/>
      <c r="D51" s="157"/>
      <c r="E51" s="162"/>
      <c r="F51" s="172"/>
    </row>
    <row r="52" spans="1:6" s="3" customFormat="1" ht="20.100000000000001" customHeight="1">
      <c r="A52" s="153" t="s">
        <v>30</v>
      </c>
      <c r="B52" s="154"/>
      <c r="C52" s="154"/>
      <c r="D52" s="154"/>
      <c r="E52" s="154"/>
      <c r="F52" s="154"/>
    </row>
    <row r="53" spans="1:6" s="16" customFormat="1" ht="15.75" customHeight="1">
      <c r="A53" s="41" t="s">
        <v>56</v>
      </c>
      <c r="B53" s="25" t="s">
        <v>3</v>
      </c>
      <c r="C53" s="20">
        <v>4556500</v>
      </c>
      <c r="D53" s="94"/>
      <c r="E53" s="94"/>
      <c r="F53" s="33">
        <v>4556500</v>
      </c>
    </row>
    <row r="54" spans="1:6" s="16" customFormat="1" ht="15.75" customHeight="1">
      <c r="A54" s="41" t="s">
        <v>56</v>
      </c>
      <c r="B54" s="25" t="s">
        <v>4</v>
      </c>
      <c r="C54" s="20">
        <v>298018</v>
      </c>
      <c r="D54" s="94"/>
      <c r="E54" s="94"/>
      <c r="F54" s="33">
        <v>298018</v>
      </c>
    </row>
    <row r="55" spans="1:6" s="27" customFormat="1" ht="15.75" customHeight="1">
      <c r="A55" s="59" t="s">
        <v>56</v>
      </c>
      <c r="B55" s="40" t="s">
        <v>5</v>
      </c>
      <c r="C55" s="24">
        <f>SUM(C53+C54)</f>
        <v>4854518</v>
      </c>
      <c r="D55" s="95"/>
      <c r="E55" s="95"/>
      <c r="F55" s="24">
        <f>SUM(F53:F54)</f>
        <v>4854518</v>
      </c>
    </row>
    <row r="56" spans="1:6" s="27" customFormat="1" ht="15.75" customHeight="1">
      <c r="A56" s="59" t="s">
        <v>67</v>
      </c>
      <c r="B56" s="40" t="s">
        <v>7</v>
      </c>
      <c r="C56" s="24">
        <v>990502</v>
      </c>
      <c r="D56" s="95"/>
      <c r="E56" s="95"/>
      <c r="F56" s="24">
        <v>990502</v>
      </c>
    </row>
    <row r="57" spans="1:6" s="16" customFormat="1" ht="15.75" customHeight="1">
      <c r="A57" s="41" t="s">
        <v>53</v>
      </c>
      <c r="B57" s="25" t="s">
        <v>69</v>
      </c>
      <c r="C57" s="20">
        <v>952000</v>
      </c>
      <c r="D57" s="94"/>
      <c r="E57" s="94"/>
      <c r="F57" s="33">
        <v>952000</v>
      </c>
    </row>
    <row r="58" spans="1:6" s="16" customFormat="1" ht="15.75" customHeight="1">
      <c r="A58" s="41" t="s">
        <v>61</v>
      </c>
      <c r="B58" s="25" t="s">
        <v>72</v>
      </c>
      <c r="C58" s="20">
        <v>1582981</v>
      </c>
      <c r="D58" s="109">
        <v>625000</v>
      </c>
      <c r="E58" s="109"/>
      <c r="F58" s="33">
        <v>2207981</v>
      </c>
    </row>
    <row r="59" spans="1:6" s="16" customFormat="1" ht="15.75" customHeight="1">
      <c r="A59" s="41" t="s">
        <v>65</v>
      </c>
      <c r="B59" s="25" t="s">
        <v>126</v>
      </c>
      <c r="C59" s="20">
        <v>722545</v>
      </c>
      <c r="D59" s="109">
        <v>36450</v>
      </c>
      <c r="E59" s="109"/>
      <c r="F59" s="33">
        <v>758995</v>
      </c>
    </row>
    <row r="60" spans="1:6" s="27" customFormat="1" ht="15.75" customHeight="1">
      <c r="A60" s="59" t="s">
        <v>66</v>
      </c>
      <c r="B60" s="40" t="s">
        <v>8</v>
      </c>
      <c r="C60" s="24">
        <f>SUM(C57:C59)</f>
        <v>3257526</v>
      </c>
      <c r="D60" s="110">
        <f>SUM(D57:D59)</f>
        <v>661450</v>
      </c>
      <c r="E60" s="110"/>
      <c r="F60" s="24">
        <f>SUM(F57:F59)</f>
        <v>3918976</v>
      </c>
    </row>
    <row r="61" spans="1:6" s="27" customFormat="1" ht="15.75" customHeight="1">
      <c r="A61" s="41" t="s">
        <v>54</v>
      </c>
      <c r="B61" s="25" t="s">
        <v>177</v>
      </c>
      <c r="C61" s="33">
        <v>1500000</v>
      </c>
      <c r="D61" s="95"/>
      <c r="E61" s="95"/>
      <c r="F61" s="33">
        <v>1500000</v>
      </c>
    </row>
    <row r="62" spans="1:6" s="27" customFormat="1" ht="15.75" customHeight="1">
      <c r="A62" s="41" t="s">
        <v>54</v>
      </c>
      <c r="B62" s="25" t="s">
        <v>128</v>
      </c>
      <c r="C62" s="33">
        <v>405000</v>
      </c>
      <c r="D62" s="95"/>
      <c r="E62" s="95"/>
      <c r="F62" s="33">
        <v>405000</v>
      </c>
    </row>
    <row r="63" spans="1:6" s="27" customFormat="1" ht="20.100000000000001" customHeight="1">
      <c r="A63" s="59" t="s">
        <v>54</v>
      </c>
      <c r="B63" s="40" t="s">
        <v>127</v>
      </c>
      <c r="C63" s="24">
        <f>SUM(C61:C62)</f>
        <v>1905000</v>
      </c>
      <c r="D63" s="95"/>
      <c r="E63" s="95"/>
      <c r="F63" s="24">
        <f>SUM(F61:F62)</f>
        <v>1905000</v>
      </c>
    </row>
    <row r="64" spans="1:6" s="27" customFormat="1" ht="20.100000000000001" customHeight="1">
      <c r="A64" s="41" t="s">
        <v>55</v>
      </c>
      <c r="B64" s="25" t="s">
        <v>194</v>
      </c>
      <c r="C64" s="20"/>
      <c r="D64" s="109">
        <v>621000</v>
      </c>
      <c r="E64" s="109"/>
      <c r="F64" s="20">
        <v>621000</v>
      </c>
    </row>
    <row r="65" spans="1:7" s="27" customFormat="1" ht="20.100000000000001" customHeight="1">
      <c r="A65" s="41" t="s">
        <v>55</v>
      </c>
      <c r="B65" s="25" t="s">
        <v>176</v>
      </c>
      <c r="C65" s="20"/>
      <c r="D65" s="109">
        <v>167670</v>
      </c>
      <c r="E65" s="109"/>
      <c r="F65" s="20">
        <v>167670</v>
      </c>
    </row>
    <row r="66" spans="1:7" s="27" customFormat="1" ht="20.100000000000001" customHeight="1">
      <c r="A66" s="59" t="s">
        <v>55</v>
      </c>
      <c r="B66" s="40" t="s">
        <v>22</v>
      </c>
      <c r="C66" s="24"/>
      <c r="D66" s="110">
        <f>SUM(D64:D65)</f>
        <v>788670</v>
      </c>
      <c r="E66" s="110"/>
      <c r="F66" s="24">
        <f>SUM(F64:F65)</f>
        <v>788670</v>
      </c>
    </row>
    <row r="67" spans="1:7" s="31" customFormat="1" ht="20.100000000000001" customHeight="1">
      <c r="A67" s="173" t="s">
        <v>73</v>
      </c>
      <c r="B67" s="173"/>
      <c r="C67" s="55">
        <f>C56+C55+C60+C63</f>
        <v>11007546</v>
      </c>
      <c r="D67" s="114">
        <f>D55+D56+D60+D63+D66</f>
        <v>1450120</v>
      </c>
      <c r="E67" s="114">
        <v>0</v>
      </c>
      <c r="F67" s="39">
        <f>F55+F56+F60+F63+F66</f>
        <v>12457666</v>
      </c>
      <c r="G67" s="70"/>
    </row>
    <row r="68" spans="1:7" s="14" customFormat="1" ht="15.75" customHeight="1">
      <c r="A68" s="32"/>
      <c r="B68" s="7"/>
      <c r="C68" s="11"/>
      <c r="F68" s="68"/>
    </row>
    <row r="69" spans="1:7" s="14" customFormat="1" ht="15.75" customHeight="1">
      <c r="A69" s="159" t="s">
        <v>149</v>
      </c>
      <c r="B69" s="148" t="s">
        <v>129</v>
      </c>
      <c r="C69" s="150" t="s">
        <v>9</v>
      </c>
      <c r="D69" s="155" t="s">
        <v>188</v>
      </c>
      <c r="E69" s="160" t="s">
        <v>215</v>
      </c>
      <c r="F69" s="170" t="s">
        <v>189</v>
      </c>
    </row>
    <row r="70" spans="1:7" s="14" customFormat="1" ht="15.75" customHeight="1">
      <c r="A70" s="159"/>
      <c r="B70" s="148"/>
      <c r="C70" s="150"/>
      <c r="D70" s="156"/>
      <c r="E70" s="161"/>
      <c r="F70" s="171"/>
    </row>
    <row r="71" spans="1:7" s="14" customFormat="1" ht="15.75" customHeight="1">
      <c r="A71" s="159"/>
      <c r="B71" s="148"/>
      <c r="C71" s="149"/>
      <c r="D71" s="157"/>
      <c r="E71" s="162"/>
      <c r="F71" s="172"/>
    </row>
    <row r="72" spans="1:7" s="14" customFormat="1" ht="20.100000000000001" customHeight="1">
      <c r="A72" s="153" t="s">
        <v>30</v>
      </c>
      <c r="B72" s="154"/>
      <c r="C72" s="154"/>
      <c r="D72" s="154"/>
      <c r="E72" s="154"/>
      <c r="F72" s="154"/>
    </row>
    <row r="73" spans="1:7" s="17" customFormat="1" ht="15.75" customHeight="1">
      <c r="A73" s="41" t="s">
        <v>53</v>
      </c>
      <c r="B73" s="25" t="s">
        <v>69</v>
      </c>
      <c r="C73" s="21">
        <v>120000</v>
      </c>
      <c r="D73" s="20"/>
      <c r="E73" s="20"/>
      <c r="F73" s="33">
        <v>120000</v>
      </c>
    </row>
    <row r="74" spans="1:7" s="17" customFormat="1" ht="15.75" customHeight="1">
      <c r="A74" s="41" t="s">
        <v>61</v>
      </c>
      <c r="B74" s="25" t="s">
        <v>72</v>
      </c>
      <c r="C74" s="21">
        <v>1550000</v>
      </c>
      <c r="D74" s="20"/>
      <c r="E74" s="20"/>
      <c r="F74" s="33">
        <v>1550000</v>
      </c>
    </row>
    <row r="75" spans="1:7" s="17" customFormat="1" ht="15.75" customHeight="1">
      <c r="A75" s="41" t="s">
        <v>65</v>
      </c>
      <c r="B75" s="25" t="s">
        <v>135</v>
      </c>
      <c r="C75" s="21">
        <v>450900</v>
      </c>
      <c r="D75" s="20"/>
      <c r="E75" s="20"/>
      <c r="F75" s="33">
        <v>450900</v>
      </c>
    </row>
    <row r="76" spans="1:7" s="17" customFormat="1" ht="15.75" customHeight="1">
      <c r="A76" s="59" t="s">
        <v>66</v>
      </c>
      <c r="B76" s="40" t="s">
        <v>2</v>
      </c>
      <c r="C76" s="42">
        <f>SUM(C73:C75)</f>
        <v>2120900</v>
      </c>
      <c r="D76" s="24"/>
      <c r="E76" s="24"/>
      <c r="F76" s="24">
        <f>SUM(F73:F75)</f>
        <v>2120900</v>
      </c>
    </row>
    <row r="77" spans="1:7" s="17" customFormat="1" ht="15.75" customHeight="1">
      <c r="A77" s="41" t="s">
        <v>55</v>
      </c>
      <c r="B77" s="25" t="s">
        <v>194</v>
      </c>
      <c r="C77" s="21"/>
      <c r="D77" s="20">
        <v>3688976</v>
      </c>
      <c r="E77" s="20"/>
      <c r="F77" s="33">
        <v>3688976</v>
      </c>
    </row>
    <row r="78" spans="1:7" s="17" customFormat="1" ht="15.75" customHeight="1">
      <c r="A78" s="41" t="s">
        <v>55</v>
      </c>
      <c r="B78" s="25" t="s">
        <v>176</v>
      </c>
      <c r="C78" s="21"/>
      <c r="D78" s="20">
        <v>996024</v>
      </c>
      <c r="E78" s="20"/>
      <c r="F78" s="33">
        <v>996024</v>
      </c>
    </row>
    <row r="79" spans="1:7" s="29" customFormat="1" ht="15.75" customHeight="1">
      <c r="A79" s="59" t="s">
        <v>55</v>
      </c>
      <c r="B79" s="40" t="s">
        <v>22</v>
      </c>
      <c r="C79" s="42"/>
      <c r="D79" s="24">
        <f>SUM(D77:D78)</f>
        <v>4685000</v>
      </c>
      <c r="E79" s="24"/>
      <c r="F79" s="24">
        <f>SUM(F77:F78)</f>
        <v>4685000</v>
      </c>
    </row>
    <row r="80" spans="1:7" s="32" customFormat="1" ht="20.100000000000001" customHeight="1">
      <c r="A80" s="151" t="s">
        <v>73</v>
      </c>
      <c r="B80" s="152"/>
      <c r="C80" s="58">
        <f>SUM(C76)</f>
        <v>2120900</v>
      </c>
      <c r="D80" s="120">
        <f>D79</f>
        <v>4685000</v>
      </c>
      <c r="E80" s="120">
        <v>0</v>
      </c>
      <c r="F80" s="61">
        <f>F76+F79</f>
        <v>6805900</v>
      </c>
      <c r="G80" s="71"/>
    </row>
    <row r="81" spans="1:7" s="8" customFormat="1" ht="15.75" customHeight="1">
      <c r="A81" s="32"/>
      <c r="B81" s="7"/>
      <c r="C81" s="9"/>
      <c r="F81" s="12"/>
    </row>
    <row r="82" spans="1:7" s="5" customFormat="1" ht="15.75" customHeight="1">
      <c r="A82" s="159" t="s">
        <v>149</v>
      </c>
      <c r="B82" s="148" t="s">
        <v>130</v>
      </c>
      <c r="C82" s="150" t="s">
        <v>9</v>
      </c>
      <c r="D82" s="155" t="s">
        <v>188</v>
      </c>
      <c r="E82" s="160" t="s">
        <v>215</v>
      </c>
      <c r="F82" s="170" t="s">
        <v>189</v>
      </c>
    </row>
    <row r="83" spans="1:7" s="5" customFormat="1" ht="15.75" customHeight="1">
      <c r="A83" s="159"/>
      <c r="B83" s="148"/>
      <c r="C83" s="150"/>
      <c r="D83" s="156"/>
      <c r="E83" s="161"/>
      <c r="F83" s="171"/>
    </row>
    <row r="84" spans="1:7" s="5" customFormat="1" ht="15.75" customHeight="1">
      <c r="A84" s="159"/>
      <c r="B84" s="148"/>
      <c r="C84" s="149"/>
      <c r="D84" s="157"/>
      <c r="E84" s="162"/>
      <c r="F84" s="172"/>
    </row>
    <row r="85" spans="1:7" s="5" customFormat="1" ht="20.100000000000001" customHeight="1">
      <c r="A85" s="153" t="s">
        <v>30</v>
      </c>
      <c r="B85" s="154"/>
      <c r="C85" s="154"/>
      <c r="D85" s="154"/>
      <c r="E85" s="154"/>
      <c r="F85" s="154"/>
    </row>
    <row r="86" spans="1:7" s="5" customFormat="1" ht="15.95" customHeight="1">
      <c r="A86" s="19" t="s">
        <v>66</v>
      </c>
      <c r="B86" s="19" t="s">
        <v>220</v>
      </c>
      <c r="C86" s="118"/>
      <c r="D86" s="118"/>
      <c r="E86" s="22">
        <v>800100</v>
      </c>
      <c r="F86" s="22">
        <v>800100</v>
      </c>
    </row>
    <row r="87" spans="1:7" s="5" customFormat="1" ht="15.95" customHeight="1">
      <c r="A87" s="28" t="s">
        <v>66</v>
      </c>
      <c r="B87" s="28" t="s">
        <v>221</v>
      </c>
      <c r="C87" s="28"/>
      <c r="D87" s="28"/>
      <c r="E87" s="78">
        <v>800100</v>
      </c>
      <c r="F87" s="78">
        <v>800100</v>
      </c>
    </row>
    <row r="88" spans="1:7" s="16" customFormat="1" ht="15.75" customHeight="1">
      <c r="A88" s="41" t="s">
        <v>76</v>
      </c>
      <c r="B88" s="25" t="s">
        <v>57</v>
      </c>
      <c r="C88" s="21">
        <v>50000</v>
      </c>
      <c r="D88" s="109"/>
      <c r="E88" s="109"/>
      <c r="F88" s="20">
        <v>50000</v>
      </c>
    </row>
    <row r="89" spans="1:7" s="16" customFormat="1" ht="15.75" customHeight="1">
      <c r="A89" s="41" t="s">
        <v>77</v>
      </c>
      <c r="B89" s="25" t="s">
        <v>131</v>
      </c>
      <c r="C89" s="21">
        <v>2304000</v>
      </c>
      <c r="D89" s="109">
        <v>604520</v>
      </c>
      <c r="E89" s="109">
        <v>-254520</v>
      </c>
      <c r="F89" s="20">
        <v>2654000</v>
      </c>
    </row>
    <row r="90" spans="1:7" s="16" customFormat="1" ht="15.75" customHeight="1">
      <c r="A90" s="41" t="s">
        <v>78</v>
      </c>
      <c r="B90" s="25" t="s">
        <v>79</v>
      </c>
      <c r="C90" s="21">
        <v>250000</v>
      </c>
      <c r="D90" s="109"/>
      <c r="E90" s="109"/>
      <c r="F90" s="20">
        <v>250000</v>
      </c>
    </row>
    <row r="91" spans="1:7" s="16" customFormat="1" ht="15.75" customHeight="1">
      <c r="A91" s="41" t="s">
        <v>212</v>
      </c>
      <c r="B91" s="25" t="s">
        <v>213</v>
      </c>
      <c r="C91" s="21"/>
      <c r="D91" s="109">
        <v>70500</v>
      </c>
      <c r="E91" s="109"/>
      <c r="F91" s="20">
        <v>70500</v>
      </c>
    </row>
    <row r="92" spans="1:7" s="27" customFormat="1" ht="15.75" customHeight="1">
      <c r="A92" s="59" t="s">
        <v>74</v>
      </c>
      <c r="B92" s="40" t="s">
        <v>75</v>
      </c>
      <c r="C92" s="42">
        <f>SUM(C88:C90)</f>
        <v>2604000</v>
      </c>
      <c r="D92" s="110">
        <f>SUM(D89:D91)</f>
        <v>675020</v>
      </c>
      <c r="E92" s="110">
        <f>SUM(E89:E91)</f>
        <v>-254520</v>
      </c>
      <c r="F92" s="24">
        <f>SUM(F88:F91)</f>
        <v>3024500</v>
      </c>
    </row>
    <row r="93" spans="1:7" s="27" customFormat="1" ht="15.75" customHeight="1">
      <c r="A93" s="41" t="s">
        <v>216</v>
      </c>
      <c r="B93" s="143" t="s">
        <v>217</v>
      </c>
      <c r="C93" s="21"/>
      <c r="D93" s="109"/>
      <c r="E93" s="109">
        <v>200000</v>
      </c>
      <c r="F93" s="20">
        <v>200000</v>
      </c>
    </row>
    <row r="94" spans="1:7" s="27" customFormat="1" ht="15.75" customHeight="1">
      <c r="A94" s="59" t="s">
        <v>114</v>
      </c>
      <c r="B94" s="134" t="s">
        <v>218</v>
      </c>
      <c r="C94" s="42"/>
      <c r="D94" s="110"/>
      <c r="E94" s="110">
        <f>SUM(E93)</f>
        <v>200000</v>
      </c>
      <c r="F94" s="24">
        <f>SUM(F93)</f>
        <v>200000</v>
      </c>
    </row>
    <row r="95" spans="1:7" s="4" customFormat="1" ht="20.100000000000001" customHeight="1">
      <c r="A95" s="151" t="s">
        <v>73</v>
      </c>
      <c r="B95" s="152"/>
      <c r="C95" s="58">
        <f>SUM(C92)</f>
        <v>2604000</v>
      </c>
      <c r="D95" s="114">
        <f>SUM(D92)</f>
        <v>675020</v>
      </c>
      <c r="E95" s="114">
        <f>E92+E94</f>
        <v>-54520</v>
      </c>
      <c r="F95" s="61">
        <f>SUM(F92+F94)</f>
        <v>3224500</v>
      </c>
      <c r="G95" s="69"/>
    </row>
    <row r="96" spans="1:7" s="5" customFormat="1" ht="15.75" customHeight="1">
      <c r="A96" s="32"/>
      <c r="B96" s="7"/>
      <c r="C96" s="9"/>
      <c r="F96" s="12"/>
    </row>
    <row r="97" spans="1:6" s="5" customFormat="1" ht="15.75" customHeight="1">
      <c r="A97" s="159" t="s">
        <v>149</v>
      </c>
      <c r="B97" s="148" t="s">
        <v>132</v>
      </c>
      <c r="C97" s="150" t="s">
        <v>9</v>
      </c>
      <c r="D97" s="155" t="s">
        <v>188</v>
      </c>
      <c r="E97" s="160" t="s">
        <v>215</v>
      </c>
      <c r="F97" s="170" t="s">
        <v>189</v>
      </c>
    </row>
    <row r="98" spans="1:6" s="5" customFormat="1" ht="15.75" customHeight="1">
      <c r="A98" s="159"/>
      <c r="B98" s="148"/>
      <c r="C98" s="150"/>
      <c r="D98" s="156"/>
      <c r="E98" s="161"/>
      <c r="F98" s="171"/>
    </row>
    <row r="99" spans="1:6" s="5" customFormat="1" ht="15.75" customHeight="1">
      <c r="A99" s="159"/>
      <c r="B99" s="148"/>
      <c r="C99" s="150"/>
      <c r="D99" s="157"/>
      <c r="E99" s="162"/>
      <c r="F99" s="172"/>
    </row>
    <row r="100" spans="1:6" s="5" customFormat="1" ht="20.100000000000001" customHeight="1">
      <c r="A100" s="153" t="s">
        <v>29</v>
      </c>
      <c r="B100" s="154"/>
      <c r="C100" s="154"/>
      <c r="D100" s="154"/>
      <c r="E100" s="154"/>
      <c r="F100" s="154"/>
    </row>
    <row r="101" spans="1:6" s="17" customFormat="1" ht="15.75" customHeight="1">
      <c r="A101" s="41" t="s">
        <v>81</v>
      </c>
      <c r="B101" s="25" t="s">
        <v>26</v>
      </c>
      <c r="C101" s="21">
        <v>802258</v>
      </c>
      <c r="D101" s="20"/>
      <c r="E101" s="20"/>
      <c r="F101" s="20">
        <v>802258</v>
      </c>
    </row>
    <row r="102" spans="1:6" s="17" customFormat="1" ht="15.75" customHeight="1">
      <c r="A102" s="41" t="s">
        <v>82</v>
      </c>
      <c r="B102" s="19" t="s">
        <v>31</v>
      </c>
      <c r="C102" s="22">
        <v>2712928</v>
      </c>
      <c r="D102" s="20"/>
      <c r="E102" s="20"/>
      <c r="F102" s="20">
        <v>2712928</v>
      </c>
    </row>
    <row r="103" spans="1:6" s="16" customFormat="1" ht="15.75" customHeight="1">
      <c r="A103" s="41" t="s">
        <v>83</v>
      </c>
      <c r="B103" s="19" t="s">
        <v>146</v>
      </c>
      <c r="C103" s="20">
        <v>4500000</v>
      </c>
      <c r="D103" s="109">
        <v>250000</v>
      </c>
      <c r="E103" s="109"/>
      <c r="F103" s="20">
        <v>4750000</v>
      </c>
    </row>
    <row r="104" spans="1:6" s="27" customFormat="1" ht="15.75" customHeight="1">
      <c r="A104" s="59" t="s">
        <v>47</v>
      </c>
      <c r="B104" s="28" t="s">
        <v>84</v>
      </c>
      <c r="C104" s="24">
        <f>SUM(C101:C103)</f>
        <v>8015186</v>
      </c>
      <c r="D104" s="110">
        <f>SUM(D101:D103)</f>
        <v>250000</v>
      </c>
      <c r="E104" s="110"/>
      <c r="F104" s="24">
        <f>SUM(F101:F103)</f>
        <v>8265186</v>
      </c>
    </row>
    <row r="105" spans="1:6" s="16" customFormat="1" ht="15.75" customHeight="1">
      <c r="A105" s="41" t="s">
        <v>85</v>
      </c>
      <c r="B105" s="19" t="s">
        <v>133</v>
      </c>
      <c r="C105" s="20">
        <v>98420</v>
      </c>
      <c r="D105" s="109"/>
      <c r="E105" s="109"/>
      <c r="F105" s="20">
        <v>98420</v>
      </c>
    </row>
    <row r="106" spans="1:6" s="27" customFormat="1" ht="15.75" customHeight="1">
      <c r="A106" s="38" t="s">
        <v>86</v>
      </c>
      <c r="B106" s="28" t="s">
        <v>87</v>
      </c>
      <c r="C106" s="24">
        <f>SUM(C105)</f>
        <v>98420</v>
      </c>
      <c r="D106" s="110"/>
      <c r="E106" s="110"/>
      <c r="F106" s="24">
        <f>SUM(F105)</f>
        <v>98420</v>
      </c>
    </row>
    <row r="107" spans="1:6" s="4" customFormat="1" ht="20.100000000000001" customHeight="1">
      <c r="A107" s="151" t="s">
        <v>80</v>
      </c>
      <c r="B107" s="152"/>
      <c r="C107" s="60">
        <f>SUM(C104+C106)</f>
        <v>8113606</v>
      </c>
      <c r="D107" s="114">
        <f>D104</f>
        <v>250000</v>
      </c>
      <c r="E107" s="114"/>
      <c r="F107" s="61">
        <f>F104+F106</f>
        <v>8363606</v>
      </c>
    </row>
    <row r="108" spans="1:6" s="5" customFormat="1" ht="20.100000000000001" customHeight="1">
      <c r="A108" s="153" t="s">
        <v>30</v>
      </c>
      <c r="B108" s="154"/>
      <c r="C108" s="154"/>
      <c r="D108" s="154"/>
      <c r="E108" s="154"/>
      <c r="F108" s="154"/>
    </row>
    <row r="109" spans="1:6" s="16" customFormat="1" ht="15.75" customHeight="1">
      <c r="A109" s="41" t="s">
        <v>88</v>
      </c>
      <c r="B109" s="25" t="s">
        <v>27</v>
      </c>
      <c r="C109" s="21">
        <v>2712928</v>
      </c>
      <c r="D109" s="109"/>
      <c r="E109" s="109">
        <v>70000</v>
      </c>
      <c r="F109" s="20">
        <v>2782928</v>
      </c>
    </row>
    <row r="110" spans="1:6" s="16" customFormat="1" ht="15.75" customHeight="1">
      <c r="A110" s="41" t="s">
        <v>51</v>
      </c>
      <c r="B110" s="25" t="s">
        <v>28</v>
      </c>
      <c r="C110" s="21">
        <v>802258</v>
      </c>
      <c r="D110" s="109"/>
      <c r="E110" s="109">
        <v>18900</v>
      </c>
      <c r="F110" s="20">
        <v>821158</v>
      </c>
    </row>
    <row r="111" spans="1:6" s="16" customFormat="1" ht="15.75" customHeight="1">
      <c r="A111" s="41" t="s">
        <v>71</v>
      </c>
      <c r="B111" s="25" t="s">
        <v>58</v>
      </c>
      <c r="C111" s="21">
        <v>488000</v>
      </c>
      <c r="D111" s="109"/>
      <c r="E111" s="109"/>
      <c r="F111" s="20">
        <v>488000</v>
      </c>
    </row>
    <row r="112" spans="1:6" s="16" customFormat="1" ht="15.75" customHeight="1">
      <c r="A112" s="41" t="s">
        <v>50</v>
      </c>
      <c r="B112" s="25" t="s">
        <v>179</v>
      </c>
      <c r="C112" s="21">
        <v>258400</v>
      </c>
      <c r="D112" s="109"/>
      <c r="E112" s="109"/>
      <c r="F112" s="20">
        <v>258400</v>
      </c>
    </row>
    <row r="113" spans="1:7" s="27" customFormat="1" ht="15.75" customHeight="1">
      <c r="A113" s="59" t="s">
        <v>66</v>
      </c>
      <c r="B113" s="40" t="s">
        <v>2</v>
      </c>
      <c r="C113" s="42">
        <f>SUM(C109:C112)</f>
        <v>4261586</v>
      </c>
      <c r="D113" s="110"/>
      <c r="E113" s="110">
        <f>SUM(E109:E112)</f>
        <v>88900</v>
      </c>
      <c r="F113" s="24">
        <f>SUM(F109:F112)</f>
        <v>4350486</v>
      </c>
    </row>
    <row r="114" spans="1:7" s="4" customFormat="1" ht="20.100000000000001" customHeight="1">
      <c r="A114" s="151" t="s">
        <v>73</v>
      </c>
      <c r="B114" s="152"/>
      <c r="C114" s="58">
        <f>SUM(C113)</f>
        <v>4261586</v>
      </c>
      <c r="D114" s="111"/>
      <c r="E114" s="111">
        <f>SUM(E113)</f>
        <v>88900</v>
      </c>
      <c r="F114" s="61">
        <f>SUM(F113)</f>
        <v>4350486</v>
      </c>
      <c r="G114" s="69"/>
    </row>
    <row r="115" spans="1:7" ht="15.75" customHeight="1">
      <c r="B115" s="198"/>
      <c r="C115" s="198"/>
    </row>
    <row r="116" spans="1:7" ht="15.75" customHeight="1">
      <c r="A116" s="159" t="s">
        <v>149</v>
      </c>
      <c r="B116" s="148" t="s">
        <v>134</v>
      </c>
      <c r="C116" s="150" t="s">
        <v>9</v>
      </c>
      <c r="D116" s="155" t="s">
        <v>188</v>
      </c>
      <c r="E116" s="160" t="s">
        <v>215</v>
      </c>
      <c r="F116" s="170" t="s">
        <v>189</v>
      </c>
    </row>
    <row r="117" spans="1:7" ht="15.75" customHeight="1">
      <c r="A117" s="159"/>
      <c r="B117" s="148"/>
      <c r="C117" s="150"/>
      <c r="D117" s="156"/>
      <c r="E117" s="161"/>
      <c r="F117" s="171"/>
    </row>
    <row r="118" spans="1:7" ht="15.75" customHeight="1">
      <c r="A118" s="159"/>
      <c r="B118" s="148"/>
      <c r="C118" s="149"/>
      <c r="D118" s="157"/>
      <c r="E118" s="162"/>
      <c r="F118" s="172"/>
    </row>
    <row r="119" spans="1:7" s="6" customFormat="1" ht="20.100000000000001" customHeight="1">
      <c r="A119" s="153" t="s">
        <v>30</v>
      </c>
      <c r="B119" s="154"/>
      <c r="C119" s="154"/>
      <c r="D119" s="154"/>
      <c r="E119" s="154"/>
      <c r="F119" s="154"/>
    </row>
    <row r="120" spans="1:7" s="16" customFormat="1" ht="15.75" customHeight="1">
      <c r="A120" s="41" t="s">
        <v>61</v>
      </c>
      <c r="B120" s="25" t="s">
        <v>62</v>
      </c>
      <c r="C120" s="20">
        <v>2758629</v>
      </c>
      <c r="D120" s="94"/>
      <c r="E120" s="94"/>
      <c r="F120" s="20">
        <v>2758629</v>
      </c>
    </row>
    <row r="121" spans="1:7" s="16" customFormat="1" ht="15.75" customHeight="1">
      <c r="A121" s="41" t="s">
        <v>65</v>
      </c>
      <c r="B121" s="25" t="s">
        <v>135</v>
      </c>
      <c r="C121" s="20">
        <v>711830</v>
      </c>
      <c r="D121" s="94"/>
      <c r="E121" s="94"/>
      <c r="F121" s="20">
        <v>711830</v>
      </c>
    </row>
    <row r="122" spans="1:7" s="27" customFormat="1" ht="15.75" customHeight="1">
      <c r="A122" s="57" t="s">
        <v>66</v>
      </c>
      <c r="B122" s="40" t="s">
        <v>2</v>
      </c>
      <c r="C122" s="24">
        <f>SUM(C120+C121)</f>
        <v>3470459</v>
      </c>
      <c r="D122" s="95"/>
      <c r="E122" s="95"/>
      <c r="F122" s="24">
        <f>SUM(F120:F121)</f>
        <v>3470459</v>
      </c>
    </row>
    <row r="123" spans="1:7" s="4" customFormat="1" ht="20.100000000000001" customHeight="1">
      <c r="A123" s="151" t="s">
        <v>73</v>
      </c>
      <c r="B123" s="152"/>
      <c r="C123" s="55">
        <f>SUM(C122)</f>
        <v>3470459</v>
      </c>
      <c r="D123" s="96"/>
      <c r="E123" s="96"/>
      <c r="F123" s="61">
        <f>SUM(F122)</f>
        <v>3470459</v>
      </c>
      <c r="G123" s="69"/>
    </row>
    <row r="124" spans="1:7" ht="15.75" customHeight="1">
      <c r="B124" s="43"/>
      <c r="C124" s="44"/>
    </row>
    <row r="125" spans="1:7" s="3" customFormat="1" ht="15.75" customHeight="1">
      <c r="A125" s="159" t="s">
        <v>149</v>
      </c>
      <c r="B125" s="148" t="s">
        <v>136</v>
      </c>
      <c r="C125" s="150" t="s">
        <v>9</v>
      </c>
      <c r="D125" s="155" t="s">
        <v>188</v>
      </c>
      <c r="E125" s="160" t="s">
        <v>215</v>
      </c>
      <c r="F125" s="170" t="s">
        <v>189</v>
      </c>
    </row>
    <row r="126" spans="1:7" s="3" customFormat="1" ht="15.75" customHeight="1">
      <c r="A126" s="159"/>
      <c r="B126" s="148"/>
      <c r="C126" s="150"/>
      <c r="D126" s="156"/>
      <c r="E126" s="161"/>
      <c r="F126" s="171"/>
    </row>
    <row r="127" spans="1:7" s="4" customFormat="1" ht="15.75" customHeight="1">
      <c r="A127" s="159"/>
      <c r="B127" s="148"/>
      <c r="C127" s="149"/>
      <c r="D127" s="157"/>
      <c r="E127" s="162"/>
      <c r="F127" s="172"/>
    </row>
    <row r="128" spans="1:7" s="5" customFormat="1" ht="20.100000000000001" customHeight="1">
      <c r="A128" s="153" t="s">
        <v>29</v>
      </c>
      <c r="B128" s="154"/>
      <c r="C128" s="154"/>
      <c r="D128" s="154"/>
      <c r="E128" s="154"/>
      <c r="F128" s="154"/>
    </row>
    <row r="129" spans="1:6" s="16" customFormat="1" ht="15.75" customHeight="1">
      <c r="A129" s="41" t="s">
        <v>89</v>
      </c>
      <c r="B129" s="25" t="s">
        <v>91</v>
      </c>
      <c r="C129" s="20">
        <v>168163204</v>
      </c>
      <c r="D129" s="109">
        <v>965830</v>
      </c>
      <c r="E129" s="109"/>
      <c r="F129" s="33">
        <v>169129034</v>
      </c>
    </row>
    <row r="130" spans="1:6" s="27" customFormat="1" ht="15.75" customHeight="1">
      <c r="A130" s="59" t="s">
        <v>90</v>
      </c>
      <c r="B130" s="40" t="s">
        <v>92</v>
      </c>
      <c r="C130" s="24">
        <f>C129</f>
        <v>168163204</v>
      </c>
      <c r="D130" s="110">
        <f>SUM(D129)</f>
        <v>965830</v>
      </c>
      <c r="E130" s="110"/>
      <c r="F130" s="24">
        <f>SUM(F129)</f>
        <v>169129034</v>
      </c>
    </row>
    <row r="131" spans="1:6" s="30" customFormat="1" ht="20.100000000000001" customHeight="1">
      <c r="A131" s="151" t="s">
        <v>80</v>
      </c>
      <c r="B131" s="152"/>
      <c r="C131" s="61">
        <f>C130</f>
        <v>168163204</v>
      </c>
      <c r="D131" s="112">
        <f>SUM(D130)</f>
        <v>965830</v>
      </c>
      <c r="E131" s="112"/>
      <c r="F131" s="39">
        <f>SUM(F130)</f>
        <v>169129034</v>
      </c>
    </row>
    <row r="132" spans="1:6" s="4" customFormat="1" ht="15.75" customHeight="1">
      <c r="A132" s="32"/>
      <c r="B132" s="43"/>
      <c r="C132" s="44"/>
      <c r="F132" s="12"/>
    </row>
    <row r="133" spans="1:6" s="4" customFormat="1" ht="15.75" customHeight="1">
      <c r="A133" s="159" t="s">
        <v>149</v>
      </c>
      <c r="B133" s="148" t="s">
        <v>153</v>
      </c>
      <c r="C133" s="150" t="s">
        <v>9</v>
      </c>
      <c r="D133" s="155" t="s">
        <v>188</v>
      </c>
      <c r="E133" s="160" t="s">
        <v>215</v>
      </c>
      <c r="F133" s="170" t="s">
        <v>189</v>
      </c>
    </row>
    <row r="134" spans="1:6" s="4" customFormat="1" ht="15.75" customHeight="1">
      <c r="A134" s="159"/>
      <c r="B134" s="148"/>
      <c r="C134" s="150"/>
      <c r="D134" s="156"/>
      <c r="E134" s="161"/>
      <c r="F134" s="171"/>
    </row>
    <row r="135" spans="1:6" s="4" customFormat="1" ht="15.75" customHeight="1">
      <c r="A135" s="159"/>
      <c r="B135" s="148"/>
      <c r="C135" s="149"/>
      <c r="D135" s="157"/>
      <c r="E135" s="162"/>
      <c r="F135" s="172"/>
    </row>
    <row r="136" spans="1:6" s="5" customFormat="1" ht="20.100000000000001" customHeight="1">
      <c r="A136" s="178" t="s">
        <v>29</v>
      </c>
      <c r="B136" s="179"/>
      <c r="C136" s="179"/>
      <c r="D136" s="179"/>
      <c r="E136" s="179"/>
      <c r="F136" s="180"/>
    </row>
    <row r="137" spans="1:6" s="16" customFormat="1" ht="15.75" customHeight="1">
      <c r="A137" s="102" t="s">
        <v>94</v>
      </c>
      <c r="B137" s="103" t="s">
        <v>37</v>
      </c>
      <c r="C137" s="104">
        <v>3300000</v>
      </c>
      <c r="D137" s="109"/>
      <c r="E137" s="109"/>
      <c r="F137" s="33">
        <v>3300000</v>
      </c>
    </row>
    <row r="138" spans="1:6" s="16" customFormat="1" ht="15.75" customHeight="1">
      <c r="A138" s="41" t="s">
        <v>95</v>
      </c>
      <c r="B138" s="25" t="s">
        <v>18</v>
      </c>
      <c r="C138" s="20">
        <v>47000000</v>
      </c>
      <c r="D138" s="109"/>
      <c r="E138" s="109">
        <v>25726800</v>
      </c>
      <c r="F138" s="33">
        <v>72726800</v>
      </c>
    </row>
    <row r="139" spans="1:6" s="16" customFormat="1" ht="15.75" customHeight="1">
      <c r="A139" s="41" t="s">
        <v>96</v>
      </c>
      <c r="B139" s="25" t="s">
        <v>180</v>
      </c>
      <c r="C139" s="20">
        <v>278600</v>
      </c>
      <c r="D139" s="109"/>
      <c r="E139" s="109"/>
      <c r="F139" s="33">
        <v>278600</v>
      </c>
    </row>
    <row r="140" spans="1:6" s="27" customFormat="1" ht="15.75" customHeight="1">
      <c r="A140" s="188" t="s">
        <v>45</v>
      </c>
      <c r="B140" s="189"/>
      <c r="C140" s="79">
        <f>SUM(C137:C139)</f>
        <v>50578600</v>
      </c>
      <c r="D140" s="110"/>
      <c r="E140" s="110">
        <f>SUM(E138:E139)</f>
        <v>25726800</v>
      </c>
      <c r="F140" s="79">
        <f>SUM(F137:F139)</f>
        <v>76305400</v>
      </c>
    </row>
    <row r="141" spans="1:6" s="27" customFormat="1" ht="15.75" customHeight="1">
      <c r="A141" s="59" t="s">
        <v>97</v>
      </c>
      <c r="B141" s="40" t="s">
        <v>19</v>
      </c>
      <c r="C141" s="24">
        <v>3767000</v>
      </c>
      <c r="D141" s="110"/>
      <c r="E141" s="110"/>
      <c r="F141" s="24">
        <v>3767000</v>
      </c>
    </row>
    <row r="142" spans="1:6" s="27" customFormat="1" ht="20.100000000000001" customHeight="1">
      <c r="A142" s="173" t="s">
        <v>80</v>
      </c>
      <c r="B142" s="173"/>
      <c r="C142" s="61">
        <f>C140+C141</f>
        <v>54345600</v>
      </c>
      <c r="D142" s="110"/>
      <c r="E142" s="110">
        <f>SUM(E140:E141)</f>
        <v>25726800</v>
      </c>
      <c r="F142" s="61">
        <f>F140+F141</f>
        <v>80072400</v>
      </c>
    </row>
    <row r="143" spans="1:6" s="27" customFormat="1" ht="15.75" customHeight="1">
      <c r="A143" s="84"/>
      <c r="B143" s="85"/>
      <c r="C143" s="86"/>
      <c r="F143" s="12"/>
    </row>
    <row r="144" spans="1:6" s="27" customFormat="1" ht="15.75" customHeight="1">
      <c r="A144" s="159" t="s">
        <v>149</v>
      </c>
      <c r="B144" s="148" t="s">
        <v>181</v>
      </c>
      <c r="C144" s="150" t="s">
        <v>9</v>
      </c>
      <c r="D144" s="155" t="s">
        <v>188</v>
      </c>
      <c r="E144" s="160" t="s">
        <v>215</v>
      </c>
      <c r="F144" s="170" t="s">
        <v>189</v>
      </c>
    </row>
    <row r="145" spans="1:6" s="27" customFormat="1" ht="15.75" customHeight="1">
      <c r="A145" s="159"/>
      <c r="B145" s="148"/>
      <c r="C145" s="150"/>
      <c r="D145" s="156"/>
      <c r="E145" s="161"/>
      <c r="F145" s="171"/>
    </row>
    <row r="146" spans="1:6" s="27" customFormat="1" ht="15.75" customHeight="1">
      <c r="A146" s="159"/>
      <c r="B146" s="148"/>
      <c r="C146" s="149"/>
      <c r="D146" s="157"/>
      <c r="E146" s="162"/>
      <c r="F146" s="172"/>
    </row>
    <row r="147" spans="1:6" s="27" customFormat="1" ht="20.25" customHeight="1">
      <c r="A147" s="153" t="s">
        <v>29</v>
      </c>
      <c r="B147" s="154"/>
      <c r="C147" s="154"/>
      <c r="D147" s="154"/>
      <c r="E147" s="154"/>
      <c r="F147" s="154"/>
    </row>
    <row r="148" spans="1:6" s="27" customFormat="1" ht="19.5" customHeight="1">
      <c r="A148" s="45" t="s">
        <v>98</v>
      </c>
      <c r="B148" s="87" t="s">
        <v>183</v>
      </c>
      <c r="C148" s="20">
        <v>4446620</v>
      </c>
      <c r="D148" s="110"/>
      <c r="E148" s="109">
        <v>51484</v>
      </c>
      <c r="F148" s="20">
        <v>4498104</v>
      </c>
    </row>
    <row r="149" spans="1:6" s="16" customFormat="1" ht="15.75" customHeight="1">
      <c r="A149" s="41" t="s">
        <v>98</v>
      </c>
      <c r="B149" s="25" t="s">
        <v>41</v>
      </c>
      <c r="C149" s="20">
        <v>36090400</v>
      </c>
      <c r="D149" s="109"/>
      <c r="E149" s="109"/>
      <c r="F149" s="20">
        <v>36090400</v>
      </c>
    </row>
    <row r="150" spans="1:6" s="16" customFormat="1" ht="24.75" customHeight="1">
      <c r="A150" s="41" t="s">
        <v>98</v>
      </c>
      <c r="B150" s="25" t="s">
        <v>182</v>
      </c>
      <c r="C150" s="20">
        <v>16385082</v>
      </c>
      <c r="D150" s="109"/>
      <c r="E150" s="109">
        <v>326340</v>
      </c>
      <c r="F150" s="20">
        <v>16711422</v>
      </c>
    </row>
    <row r="151" spans="1:6" s="16" customFormat="1" ht="23.25" customHeight="1">
      <c r="A151" s="41" t="s">
        <v>98</v>
      </c>
      <c r="B151" s="25" t="s">
        <v>46</v>
      </c>
      <c r="C151" s="47">
        <v>1863400</v>
      </c>
      <c r="D151" s="109"/>
      <c r="E151" s="109">
        <v>310286</v>
      </c>
      <c r="F151" s="20">
        <v>2173686</v>
      </c>
    </row>
    <row r="152" spans="1:6" s="16" customFormat="1" ht="15.75" customHeight="1">
      <c r="A152" s="41" t="s">
        <v>98</v>
      </c>
      <c r="B152" s="25" t="s">
        <v>165</v>
      </c>
      <c r="C152" s="47">
        <v>93120</v>
      </c>
      <c r="D152" s="109"/>
      <c r="E152" s="109">
        <v>-47045</v>
      </c>
      <c r="F152" s="20">
        <v>46075</v>
      </c>
    </row>
    <row r="153" spans="1:6" s="16" customFormat="1" ht="21.75" customHeight="1">
      <c r="A153" s="122" t="s">
        <v>98</v>
      </c>
      <c r="B153" s="25" t="s">
        <v>195</v>
      </c>
      <c r="C153" s="47">
        <v>0</v>
      </c>
      <c r="D153" s="109">
        <v>13443758</v>
      </c>
      <c r="E153" s="109">
        <v>877762</v>
      </c>
      <c r="F153" s="20">
        <v>14321520</v>
      </c>
    </row>
    <row r="154" spans="1:6" ht="15.75" customHeight="1">
      <c r="A154" s="163" t="s">
        <v>20</v>
      </c>
      <c r="B154" s="164"/>
      <c r="C154" s="48">
        <f>SUM(C148:C153)</f>
        <v>58878622</v>
      </c>
      <c r="D154" s="121">
        <f>SUM(D148:D153)</f>
        <v>13443758</v>
      </c>
      <c r="E154" s="121">
        <f>SUM(E148:E153)</f>
        <v>1518827</v>
      </c>
      <c r="F154" s="79">
        <f>SUM(F148:F153)</f>
        <v>73841207</v>
      </c>
    </row>
    <row r="155" spans="1:6" ht="15.75" customHeight="1">
      <c r="A155" s="131" t="s">
        <v>100</v>
      </c>
      <c r="B155" s="132" t="s">
        <v>214</v>
      </c>
      <c r="C155" s="48"/>
      <c r="D155" s="121">
        <v>70500</v>
      </c>
      <c r="E155" s="121"/>
      <c r="F155" s="79">
        <v>70500</v>
      </c>
    </row>
    <row r="156" spans="1:6" ht="15.75" customHeight="1">
      <c r="A156" s="133" t="s">
        <v>200</v>
      </c>
      <c r="B156" s="130" t="s">
        <v>201</v>
      </c>
      <c r="C156" s="48"/>
      <c r="D156" s="121">
        <v>4685000</v>
      </c>
      <c r="E156" s="121"/>
      <c r="F156" s="79">
        <v>4685000</v>
      </c>
    </row>
    <row r="157" spans="1:6" s="4" customFormat="1" ht="20.100000000000001" customHeight="1">
      <c r="A157" s="151" t="s">
        <v>80</v>
      </c>
      <c r="B157" s="152"/>
      <c r="C157" s="55">
        <f>C154</f>
        <v>58878622</v>
      </c>
      <c r="D157" s="113">
        <f>SUM(D154:D156)</f>
        <v>18199258</v>
      </c>
      <c r="E157" s="114">
        <f>SUM(E154:E156)</f>
        <v>1518827</v>
      </c>
      <c r="F157" s="39">
        <f>SUM(F154:F156)</f>
        <v>78596707</v>
      </c>
    </row>
    <row r="158" spans="1:6" s="8" customFormat="1" ht="15.75" customHeight="1">
      <c r="A158" s="32"/>
      <c r="B158" s="7"/>
      <c r="C158" s="15"/>
      <c r="F158" s="12"/>
    </row>
    <row r="159" spans="1:6" s="4" customFormat="1" ht="15.75" customHeight="1">
      <c r="A159" s="159" t="s">
        <v>149</v>
      </c>
      <c r="B159" s="148" t="s">
        <v>137</v>
      </c>
      <c r="C159" s="148" t="s">
        <v>9</v>
      </c>
      <c r="D159" s="155" t="s">
        <v>188</v>
      </c>
      <c r="E159" s="160" t="s">
        <v>215</v>
      </c>
      <c r="F159" s="170" t="s">
        <v>189</v>
      </c>
    </row>
    <row r="160" spans="1:6" s="4" customFormat="1" ht="15.75" customHeight="1">
      <c r="A160" s="159"/>
      <c r="B160" s="148"/>
      <c r="C160" s="148"/>
      <c r="D160" s="156"/>
      <c r="E160" s="161"/>
      <c r="F160" s="171"/>
    </row>
    <row r="161" spans="1:6" s="4" customFormat="1" ht="15.75" customHeight="1">
      <c r="A161" s="159"/>
      <c r="B161" s="148"/>
      <c r="C161" s="149"/>
      <c r="D161" s="157"/>
      <c r="E161" s="162"/>
      <c r="F161" s="172"/>
    </row>
    <row r="162" spans="1:6" s="5" customFormat="1" ht="20.100000000000001" customHeight="1">
      <c r="A162" s="181" t="s">
        <v>29</v>
      </c>
      <c r="B162" s="181"/>
      <c r="C162" s="181"/>
      <c r="D162" s="181"/>
      <c r="E162" s="181"/>
      <c r="F162" s="181"/>
    </row>
    <row r="163" spans="1:6" s="27" customFormat="1" ht="28.5" customHeight="1">
      <c r="A163" s="106" t="s">
        <v>100</v>
      </c>
      <c r="B163" s="107" t="s">
        <v>101</v>
      </c>
      <c r="C163" s="108">
        <v>5089200</v>
      </c>
      <c r="D163" s="110"/>
      <c r="E163" s="110"/>
      <c r="F163" s="24">
        <v>5089200</v>
      </c>
    </row>
    <row r="164" spans="1:6" s="31" customFormat="1" ht="20.100000000000001" customHeight="1">
      <c r="A164" s="151" t="s">
        <v>80</v>
      </c>
      <c r="B164" s="152"/>
      <c r="C164" s="63">
        <f>C163</f>
        <v>5089200</v>
      </c>
      <c r="D164" s="114">
        <f>SUM(D163)</f>
        <v>0</v>
      </c>
      <c r="E164" s="114"/>
      <c r="F164" s="61">
        <f>SUM(F163)</f>
        <v>5089200</v>
      </c>
    </row>
    <row r="165" spans="1:6" s="5" customFormat="1" ht="20.100000000000001" customHeight="1">
      <c r="A165" s="168" t="s">
        <v>30</v>
      </c>
      <c r="B165" s="169"/>
      <c r="C165" s="169"/>
      <c r="D165" s="169"/>
      <c r="E165" s="169"/>
      <c r="F165" s="169"/>
    </row>
    <row r="166" spans="1:6" s="27" customFormat="1" ht="15.75" customHeight="1">
      <c r="A166" s="59" t="s">
        <v>56</v>
      </c>
      <c r="B166" s="40" t="s">
        <v>5</v>
      </c>
      <c r="C166" s="24">
        <v>3989204</v>
      </c>
      <c r="D166" s="110">
        <v>122400</v>
      </c>
      <c r="E166" s="110"/>
      <c r="F166" s="24">
        <v>4111604</v>
      </c>
    </row>
    <row r="167" spans="1:6" s="27" customFormat="1" ht="15.75" customHeight="1">
      <c r="A167" s="59" t="s">
        <v>67</v>
      </c>
      <c r="B167" s="40" t="s">
        <v>7</v>
      </c>
      <c r="C167" s="24">
        <v>799829</v>
      </c>
      <c r="D167" s="110">
        <v>23868</v>
      </c>
      <c r="E167" s="110"/>
      <c r="F167" s="24">
        <v>823697</v>
      </c>
    </row>
    <row r="168" spans="1:6" s="16" customFormat="1" ht="15.75" customHeight="1">
      <c r="A168" s="41" t="s">
        <v>53</v>
      </c>
      <c r="B168" s="25" t="s">
        <v>69</v>
      </c>
      <c r="C168" s="20">
        <v>53800</v>
      </c>
      <c r="D168" s="109"/>
      <c r="E168" s="109"/>
      <c r="F168" s="33">
        <v>53800</v>
      </c>
    </row>
    <row r="169" spans="1:6" s="16" customFormat="1" ht="15.75" customHeight="1">
      <c r="A169" s="41" t="s">
        <v>52</v>
      </c>
      <c r="B169" s="25" t="s">
        <v>93</v>
      </c>
      <c r="C169" s="20">
        <v>88240</v>
      </c>
      <c r="D169" s="109"/>
      <c r="E169" s="109"/>
      <c r="F169" s="33">
        <v>88240</v>
      </c>
    </row>
    <row r="170" spans="1:6" s="16" customFormat="1" ht="15.75" customHeight="1">
      <c r="A170" s="41" t="s">
        <v>61</v>
      </c>
      <c r="B170" s="25" t="s">
        <v>72</v>
      </c>
      <c r="C170" s="20">
        <v>71090</v>
      </c>
      <c r="D170" s="109"/>
      <c r="E170" s="109"/>
      <c r="F170" s="33">
        <v>71090</v>
      </c>
    </row>
    <row r="171" spans="1:6" s="16" customFormat="1" ht="15.75" customHeight="1">
      <c r="A171" s="41" t="s">
        <v>65</v>
      </c>
      <c r="B171" s="25" t="s">
        <v>135</v>
      </c>
      <c r="C171" s="20">
        <v>38351</v>
      </c>
      <c r="D171" s="109"/>
      <c r="E171" s="109"/>
      <c r="F171" s="33">
        <v>38351</v>
      </c>
    </row>
    <row r="172" spans="1:6" s="16" customFormat="1" ht="15.75" customHeight="1">
      <c r="A172" s="41" t="s">
        <v>63</v>
      </c>
      <c r="B172" s="25" t="s">
        <v>102</v>
      </c>
      <c r="C172" s="20">
        <v>48686</v>
      </c>
      <c r="D172" s="109"/>
      <c r="E172" s="109"/>
      <c r="F172" s="33">
        <v>48686</v>
      </c>
    </row>
    <row r="173" spans="1:6" s="27" customFormat="1" ht="15.75" customHeight="1">
      <c r="A173" s="59" t="s">
        <v>66</v>
      </c>
      <c r="B173" s="40" t="s">
        <v>2</v>
      </c>
      <c r="C173" s="24">
        <f>SUM(C168:C172)</f>
        <v>300167</v>
      </c>
      <c r="D173" s="110">
        <v>0</v>
      </c>
      <c r="E173" s="110"/>
      <c r="F173" s="24">
        <f>SUM(F168:F172)</f>
        <v>300167</v>
      </c>
    </row>
    <row r="174" spans="1:6" s="16" customFormat="1" ht="23.25" customHeight="1">
      <c r="A174" s="41" t="s">
        <v>110</v>
      </c>
      <c r="B174" s="25" t="s">
        <v>154</v>
      </c>
      <c r="C174" s="20"/>
      <c r="D174" s="109"/>
      <c r="E174" s="109"/>
      <c r="F174" s="33"/>
    </row>
    <row r="175" spans="1:6" s="16" customFormat="1" ht="15.75" customHeight="1">
      <c r="A175" s="165" t="s">
        <v>150</v>
      </c>
      <c r="B175" s="166"/>
      <c r="C175" s="167"/>
      <c r="D175" s="109"/>
      <c r="E175" s="109"/>
      <c r="F175" s="33"/>
    </row>
    <row r="176" spans="1:6" s="27" customFormat="1" ht="15.75" customHeight="1">
      <c r="A176" s="59" t="s">
        <v>105</v>
      </c>
      <c r="B176" s="40" t="s">
        <v>111</v>
      </c>
      <c r="C176" s="24">
        <f>SUM(C174:C175)</f>
        <v>0</v>
      </c>
      <c r="D176" s="110"/>
      <c r="E176" s="110"/>
      <c r="F176" s="33"/>
    </row>
    <row r="177" spans="1:7" s="27" customFormat="1" ht="15.75" customHeight="1">
      <c r="A177" s="163" t="s">
        <v>24</v>
      </c>
      <c r="B177" s="164"/>
      <c r="C177" s="39">
        <f>C166+C167+C173+C176</f>
        <v>5089200</v>
      </c>
      <c r="D177" s="110">
        <v>146268</v>
      </c>
      <c r="E177" s="110"/>
      <c r="F177" s="39">
        <f>F166+F167+F173</f>
        <v>5235468</v>
      </c>
    </row>
    <row r="178" spans="1:7" s="17" customFormat="1" ht="15.75" customHeight="1">
      <c r="A178" s="41" t="s">
        <v>48</v>
      </c>
      <c r="B178" s="25" t="s">
        <v>32</v>
      </c>
      <c r="C178" s="20">
        <v>15000</v>
      </c>
      <c r="D178" s="20"/>
      <c r="E178" s="20"/>
      <c r="F178" s="20">
        <v>15000</v>
      </c>
    </row>
    <row r="179" spans="1:7" s="17" customFormat="1" ht="15.75" customHeight="1">
      <c r="A179" s="41" t="s">
        <v>49</v>
      </c>
      <c r="B179" s="25" t="s">
        <v>10</v>
      </c>
      <c r="C179" s="20">
        <v>10000</v>
      </c>
      <c r="D179" s="20"/>
      <c r="E179" s="20"/>
      <c r="F179" s="20">
        <v>10000</v>
      </c>
    </row>
    <row r="180" spans="1:7" s="17" customFormat="1" ht="15.75" customHeight="1">
      <c r="A180" s="41" t="s">
        <v>50</v>
      </c>
      <c r="B180" s="25" t="s">
        <v>70</v>
      </c>
      <c r="C180" s="20">
        <v>96000</v>
      </c>
      <c r="D180" s="20"/>
      <c r="E180" s="20"/>
      <c r="F180" s="20">
        <v>96000</v>
      </c>
    </row>
    <row r="181" spans="1:7" s="17" customFormat="1" ht="15.75" customHeight="1">
      <c r="A181" s="41" t="s">
        <v>51</v>
      </c>
      <c r="B181" s="25" t="s">
        <v>17</v>
      </c>
      <c r="C181" s="20">
        <v>32670</v>
      </c>
      <c r="D181" s="20"/>
      <c r="E181" s="20"/>
      <c r="F181" s="20">
        <v>32670</v>
      </c>
    </row>
    <row r="182" spans="1:7" s="27" customFormat="1" ht="15.75" customHeight="1">
      <c r="A182" s="59" t="s">
        <v>66</v>
      </c>
      <c r="B182" s="40" t="s">
        <v>25</v>
      </c>
      <c r="C182" s="24">
        <f>SUM(C178:C181)</f>
        <v>153670</v>
      </c>
      <c r="D182" s="110"/>
      <c r="E182" s="110"/>
      <c r="F182" s="24">
        <f>SUM(F178:F181)</f>
        <v>153670</v>
      </c>
    </row>
    <row r="183" spans="1:7" s="27" customFormat="1" ht="15.75" customHeight="1">
      <c r="A183" s="41" t="s">
        <v>54</v>
      </c>
      <c r="B183" s="135" t="s">
        <v>203</v>
      </c>
      <c r="C183" s="24"/>
      <c r="D183" s="109">
        <v>45330</v>
      </c>
      <c r="E183" s="109"/>
      <c r="F183" s="20">
        <v>45330</v>
      </c>
    </row>
    <row r="184" spans="1:7" s="27" customFormat="1" ht="15.75" customHeight="1">
      <c r="A184" s="41" t="s">
        <v>54</v>
      </c>
      <c r="B184" s="135" t="s">
        <v>204</v>
      </c>
      <c r="C184" s="24"/>
      <c r="D184" s="109">
        <v>12239</v>
      </c>
      <c r="E184" s="109"/>
      <c r="F184" s="20">
        <v>12239</v>
      </c>
    </row>
    <row r="185" spans="1:7" s="27" customFormat="1" ht="15.75" customHeight="1">
      <c r="A185" s="59" t="s">
        <v>54</v>
      </c>
      <c r="B185" s="134" t="s">
        <v>205</v>
      </c>
      <c r="C185" s="24"/>
      <c r="D185" s="110">
        <f>SUM(D183:D184)</f>
        <v>57569</v>
      </c>
      <c r="E185" s="110"/>
      <c r="F185" s="24">
        <f>SUM(F183:F184)</f>
        <v>57569</v>
      </c>
    </row>
    <row r="186" spans="1:7" s="31" customFormat="1" ht="20.100000000000001" customHeight="1">
      <c r="A186" s="151" t="s">
        <v>73</v>
      </c>
      <c r="B186" s="152"/>
      <c r="C186" s="55">
        <f>C177+C182</f>
        <v>5242870</v>
      </c>
      <c r="D186" s="114">
        <f>D173+D185</f>
        <v>57569</v>
      </c>
      <c r="E186" s="114"/>
      <c r="F186" s="61">
        <f>F177+F182+F185</f>
        <v>5446707</v>
      </c>
      <c r="G186" s="70"/>
    </row>
    <row r="187" spans="1:7" s="14" customFormat="1" ht="15.75" customHeight="1">
      <c r="A187" s="32"/>
      <c r="B187" s="7"/>
      <c r="C187" s="11"/>
      <c r="F187" s="68"/>
    </row>
    <row r="188" spans="1:7" ht="15.75" customHeight="1">
      <c r="A188" s="159" t="s">
        <v>149</v>
      </c>
      <c r="B188" s="148" t="s">
        <v>138</v>
      </c>
      <c r="C188" s="150" t="s">
        <v>9</v>
      </c>
      <c r="D188" s="155" t="s">
        <v>188</v>
      </c>
      <c r="E188" s="160" t="s">
        <v>215</v>
      </c>
      <c r="F188" s="170" t="s">
        <v>189</v>
      </c>
    </row>
    <row r="189" spans="1:7" ht="15.75" customHeight="1">
      <c r="A189" s="159"/>
      <c r="B189" s="148"/>
      <c r="C189" s="150"/>
      <c r="D189" s="156"/>
      <c r="E189" s="161"/>
      <c r="F189" s="171"/>
    </row>
    <row r="190" spans="1:7" ht="15.75" customHeight="1">
      <c r="A190" s="159"/>
      <c r="B190" s="148"/>
      <c r="C190" s="149"/>
      <c r="D190" s="157"/>
      <c r="E190" s="162"/>
      <c r="F190" s="172"/>
    </row>
    <row r="191" spans="1:7" s="3" customFormat="1" ht="20.100000000000001" customHeight="1">
      <c r="A191" s="174" t="s">
        <v>29</v>
      </c>
      <c r="B191" s="175"/>
      <c r="C191" s="175"/>
      <c r="D191" s="175"/>
      <c r="E191" s="175"/>
      <c r="F191" s="175"/>
    </row>
    <row r="192" spans="1:7" s="27" customFormat="1" ht="26.25" customHeight="1">
      <c r="A192" s="59" t="s">
        <v>100</v>
      </c>
      <c r="B192" s="40" t="s">
        <v>101</v>
      </c>
      <c r="C192" s="26">
        <v>117600</v>
      </c>
      <c r="D192" s="95"/>
      <c r="E192" s="95"/>
      <c r="F192" s="59">
        <v>117600</v>
      </c>
    </row>
    <row r="193" spans="1:7" s="31" customFormat="1" ht="20.100000000000001" customHeight="1">
      <c r="A193" s="151" t="s">
        <v>80</v>
      </c>
      <c r="B193" s="152"/>
      <c r="C193" s="64">
        <f>C192</f>
        <v>117600</v>
      </c>
      <c r="D193" s="99"/>
      <c r="E193" s="99"/>
      <c r="F193" s="61">
        <f>SUM(F192)</f>
        <v>117600</v>
      </c>
    </row>
    <row r="194" spans="1:7" s="5" customFormat="1" ht="20.100000000000001" customHeight="1">
      <c r="A194" s="174" t="s">
        <v>30</v>
      </c>
      <c r="B194" s="175"/>
      <c r="C194" s="175"/>
      <c r="D194" s="175"/>
      <c r="E194" s="175"/>
      <c r="F194" s="175"/>
    </row>
    <row r="195" spans="1:7" s="16" customFormat="1" ht="15.75" customHeight="1">
      <c r="A195" s="41" t="s">
        <v>103</v>
      </c>
      <c r="B195" s="45" t="s">
        <v>23</v>
      </c>
      <c r="C195" s="20">
        <v>58800</v>
      </c>
      <c r="D195" s="109"/>
      <c r="E195" s="109"/>
      <c r="F195" s="20">
        <v>58800</v>
      </c>
    </row>
    <row r="196" spans="1:7" s="16" customFormat="1" ht="15.75" customHeight="1">
      <c r="A196" s="41" t="s">
        <v>49</v>
      </c>
      <c r="B196" s="45" t="s">
        <v>68</v>
      </c>
      <c r="C196" s="20">
        <v>46300</v>
      </c>
      <c r="D196" s="109">
        <v>-29423</v>
      </c>
      <c r="E196" s="109"/>
      <c r="F196" s="20">
        <v>16877</v>
      </c>
    </row>
    <row r="197" spans="1:7" s="16" customFormat="1" ht="15.75" customHeight="1">
      <c r="A197" s="41" t="s">
        <v>51</v>
      </c>
      <c r="B197" s="45" t="s">
        <v>16</v>
      </c>
      <c r="C197" s="20">
        <v>12500</v>
      </c>
      <c r="D197" s="109">
        <v>-7944</v>
      </c>
      <c r="E197" s="109"/>
      <c r="F197" s="20">
        <v>4556</v>
      </c>
    </row>
    <row r="198" spans="1:7" s="27" customFormat="1" ht="15.75" customHeight="1">
      <c r="A198" s="59" t="s">
        <v>66</v>
      </c>
      <c r="B198" s="46" t="s">
        <v>2</v>
      </c>
      <c r="C198" s="24">
        <f>SUM(C195:C197)</f>
        <v>117600</v>
      </c>
      <c r="D198" s="110">
        <f>SUM(D196:D197)</f>
        <v>-37367</v>
      </c>
      <c r="E198" s="110"/>
      <c r="F198" s="24">
        <f>SUM(F195:F197)</f>
        <v>80233</v>
      </c>
    </row>
    <row r="199" spans="1:7" s="27" customFormat="1" ht="15.75" customHeight="1">
      <c r="A199" s="128" t="s">
        <v>54</v>
      </c>
      <c r="B199" s="135" t="s">
        <v>203</v>
      </c>
      <c r="C199" s="24"/>
      <c r="D199" s="110">
        <v>29423</v>
      </c>
      <c r="E199" s="110"/>
      <c r="F199" s="24">
        <v>29423</v>
      </c>
    </row>
    <row r="200" spans="1:7" s="27" customFormat="1" ht="15.75" customHeight="1">
      <c r="A200" s="128" t="s">
        <v>54</v>
      </c>
      <c r="B200" s="135" t="s">
        <v>204</v>
      </c>
      <c r="C200" s="24"/>
      <c r="D200" s="110">
        <v>7944</v>
      </c>
      <c r="E200" s="110"/>
      <c r="F200" s="24">
        <v>7944</v>
      </c>
    </row>
    <row r="201" spans="1:7" s="27" customFormat="1" ht="15.75" customHeight="1">
      <c r="A201" s="59" t="s">
        <v>54</v>
      </c>
      <c r="B201" s="134" t="s">
        <v>205</v>
      </c>
      <c r="C201" s="24"/>
      <c r="D201" s="110">
        <f>SUM(D199:D200)</f>
        <v>37367</v>
      </c>
      <c r="E201" s="110"/>
      <c r="F201" s="24">
        <f>SUM(F199:F200)</f>
        <v>37367</v>
      </c>
    </row>
    <row r="202" spans="1:7" s="10" customFormat="1" ht="20.100000000000001" customHeight="1">
      <c r="A202" s="151" t="s">
        <v>73</v>
      </c>
      <c r="B202" s="152"/>
      <c r="C202" s="61">
        <f>SUM(C198)</f>
        <v>117600</v>
      </c>
      <c r="D202" s="123">
        <f>D198+D201</f>
        <v>0</v>
      </c>
      <c r="E202" s="123"/>
      <c r="F202" s="61">
        <f>SUM(F198+F201)</f>
        <v>117600</v>
      </c>
      <c r="G202" s="72"/>
    </row>
    <row r="203" spans="1:7" s="10" customFormat="1" ht="15.75" customHeight="1">
      <c r="A203" s="32"/>
      <c r="B203" s="49"/>
      <c r="C203" s="50"/>
      <c r="F203" s="12"/>
    </row>
    <row r="204" spans="1:7" s="10" customFormat="1" ht="15.75" customHeight="1">
      <c r="A204" s="159" t="s">
        <v>149</v>
      </c>
      <c r="B204" s="148" t="s">
        <v>152</v>
      </c>
      <c r="C204" s="150" t="s">
        <v>9</v>
      </c>
      <c r="D204" s="155" t="s">
        <v>188</v>
      </c>
      <c r="E204" s="160" t="s">
        <v>215</v>
      </c>
      <c r="F204" s="170" t="s">
        <v>189</v>
      </c>
    </row>
    <row r="205" spans="1:7" s="10" customFormat="1" ht="15.75" customHeight="1">
      <c r="A205" s="159"/>
      <c r="B205" s="148"/>
      <c r="C205" s="150"/>
      <c r="D205" s="156"/>
      <c r="E205" s="161"/>
      <c r="F205" s="171"/>
    </row>
    <row r="206" spans="1:7" s="10" customFormat="1" ht="15.75" customHeight="1">
      <c r="A206" s="159"/>
      <c r="B206" s="148"/>
      <c r="C206" s="149"/>
      <c r="D206" s="157"/>
      <c r="E206" s="162"/>
      <c r="F206" s="172"/>
    </row>
    <row r="207" spans="1:7" s="10" customFormat="1" ht="20.100000000000001" customHeight="1">
      <c r="A207" s="174" t="s">
        <v>166</v>
      </c>
      <c r="B207" s="175"/>
      <c r="C207" s="175"/>
      <c r="D207" s="175"/>
      <c r="E207" s="175"/>
      <c r="F207" s="175"/>
    </row>
    <row r="208" spans="1:7" s="10" customFormat="1" ht="15.75" customHeight="1">
      <c r="A208" s="45" t="s">
        <v>100</v>
      </c>
      <c r="B208" s="45" t="s">
        <v>186</v>
      </c>
      <c r="C208" s="23">
        <v>2054881</v>
      </c>
      <c r="D208" s="20">
        <v>712000</v>
      </c>
      <c r="E208" s="20"/>
      <c r="F208" s="20">
        <v>2766881</v>
      </c>
    </row>
    <row r="209" spans="1:7" s="10" customFormat="1" ht="15.75" customHeight="1">
      <c r="A209" s="83" t="s">
        <v>100</v>
      </c>
      <c r="B209" s="46" t="s">
        <v>170</v>
      </c>
      <c r="C209" s="26">
        <f t="shared" ref="C209:F210" si="0">SUM(C208)</f>
        <v>2054881</v>
      </c>
      <c r="D209" s="24">
        <f t="shared" si="0"/>
        <v>712000</v>
      </c>
      <c r="E209" s="24"/>
      <c r="F209" s="24">
        <f t="shared" si="0"/>
        <v>2766881</v>
      </c>
    </row>
    <row r="210" spans="1:7" s="10" customFormat="1" ht="20.100000000000001" customHeight="1">
      <c r="A210" s="151" t="s">
        <v>80</v>
      </c>
      <c r="B210" s="152"/>
      <c r="C210" s="124">
        <f t="shared" si="0"/>
        <v>2054881</v>
      </c>
      <c r="D210" s="61">
        <f t="shared" si="0"/>
        <v>712000</v>
      </c>
      <c r="E210" s="61"/>
      <c r="F210" s="62">
        <f t="shared" si="0"/>
        <v>2766881</v>
      </c>
    </row>
    <row r="211" spans="1:7" s="8" customFormat="1" ht="20.100000000000001" customHeight="1">
      <c r="A211" s="153" t="s">
        <v>30</v>
      </c>
      <c r="B211" s="154"/>
      <c r="C211" s="154"/>
      <c r="D211" s="154"/>
      <c r="E211" s="154"/>
      <c r="F211" s="154"/>
    </row>
    <row r="212" spans="1:7" s="17" customFormat="1" ht="15.75" customHeight="1">
      <c r="A212" s="41" t="s">
        <v>104</v>
      </c>
      <c r="B212" s="45" t="s">
        <v>42</v>
      </c>
      <c r="C212" s="21">
        <v>41497983</v>
      </c>
      <c r="D212" s="20"/>
      <c r="E212" s="20"/>
      <c r="F212" s="20">
        <v>41497983</v>
      </c>
    </row>
    <row r="213" spans="1:7" s="17" customFormat="1" ht="15.75" customHeight="1">
      <c r="A213" s="41" t="s">
        <v>104</v>
      </c>
      <c r="B213" s="45" t="s">
        <v>155</v>
      </c>
      <c r="C213" s="21">
        <v>18881033</v>
      </c>
      <c r="D213" s="20"/>
      <c r="E213" s="20"/>
      <c r="F213" s="20">
        <v>18881033</v>
      </c>
    </row>
    <row r="214" spans="1:7" s="17" customFormat="1" ht="15.75" customHeight="1">
      <c r="A214" s="41" t="s">
        <v>168</v>
      </c>
      <c r="B214" s="45" t="s">
        <v>169</v>
      </c>
      <c r="C214" s="21">
        <v>2355145</v>
      </c>
      <c r="D214" s="20"/>
      <c r="E214" s="20"/>
      <c r="F214" s="20">
        <v>2355145</v>
      </c>
    </row>
    <row r="215" spans="1:7" s="17" customFormat="1" ht="15.75" customHeight="1">
      <c r="A215" s="59" t="s">
        <v>115</v>
      </c>
      <c r="B215" s="46" t="s">
        <v>99</v>
      </c>
      <c r="C215" s="42">
        <f>SUM(C212:C214)</f>
        <v>62734161</v>
      </c>
      <c r="D215" s="20"/>
      <c r="E215" s="20"/>
      <c r="F215" s="24">
        <f>SUM(F212:F214)</f>
        <v>62734161</v>
      </c>
    </row>
    <row r="216" spans="1:7" s="17" customFormat="1" ht="15.75" customHeight="1">
      <c r="A216" s="41" t="s">
        <v>114</v>
      </c>
      <c r="B216" s="45" t="s">
        <v>171</v>
      </c>
      <c r="C216" s="21">
        <v>5722000</v>
      </c>
      <c r="D216" s="20"/>
      <c r="E216" s="20"/>
      <c r="F216" s="20">
        <v>5722000</v>
      </c>
    </row>
    <row r="217" spans="1:7" s="17" customFormat="1" ht="15.75" customHeight="1">
      <c r="A217" s="41"/>
      <c r="B217" s="45" t="s">
        <v>156</v>
      </c>
      <c r="C217" s="21">
        <v>8840000</v>
      </c>
      <c r="D217" s="20"/>
      <c r="E217" s="20"/>
      <c r="F217" s="20">
        <v>8840000</v>
      </c>
    </row>
    <row r="218" spans="1:7" s="17" customFormat="1" ht="15.75" customHeight="1">
      <c r="A218" s="41"/>
      <c r="B218" s="45" t="s">
        <v>157</v>
      </c>
      <c r="C218" s="21">
        <v>50000</v>
      </c>
      <c r="D218" s="20"/>
      <c r="E218" s="20"/>
      <c r="F218" s="20">
        <v>50000</v>
      </c>
    </row>
    <row r="219" spans="1:7" s="17" customFormat="1" ht="15.75" customHeight="1">
      <c r="A219" s="41"/>
      <c r="B219" s="45" t="s">
        <v>172</v>
      </c>
      <c r="C219" s="21">
        <v>155500</v>
      </c>
      <c r="D219" s="20"/>
      <c r="E219" s="20"/>
      <c r="F219" s="20">
        <v>155500</v>
      </c>
    </row>
    <row r="220" spans="1:7" s="17" customFormat="1" ht="15.75" customHeight="1">
      <c r="A220" s="41"/>
      <c r="B220" s="45" t="s">
        <v>197</v>
      </c>
      <c r="C220" s="21"/>
      <c r="D220" s="20">
        <v>259524</v>
      </c>
      <c r="E220" s="20"/>
      <c r="F220" s="20">
        <v>259524</v>
      </c>
    </row>
    <row r="221" spans="1:7" s="17" customFormat="1" ht="15.75" customHeight="1">
      <c r="A221" s="41"/>
      <c r="B221" s="45" t="s">
        <v>158</v>
      </c>
      <c r="C221" s="21">
        <v>484000</v>
      </c>
      <c r="D221" s="20"/>
      <c r="E221" s="20"/>
      <c r="F221" s="20">
        <v>484000</v>
      </c>
    </row>
    <row r="222" spans="1:7" s="29" customFormat="1" ht="15.75" customHeight="1">
      <c r="A222" s="59" t="s">
        <v>114</v>
      </c>
      <c r="B222" s="46" t="s">
        <v>167</v>
      </c>
      <c r="C222" s="42">
        <f>SUM(C216:C221)</f>
        <v>15251500</v>
      </c>
      <c r="D222" s="24">
        <f>SUM(D220:D221)</f>
        <v>259524</v>
      </c>
      <c r="E222" s="24"/>
      <c r="F222" s="24">
        <f>SUM(F216:F221)</f>
        <v>15511024</v>
      </c>
    </row>
    <row r="223" spans="1:7" s="4" customFormat="1" ht="20.100000000000001" customHeight="1">
      <c r="A223" s="151" t="s">
        <v>73</v>
      </c>
      <c r="B223" s="152"/>
      <c r="C223" s="55">
        <f>C215+C222</f>
        <v>77985661</v>
      </c>
      <c r="D223" s="111">
        <f>SUM(D222)</f>
        <v>259524</v>
      </c>
      <c r="E223" s="111"/>
      <c r="F223" s="61">
        <f>F215+F222</f>
        <v>78245185</v>
      </c>
      <c r="G223" s="69"/>
    </row>
    <row r="224" spans="1:7" ht="15.75" customHeight="1">
      <c r="B224" s="7"/>
      <c r="C224" s="9"/>
    </row>
    <row r="225" spans="1:6" s="12" customFormat="1" ht="15.75" customHeight="1">
      <c r="A225" s="159" t="s">
        <v>149</v>
      </c>
      <c r="B225" s="148" t="s">
        <v>139</v>
      </c>
      <c r="C225" s="148" t="s">
        <v>9</v>
      </c>
      <c r="D225" s="155" t="s">
        <v>188</v>
      </c>
      <c r="E225" s="160" t="s">
        <v>215</v>
      </c>
      <c r="F225" s="170" t="s">
        <v>189</v>
      </c>
    </row>
    <row r="226" spans="1:6" s="12" customFormat="1" ht="15.75" customHeight="1">
      <c r="A226" s="159"/>
      <c r="B226" s="148"/>
      <c r="C226" s="148"/>
      <c r="D226" s="156"/>
      <c r="E226" s="161"/>
      <c r="F226" s="171"/>
    </row>
    <row r="227" spans="1:6" s="12" customFormat="1" ht="15.75" customHeight="1">
      <c r="A227" s="159"/>
      <c r="B227" s="148"/>
      <c r="C227" s="149"/>
      <c r="D227" s="157"/>
      <c r="E227" s="162"/>
      <c r="F227" s="172"/>
    </row>
    <row r="228" spans="1:6" s="12" customFormat="1" ht="20.100000000000001" customHeight="1">
      <c r="A228" s="153" t="s">
        <v>29</v>
      </c>
      <c r="B228" s="154"/>
      <c r="C228" s="154"/>
      <c r="D228" s="154"/>
      <c r="E228" s="154"/>
      <c r="F228" s="154"/>
    </row>
    <row r="229" spans="1:6" s="17" customFormat="1" ht="25.5" customHeight="1">
      <c r="A229" s="41" t="s">
        <v>100</v>
      </c>
      <c r="B229" s="45" t="s">
        <v>33</v>
      </c>
      <c r="C229" s="23">
        <v>4724544</v>
      </c>
      <c r="D229" s="41"/>
      <c r="E229" s="41"/>
      <c r="F229" s="20">
        <v>4724544</v>
      </c>
    </row>
    <row r="230" spans="1:6" s="29" customFormat="1" ht="15.75" customHeight="1">
      <c r="A230" s="59" t="s">
        <v>100</v>
      </c>
      <c r="B230" s="40" t="s">
        <v>34</v>
      </c>
      <c r="C230" s="26">
        <f>SUM(C229:C229)</f>
        <v>4724544</v>
      </c>
      <c r="D230" s="59"/>
      <c r="E230" s="59"/>
      <c r="F230" s="24">
        <f>SUM(F229)</f>
        <v>4724544</v>
      </c>
    </row>
    <row r="231" spans="1:6" s="10" customFormat="1" ht="20.100000000000001" customHeight="1">
      <c r="A231" s="151" t="s">
        <v>80</v>
      </c>
      <c r="B231" s="152"/>
      <c r="C231" s="63">
        <f>C230</f>
        <v>4724544</v>
      </c>
      <c r="D231" s="36"/>
      <c r="E231" s="36"/>
      <c r="F231" s="61">
        <f>SUM(F230)</f>
        <v>4724544</v>
      </c>
    </row>
    <row r="232" spans="1:6" s="12" customFormat="1" ht="20.100000000000001" customHeight="1">
      <c r="A232" s="153" t="s">
        <v>30</v>
      </c>
      <c r="B232" s="154"/>
      <c r="C232" s="154"/>
      <c r="D232" s="154"/>
      <c r="E232" s="154"/>
      <c r="F232" s="154"/>
    </row>
    <row r="233" spans="1:6" s="29" customFormat="1" ht="15.75" customHeight="1">
      <c r="A233" s="59" t="s">
        <v>56</v>
      </c>
      <c r="B233" s="46" t="s">
        <v>5</v>
      </c>
      <c r="C233" s="26">
        <v>3994970</v>
      </c>
      <c r="D233" s="59"/>
      <c r="E233" s="59"/>
      <c r="F233" s="24">
        <v>3994970</v>
      </c>
    </row>
    <row r="234" spans="1:6" s="29" customFormat="1" ht="15.75" customHeight="1">
      <c r="A234" s="59" t="s">
        <v>67</v>
      </c>
      <c r="B234" s="46" t="s">
        <v>6</v>
      </c>
      <c r="C234" s="26">
        <v>389550</v>
      </c>
      <c r="D234" s="59"/>
      <c r="E234" s="59"/>
      <c r="F234" s="24">
        <v>389550</v>
      </c>
    </row>
    <row r="235" spans="1:6" s="29" customFormat="1" ht="15.75" customHeight="1">
      <c r="A235" s="41" t="s">
        <v>66</v>
      </c>
      <c r="B235" s="81" t="s">
        <v>159</v>
      </c>
      <c r="C235" s="23">
        <v>88192</v>
      </c>
      <c r="D235" s="59"/>
      <c r="E235" s="59"/>
      <c r="F235" s="20">
        <v>88192</v>
      </c>
    </row>
    <row r="236" spans="1:6" s="29" customFormat="1" ht="15.75" customHeight="1">
      <c r="A236" s="41" t="s">
        <v>51</v>
      </c>
      <c r="B236" s="45" t="s">
        <v>135</v>
      </c>
      <c r="C236" s="23">
        <v>23812</v>
      </c>
      <c r="D236" s="59"/>
      <c r="E236" s="59"/>
      <c r="F236" s="20">
        <v>23812</v>
      </c>
    </row>
    <row r="237" spans="1:6" s="29" customFormat="1" ht="15.75" customHeight="1">
      <c r="A237" s="59" t="s">
        <v>66</v>
      </c>
      <c r="B237" s="46" t="s">
        <v>2</v>
      </c>
      <c r="C237" s="26">
        <f>SUM(C235:C236)</f>
        <v>112004</v>
      </c>
      <c r="D237" s="59"/>
      <c r="E237" s="59"/>
      <c r="F237" s="24">
        <f>SUM(F235:F236)</f>
        <v>112004</v>
      </c>
    </row>
    <row r="238" spans="1:6" s="29" customFormat="1" ht="15.75" customHeight="1">
      <c r="A238" s="41" t="s">
        <v>54</v>
      </c>
      <c r="B238" s="81" t="s">
        <v>160</v>
      </c>
      <c r="C238" s="23">
        <v>250000</v>
      </c>
      <c r="D238" s="59"/>
      <c r="E238" s="59"/>
      <c r="F238" s="20">
        <v>250000</v>
      </c>
    </row>
    <row r="239" spans="1:6" s="29" customFormat="1" ht="15.75" customHeight="1">
      <c r="A239" s="41" t="s">
        <v>54</v>
      </c>
      <c r="B239" s="81" t="s">
        <v>161</v>
      </c>
      <c r="C239" s="23">
        <v>67500</v>
      </c>
      <c r="D239" s="59"/>
      <c r="E239" s="59"/>
      <c r="F239" s="20">
        <v>67500</v>
      </c>
    </row>
    <row r="240" spans="1:6" s="29" customFormat="1" ht="15.75" customHeight="1">
      <c r="A240" s="59" t="s">
        <v>54</v>
      </c>
      <c r="B240" s="82" t="s">
        <v>162</v>
      </c>
      <c r="C240" s="26">
        <f>SUM(C238:C239)</f>
        <v>317500</v>
      </c>
      <c r="D240" s="59"/>
      <c r="E240" s="59"/>
      <c r="F240" s="24">
        <f>SUM(F238:F239)</f>
        <v>317500</v>
      </c>
    </row>
    <row r="241" spans="1:7" s="10" customFormat="1" ht="18.75" customHeight="1">
      <c r="A241" s="151" t="s">
        <v>73</v>
      </c>
      <c r="B241" s="152"/>
      <c r="C241" s="63">
        <f>C233+C234+C237+C240</f>
        <v>4814024</v>
      </c>
      <c r="D241" s="36"/>
      <c r="E241" s="36"/>
      <c r="F241" s="61">
        <f>F233+F234+F237+F240</f>
        <v>4814024</v>
      </c>
      <c r="G241" s="72"/>
    </row>
    <row r="242" spans="1:7" s="12" customFormat="1" ht="15.75" customHeight="1">
      <c r="A242" s="32"/>
      <c r="B242" s="7"/>
      <c r="C242" s="11"/>
    </row>
    <row r="243" spans="1:7" s="12" customFormat="1" ht="15.75" customHeight="1">
      <c r="A243" s="159" t="s">
        <v>149</v>
      </c>
      <c r="B243" s="148" t="s">
        <v>206</v>
      </c>
      <c r="C243" s="148" t="s">
        <v>9</v>
      </c>
      <c r="D243" s="155" t="s">
        <v>188</v>
      </c>
      <c r="E243" s="160" t="s">
        <v>215</v>
      </c>
      <c r="F243" s="170" t="s">
        <v>189</v>
      </c>
    </row>
    <row r="244" spans="1:7" s="12" customFormat="1" ht="15.75" customHeight="1">
      <c r="A244" s="159"/>
      <c r="B244" s="148"/>
      <c r="C244" s="148"/>
      <c r="D244" s="156"/>
      <c r="E244" s="161"/>
      <c r="F244" s="171"/>
    </row>
    <row r="245" spans="1:7" s="12" customFormat="1" ht="15.75" customHeight="1">
      <c r="A245" s="159"/>
      <c r="B245" s="148"/>
      <c r="C245" s="149"/>
      <c r="D245" s="157"/>
      <c r="E245" s="162"/>
      <c r="F245" s="172"/>
    </row>
    <row r="246" spans="1:7" s="12" customFormat="1" ht="20.100000000000001" customHeight="1">
      <c r="A246" s="153" t="s">
        <v>30</v>
      </c>
      <c r="B246" s="154"/>
      <c r="C246" s="154"/>
      <c r="D246" s="154"/>
      <c r="E246" s="154"/>
      <c r="F246" s="154"/>
    </row>
    <row r="247" spans="1:7" s="17" customFormat="1" ht="15.75" customHeight="1">
      <c r="A247" s="41" t="s">
        <v>106</v>
      </c>
      <c r="B247" s="45" t="s">
        <v>43</v>
      </c>
      <c r="C247" s="20">
        <v>500000</v>
      </c>
      <c r="D247" s="20">
        <v>540000</v>
      </c>
      <c r="E247" s="20"/>
      <c r="F247" s="20">
        <v>1040000</v>
      </c>
    </row>
    <row r="248" spans="1:7" s="17" customFormat="1" ht="15.75" customHeight="1">
      <c r="A248" s="41" t="s">
        <v>106</v>
      </c>
      <c r="B248" s="45" t="s">
        <v>38</v>
      </c>
      <c r="C248" s="20">
        <v>31100</v>
      </c>
      <c r="D248" s="20"/>
      <c r="E248" s="20"/>
      <c r="F248" s="20">
        <v>31100</v>
      </c>
    </row>
    <row r="249" spans="1:7" s="17" customFormat="1" ht="15.75" customHeight="1">
      <c r="A249" s="41" t="s">
        <v>106</v>
      </c>
      <c r="B249" s="45" t="s">
        <v>39</v>
      </c>
      <c r="C249" s="20">
        <v>32000</v>
      </c>
      <c r="D249" s="20"/>
      <c r="E249" s="20"/>
      <c r="F249" s="20">
        <v>32000</v>
      </c>
    </row>
    <row r="250" spans="1:7" s="17" customFormat="1" ht="15.75" customHeight="1">
      <c r="A250" s="41" t="s">
        <v>106</v>
      </c>
      <c r="B250" s="45" t="s">
        <v>40</v>
      </c>
      <c r="C250" s="20">
        <v>30000</v>
      </c>
      <c r="D250" s="20"/>
      <c r="E250" s="20"/>
      <c r="F250" s="20">
        <v>30000</v>
      </c>
    </row>
    <row r="251" spans="1:7" s="17" customFormat="1" ht="15.75" customHeight="1">
      <c r="A251" s="41" t="s">
        <v>106</v>
      </c>
      <c r="B251" s="45" t="s">
        <v>44</v>
      </c>
      <c r="C251" s="20">
        <v>3000</v>
      </c>
      <c r="D251" s="20"/>
      <c r="E251" s="20"/>
      <c r="F251" s="20">
        <v>3000</v>
      </c>
    </row>
    <row r="252" spans="1:7" s="29" customFormat="1" ht="15.75" customHeight="1">
      <c r="A252" s="59" t="s">
        <v>106</v>
      </c>
      <c r="B252" s="40" t="s">
        <v>107</v>
      </c>
      <c r="C252" s="24">
        <f>SUM(C247:C251)</f>
        <v>596100</v>
      </c>
      <c r="D252" s="24">
        <f>SUM(D247:D251)</f>
        <v>540000</v>
      </c>
      <c r="E252" s="24"/>
      <c r="F252" s="24">
        <f>SUM(F247:F251)</f>
        <v>1136100</v>
      </c>
    </row>
    <row r="253" spans="1:7" s="10" customFormat="1" ht="20.100000000000001" customHeight="1">
      <c r="A253" s="151" t="s">
        <v>73</v>
      </c>
      <c r="B253" s="152"/>
      <c r="C253" s="55">
        <f>C252</f>
        <v>596100</v>
      </c>
      <c r="D253" s="61">
        <f>SUM(D252)</f>
        <v>540000</v>
      </c>
      <c r="E253" s="61"/>
      <c r="F253" s="39">
        <f>SUM(F252)</f>
        <v>1136100</v>
      </c>
      <c r="G253" s="72"/>
    </row>
    <row r="254" spans="1:7" s="12" customFormat="1" ht="15.75" customHeight="1">
      <c r="A254" s="32"/>
      <c r="B254" s="7"/>
      <c r="C254" s="11"/>
    </row>
    <row r="255" spans="1:7" ht="15.75" customHeight="1">
      <c r="A255" s="159" t="s">
        <v>149</v>
      </c>
      <c r="B255" s="148" t="s">
        <v>151</v>
      </c>
      <c r="C255" s="150" t="s">
        <v>9</v>
      </c>
      <c r="D255" s="155" t="s">
        <v>188</v>
      </c>
      <c r="E255" s="160" t="s">
        <v>215</v>
      </c>
      <c r="F255" s="170" t="s">
        <v>189</v>
      </c>
    </row>
    <row r="256" spans="1:7" ht="15.75" customHeight="1">
      <c r="A256" s="159"/>
      <c r="B256" s="148"/>
      <c r="C256" s="150"/>
      <c r="D256" s="156"/>
      <c r="E256" s="161"/>
      <c r="F256" s="171"/>
    </row>
    <row r="257" spans="1:7" ht="15.75" customHeight="1">
      <c r="A257" s="159"/>
      <c r="B257" s="148"/>
      <c r="C257" s="150"/>
      <c r="D257" s="157"/>
      <c r="E257" s="162"/>
      <c r="F257" s="172"/>
    </row>
    <row r="258" spans="1:7" ht="20.25" customHeight="1">
      <c r="A258" s="158" t="s">
        <v>29</v>
      </c>
      <c r="B258" s="158"/>
      <c r="C258" s="158"/>
      <c r="D258" s="158"/>
      <c r="E258" s="158"/>
      <c r="F258" s="158"/>
    </row>
    <row r="259" spans="1:7" ht="15.75" customHeight="1">
      <c r="A259" s="129" t="s">
        <v>100</v>
      </c>
      <c r="B259" s="126" t="s">
        <v>207</v>
      </c>
      <c r="C259" s="127"/>
      <c r="D259" s="136">
        <v>247366</v>
      </c>
      <c r="E259" s="136"/>
      <c r="F259" s="144">
        <v>247366</v>
      </c>
    </row>
    <row r="260" spans="1:7" ht="15.75" customHeight="1">
      <c r="A260" s="151" t="s">
        <v>80</v>
      </c>
      <c r="B260" s="152"/>
      <c r="C260" s="127"/>
      <c r="D260" s="136">
        <f>SUM(D259)</f>
        <v>247366</v>
      </c>
      <c r="E260" s="136"/>
      <c r="F260" s="144">
        <f>SUM(F259)</f>
        <v>247366</v>
      </c>
    </row>
    <row r="261" spans="1:7" s="8" customFormat="1" ht="20.100000000000001" customHeight="1">
      <c r="A261" s="153" t="s">
        <v>30</v>
      </c>
      <c r="B261" s="154"/>
      <c r="C261" s="154"/>
      <c r="D261" s="154"/>
      <c r="E261" s="154"/>
      <c r="F261" s="154"/>
    </row>
    <row r="262" spans="1:7" s="27" customFormat="1" ht="15.75" customHeight="1">
      <c r="A262" s="59" t="s">
        <v>56</v>
      </c>
      <c r="B262" s="46" t="s">
        <v>5</v>
      </c>
      <c r="C262" s="42">
        <v>5095518</v>
      </c>
      <c r="D262" s="110">
        <v>231000</v>
      </c>
      <c r="E262" s="110"/>
      <c r="F262" s="24">
        <v>5326518</v>
      </c>
    </row>
    <row r="263" spans="1:7" s="27" customFormat="1" ht="15.75" customHeight="1">
      <c r="A263" s="59" t="s">
        <v>67</v>
      </c>
      <c r="B263" s="46" t="s">
        <v>11</v>
      </c>
      <c r="C263" s="42">
        <v>1037494</v>
      </c>
      <c r="D263" s="110">
        <v>44995</v>
      </c>
      <c r="E263" s="110"/>
      <c r="F263" s="24">
        <v>1082489</v>
      </c>
    </row>
    <row r="264" spans="1:7" s="16" customFormat="1" ht="15.75" customHeight="1">
      <c r="A264" s="41" t="s">
        <v>53</v>
      </c>
      <c r="B264" s="45" t="s">
        <v>69</v>
      </c>
      <c r="C264" s="21">
        <v>200000</v>
      </c>
      <c r="D264" s="109"/>
      <c r="E264" s="109"/>
      <c r="F264" s="20">
        <v>200000</v>
      </c>
    </row>
    <row r="265" spans="1:7" s="16" customFormat="1" ht="15.75" customHeight="1">
      <c r="A265" s="41" t="s">
        <v>52</v>
      </c>
      <c r="B265" s="45" t="s">
        <v>60</v>
      </c>
      <c r="C265" s="21">
        <v>128450</v>
      </c>
      <c r="D265" s="109"/>
      <c r="E265" s="109"/>
      <c r="F265" s="20">
        <v>128450</v>
      </c>
    </row>
    <row r="266" spans="1:7" s="16" customFormat="1" ht="15.75" customHeight="1">
      <c r="A266" s="41" t="s">
        <v>61</v>
      </c>
      <c r="B266" s="45" t="s">
        <v>72</v>
      </c>
      <c r="C266" s="21">
        <v>1417360</v>
      </c>
      <c r="D266" s="109"/>
      <c r="E266" s="109"/>
      <c r="F266" s="20">
        <v>1417360</v>
      </c>
    </row>
    <row r="267" spans="1:7" s="16" customFormat="1" ht="15.75" customHeight="1">
      <c r="A267" s="41" t="s">
        <v>65</v>
      </c>
      <c r="B267" s="45" t="s">
        <v>135</v>
      </c>
      <c r="C267" s="21">
        <v>471368</v>
      </c>
      <c r="D267" s="109"/>
      <c r="E267" s="109"/>
      <c r="F267" s="20">
        <v>471368</v>
      </c>
    </row>
    <row r="268" spans="1:7" s="16" customFormat="1" ht="15.75" customHeight="1">
      <c r="A268" s="41" t="s">
        <v>63</v>
      </c>
      <c r="B268" s="45" t="s">
        <v>108</v>
      </c>
      <c r="C268" s="21">
        <v>25000</v>
      </c>
      <c r="D268" s="109"/>
      <c r="E268" s="109"/>
      <c r="F268" s="20">
        <v>25000</v>
      </c>
    </row>
    <row r="269" spans="1:7" s="27" customFormat="1" ht="15.75" customHeight="1">
      <c r="A269" s="59" t="s">
        <v>66</v>
      </c>
      <c r="B269" s="46" t="s">
        <v>2</v>
      </c>
      <c r="C269" s="42">
        <f>SUM(C264:C268)</f>
        <v>2242178</v>
      </c>
      <c r="D269" s="110">
        <v>0</v>
      </c>
      <c r="E269" s="110"/>
      <c r="F269" s="24">
        <f>SUM(F264:F268)</f>
        <v>2242178</v>
      </c>
    </row>
    <row r="270" spans="1:7" s="4" customFormat="1" ht="20.100000000000001" customHeight="1">
      <c r="A270" s="151" t="s">
        <v>73</v>
      </c>
      <c r="B270" s="152"/>
      <c r="C270" s="55">
        <f>SUM(C262,C263,C269)</f>
        <v>8375190</v>
      </c>
      <c r="D270" s="114">
        <f>D262+D263+D269</f>
        <v>275995</v>
      </c>
      <c r="E270" s="114"/>
      <c r="F270" s="61">
        <f>F262+F263+F269</f>
        <v>8651185</v>
      </c>
      <c r="G270" s="69"/>
    </row>
    <row r="271" spans="1:7" s="8" customFormat="1" ht="15.75" hidden="1" customHeight="1">
      <c r="A271" s="32"/>
      <c r="B271" s="7"/>
      <c r="C271" s="11"/>
      <c r="F271" s="12"/>
    </row>
    <row r="272" spans="1:7" s="8" customFormat="1" ht="15.75" customHeight="1">
      <c r="A272" s="159" t="s">
        <v>149</v>
      </c>
      <c r="B272" s="148" t="s">
        <v>196</v>
      </c>
      <c r="C272" s="150" t="s">
        <v>9</v>
      </c>
      <c r="D272" s="155" t="s">
        <v>188</v>
      </c>
      <c r="E272" s="160" t="s">
        <v>215</v>
      </c>
      <c r="F272" s="170" t="s">
        <v>189</v>
      </c>
    </row>
    <row r="273" spans="1:7" s="8" customFormat="1" ht="15.75" customHeight="1">
      <c r="A273" s="159"/>
      <c r="B273" s="148"/>
      <c r="C273" s="150"/>
      <c r="D273" s="156"/>
      <c r="E273" s="161"/>
      <c r="F273" s="171"/>
    </row>
    <row r="274" spans="1:7" s="8" customFormat="1" ht="15.75" customHeight="1">
      <c r="A274" s="159"/>
      <c r="B274" s="148"/>
      <c r="C274" s="149"/>
      <c r="D274" s="157"/>
      <c r="E274" s="162"/>
      <c r="F274" s="172"/>
    </row>
    <row r="275" spans="1:7" s="8" customFormat="1" ht="20.100000000000001" customHeight="1">
      <c r="A275" s="174" t="s">
        <v>30</v>
      </c>
      <c r="B275" s="175"/>
      <c r="C275" s="175"/>
      <c r="D275" s="175"/>
      <c r="E275" s="175"/>
      <c r="F275" s="175"/>
    </row>
    <row r="276" spans="1:7" s="29" customFormat="1" ht="15.75" customHeight="1">
      <c r="A276" s="59" t="s">
        <v>56</v>
      </c>
      <c r="B276" s="46" t="s">
        <v>5</v>
      </c>
      <c r="C276" s="42">
        <v>2495509</v>
      </c>
      <c r="D276" s="24"/>
      <c r="E276" s="24"/>
      <c r="F276" s="24">
        <v>2495509</v>
      </c>
    </row>
    <row r="277" spans="1:7" s="29" customFormat="1" ht="15.75" customHeight="1">
      <c r="A277" s="59" t="s">
        <v>67</v>
      </c>
      <c r="B277" s="46" t="s">
        <v>7</v>
      </c>
      <c r="C277" s="42">
        <v>508559</v>
      </c>
      <c r="D277" s="24">
        <v>0</v>
      </c>
      <c r="E277" s="24"/>
      <c r="F277" s="24">
        <v>508559</v>
      </c>
    </row>
    <row r="278" spans="1:7" s="17" customFormat="1" ht="15.75" customHeight="1">
      <c r="A278" s="41" t="s">
        <v>53</v>
      </c>
      <c r="B278" s="45" t="s">
        <v>69</v>
      </c>
      <c r="C278" s="21">
        <v>300000</v>
      </c>
      <c r="D278" s="20"/>
      <c r="E278" s="20"/>
      <c r="F278" s="20">
        <v>300000</v>
      </c>
    </row>
    <row r="279" spans="1:7" s="17" customFormat="1" ht="15.75" customHeight="1">
      <c r="A279" s="41" t="s">
        <v>52</v>
      </c>
      <c r="B279" s="45" t="s">
        <v>60</v>
      </c>
      <c r="C279" s="21">
        <v>31176</v>
      </c>
      <c r="D279" s="20"/>
      <c r="E279" s="20"/>
      <c r="F279" s="20">
        <v>31176</v>
      </c>
    </row>
    <row r="280" spans="1:7" s="17" customFormat="1" ht="15.75" customHeight="1">
      <c r="A280" s="41" t="s">
        <v>61</v>
      </c>
      <c r="B280" s="45" t="s">
        <v>72</v>
      </c>
      <c r="C280" s="21">
        <v>897366</v>
      </c>
      <c r="D280" s="20"/>
      <c r="E280" s="20"/>
      <c r="F280" s="20">
        <v>897366</v>
      </c>
    </row>
    <row r="281" spans="1:7" s="17" customFormat="1" ht="15.75" customHeight="1">
      <c r="A281" s="41" t="s">
        <v>65</v>
      </c>
      <c r="B281" s="45" t="s">
        <v>135</v>
      </c>
      <c r="C281" s="21">
        <v>331706</v>
      </c>
      <c r="D281" s="20"/>
      <c r="E281" s="20"/>
      <c r="F281" s="20">
        <v>331706</v>
      </c>
    </row>
    <row r="282" spans="1:7" s="17" customFormat="1" ht="15.75" customHeight="1">
      <c r="A282" s="41" t="s">
        <v>63</v>
      </c>
      <c r="B282" s="45" t="s">
        <v>109</v>
      </c>
      <c r="C282" s="21">
        <v>15000</v>
      </c>
      <c r="D282" s="20"/>
      <c r="E282" s="20"/>
      <c r="F282" s="20">
        <v>15000</v>
      </c>
    </row>
    <row r="283" spans="1:7" s="29" customFormat="1" ht="15.75" customHeight="1">
      <c r="A283" s="59" t="s">
        <v>66</v>
      </c>
      <c r="B283" s="46" t="s">
        <v>35</v>
      </c>
      <c r="C283" s="42">
        <f>SUM(C278:C282)</f>
        <v>1575248</v>
      </c>
      <c r="D283" s="24"/>
      <c r="E283" s="24"/>
      <c r="F283" s="24">
        <f>SUM(F278:F282)</f>
        <v>1575248</v>
      </c>
    </row>
    <row r="284" spans="1:7" s="10" customFormat="1" ht="20.100000000000001" customHeight="1">
      <c r="A284" s="151" t="s">
        <v>73</v>
      </c>
      <c r="B284" s="152"/>
      <c r="C284" s="55">
        <f>C276+C277+C283</f>
        <v>4579316</v>
      </c>
      <c r="D284" s="61">
        <f>D276+D277+D283</f>
        <v>0</v>
      </c>
      <c r="E284" s="61"/>
      <c r="F284" s="61">
        <f>F276+F277+F283</f>
        <v>4579316</v>
      </c>
      <c r="G284" s="72"/>
    </row>
    <row r="285" spans="1:7" ht="15.75" customHeight="1">
      <c r="B285" s="49"/>
      <c r="C285" s="50"/>
    </row>
    <row r="286" spans="1:7" ht="15.75" customHeight="1">
      <c r="A286" s="159" t="s">
        <v>149</v>
      </c>
      <c r="B286" s="148" t="s">
        <v>178</v>
      </c>
      <c r="C286" s="150" t="s">
        <v>9</v>
      </c>
      <c r="D286" s="155" t="s">
        <v>188</v>
      </c>
      <c r="E286" s="160" t="s">
        <v>215</v>
      </c>
      <c r="F286" s="170" t="s">
        <v>189</v>
      </c>
    </row>
    <row r="287" spans="1:7" ht="15.75" customHeight="1">
      <c r="A287" s="159"/>
      <c r="B287" s="148"/>
      <c r="C287" s="150"/>
      <c r="D287" s="156"/>
      <c r="E287" s="161"/>
      <c r="F287" s="171"/>
    </row>
    <row r="288" spans="1:7" ht="15.75" customHeight="1">
      <c r="A288" s="159"/>
      <c r="B288" s="148"/>
      <c r="C288" s="149"/>
      <c r="D288" s="157"/>
      <c r="E288" s="162"/>
      <c r="F288" s="172"/>
    </row>
    <row r="289" spans="1:7" s="5" customFormat="1" ht="20.100000000000001" customHeight="1">
      <c r="A289" s="153" t="s">
        <v>30</v>
      </c>
      <c r="B289" s="154"/>
      <c r="C289" s="154"/>
      <c r="D289" s="154"/>
      <c r="E289" s="154"/>
      <c r="F289" s="154"/>
    </row>
    <row r="290" spans="1:7" s="27" customFormat="1" ht="15.75" customHeight="1">
      <c r="A290" s="59" t="s">
        <v>56</v>
      </c>
      <c r="B290" s="46" t="s">
        <v>5</v>
      </c>
      <c r="C290" s="42">
        <v>300000</v>
      </c>
      <c r="D290" s="95"/>
      <c r="E290" s="95"/>
      <c r="F290" s="24">
        <v>300000</v>
      </c>
    </row>
    <row r="291" spans="1:7" s="27" customFormat="1" ht="15.75" customHeight="1">
      <c r="A291" s="59" t="s">
        <v>67</v>
      </c>
      <c r="B291" s="46" t="s">
        <v>6</v>
      </c>
      <c r="C291" s="42">
        <v>58500</v>
      </c>
      <c r="D291" s="95"/>
      <c r="E291" s="95"/>
      <c r="F291" s="24">
        <v>58500</v>
      </c>
    </row>
    <row r="292" spans="1:7" s="16" customFormat="1" ht="15.75" customHeight="1">
      <c r="A292" s="41" t="s">
        <v>48</v>
      </c>
      <c r="B292" s="25" t="s">
        <v>69</v>
      </c>
      <c r="C292" s="20">
        <v>365500</v>
      </c>
      <c r="D292" s="94"/>
      <c r="E292" s="94"/>
      <c r="F292" s="33">
        <v>365500</v>
      </c>
    </row>
    <row r="293" spans="1:7" s="16" customFormat="1" ht="15.75" customHeight="1">
      <c r="A293" s="41" t="s">
        <v>65</v>
      </c>
      <c r="B293" s="25" t="s">
        <v>135</v>
      </c>
      <c r="C293" s="20">
        <v>18275</v>
      </c>
      <c r="D293" s="94"/>
      <c r="E293" s="94"/>
      <c r="F293" s="33">
        <v>18275</v>
      </c>
    </row>
    <row r="294" spans="1:7" s="27" customFormat="1" ht="15.75" customHeight="1">
      <c r="A294" s="59" t="s">
        <v>66</v>
      </c>
      <c r="B294" s="40" t="s">
        <v>8</v>
      </c>
      <c r="C294" s="24">
        <f>SUM(C292+C293)</f>
        <v>383775</v>
      </c>
      <c r="D294" s="95"/>
      <c r="E294" s="95"/>
      <c r="F294" s="24">
        <f>SUM(F292:F293)</f>
        <v>383775</v>
      </c>
    </row>
    <row r="295" spans="1:7" s="4" customFormat="1" ht="20.100000000000001" customHeight="1">
      <c r="A295" s="151" t="s">
        <v>73</v>
      </c>
      <c r="B295" s="152"/>
      <c r="C295" s="55">
        <f>SUM(C290,C291,C294)</f>
        <v>742275</v>
      </c>
      <c r="D295" s="96"/>
      <c r="E295" s="96"/>
      <c r="F295" s="39">
        <f>F290+F291+F294</f>
        <v>742275</v>
      </c>
      <c r="G295" s="69"/>
    </row>
    <row r="296" spans="1:7" s="8" customFormat="1" ht="15.75" customHeight="1">
      <c r="A296" s="32"/>
      <c r="B296" s="7"/>
      <c r="C296" s="11"/>
      <c r="F296" s="12"/>
    </row>
    <row r="297" spans="1:7" s="5" customFormat="1" ht="15.75" customHeight="1">
      <c r="A297" s="159" t="s">
        <v>149</v>
      </c>
      <c r="B297" s="148" t="s">
        <v>140</v>
      </c>
      <c r="C297" s="150" t="s">
        <v>9</v>
      </c>
      <c r="D297" s="155" t="s">
        <v>188</v>
      </c>
      <c r="E297" s="160" t="s">
        <v>215</v>
      </c>
      <c r="F297" s="170" t="s">
        <v>189</v>
      </c>
    </row>
    <row r="298" spans="1:7" s="5" customFormat="1" ht="15.75" customHeight="1">
      <c r="A298" s="159"/>
      <c r="B298" s="148"/>
      <c r="C298" s="150"/>
      <c r="D298" s="156"/>
      <c r="E298" s="161"/>
      <c r="F298" s="171"/>
    </row>
    <row r="299" spans="1:7" s="5" customFormat="1" ht="15.75" customHeight="1">
      <c r="A299" s="159"/>
      <c r="B299" s="148"/>
      <c r="C299" s="149"/>
      <c r="D299" s="157"/>
      <c r="E299" s="162"/>
      <c r="F299" s="172"/>
    </row>
    <row r="300" spans="1:7" s="5" customFormat="1" ht="20.100000000000001" customHeight="1">
      <c r="A300" s="153" t="s">
        <v>30</v>
      </c>
      <c r="B300" s="154"/>
      <c r="C300" s="154"/>
      <c r="D300" s="154"/>
      <c r="E300" s="154"/>
      <c r="F300" s="154"/>
    </row>
    <row r="301" spans="1:7" s="5" customFormat="1" ht="15.75" customHeight="1">
      <c r="A301" s="19" t="s">
        <v>53</v>
      </c>
      <c r="B301" s="19" t="s">
        <v>69</v>
      </c>
      <c r="C301" s="22">
        <v>250000</v>
      </c>
      <c r="D301" s="105"/>
      <c r="E301" s="105"/>
      <c r="F301" s="20">
        <v>250000</v>
      </c>
    </row>
    <row r="302" spans="1:7" s="16" customFormat="1" ht="15.75" customHeight="1">
      <c r="A302" s="41" t="s">
        <v>61</v>
      </c>
      <c r="B302" s="25" t="s">
        <v>72</v>
      </c>
      <c r="C302" s="20">
        <v>1245700</v>
      </c>
      <c r="D302" s="94"/>
      <c r="E302" s="94"/>
      <c r="F302" s="20">
        <v>1245700</v>
      </c>
    </row>
    <row r="303" spans="1:7" s="16" customFormat="1" ht="15.75" customHeight="1">
      <c r="A303" s="41" t="s">
        <v>52</v>
      </c>
      <c r="B303" s="25" t="s">
        <v>60</v>
      </c>
      <c r="C303" s="20">
        <v>64000</v>
      </c>
      <c r="D303" s="94"/>
      <c r="E303" s="94"/>
      <c r="F303" s="20">
        <v>64000</v>
      </c>
    </row>
    <row r="304" spans="1:7" s="16" customFormat="1" ht="15.75" customHeight="1">
      <c r="A304" s="41" t="s">
        <v>65</v>
      </c>
      <c r="B304" s="25" t="s">
        <v>135</v>
      </c>
      <c r="C304" s="20">
        <v>421119</v>
      </c>
      <c r="D304" s="94"/>
      <c r="E304" s="94"/>
      <c r="F304" s="20">
        <v>421119</v>
      </c>
    </row>
    <row r="305" spans="1:7" s="27" customFormat="1" ht="15.75" customHeight="1">
      <c r="A305" s="59" t="s">
        <v>66</v>
      </c>
      <c r="B305" s="40" t="s">
        <v>2</v>
      </c>
      <c r="C305" s="24">
        <f>SUM(C301:C304)</f>
        <v>1980819</v>
      </c>
      <c r="D305" s="95"/>
      <c r="E305" s="95"/>
      <c r="F305" s="24">
        <f>SUM(F301:F304)</f>
        <v>1980819</v>
      </c>
    </row>
    <row r="306" spans="1:7" s="30" customFormat="1" ht="20.100000000000001" customHeight="1">
      <c r="A306" s="151" t="s">
        <v>73</v>
      </c>
      <c r="B306" s="152"/>
      <c r="C306" s="55">
        <f>SUM(C305)</f>
        <v>1980819</v>
      </c>
      <c r="D306" s="101"/>
      <c r="E306" s="101"/>
      <c r="F306" s="61">
        <f>SUM(F305)</f>
        <v>1980819</v>
      </c>
      <c r="G306" s="73"/>
    </row>
    <row r="307" spans="1:7" s="8" customFormat="1" ht="15.75" customHeight="1">
      <c r="A307" s="32"/>
      <c r="B307" s="7"/>
      <c r="C307" s="11"/>
      <c r="F307" s="12"/>
    </row>
    <row r="308" spans="1:7" s="5" customFormat="1" ht="15.75" customHeight="1">
      <c r="A308" s="159" t="s">
        <v>149</v>
      </c>
      <c r="B308" s="148" t="s">
        <v>163</v>
      </c>
      <c r="C308" s="150" t="s">
        <v>9</v>
      </c>
      <c r="D308" s="155" t="s">
        <v>188</v>
      </c>
      <c r="E308" s="160" t="s">
        <v>215</v>
      </c>
      <c r="F308" s="170" t="s">
        <v>189</v>
      </c>
    </row>
    <row r="309" spans="1:7" s="5" customFormat="1" ht="15.75" customHeight="1">
      <c r="A309" s="159"/>
      <c r="B309" s="148"/>
      <c r="C309" s="150"/>
      <c r="D309" s="156"/>
      <c r="E309" s="161"/>
      <c r="F309" s="171"/>
    </row>
    <row r="310" spans="1:7" s="5" customFormat="1" ht="15.75" customHeight="1">
      <c r="A310" s="159"/>
      <c r="B310" s="148"/>
      <c r="C310" s="149"/>
      <c r="D310" s="157"/>
      <c r="E310" s="162"/>
      <c r="F310" s="172"/>
    </row>
    <row r="311" spans="1:7" s="5" customFormat="1" ht="20.25" customHeight="1">
      <c r="A311" s="158" t="s">
        <v>29</v>
      </c>
      <c r="B311" s="159"/>
      <c r="C311" s="159"/>
      <c r="D311" s="159"/>
      <c r="E311" s="159"/>
      <c r="F311" s="159"/>
    </row>
    <row r="312" spans="1:7" s="5" customFormat="1" ht="15.75" customHeight="1">
      <c r="A312" s="129" t="s">
        <v>208</v>
      </c>
      <c r="B312" s="126" t="s">
        <v>209</v>
      </c>
      <c r="C312" s="128"/>
      <c r="D312" s="140">
        <v>50000</v>
      </c>
      <c r="E312" s="140"/>
      <c r="F312" s="147">
        <v>50000</v>
      </c>
    </row>
    <row r="313" spans="1:7" s="5" customFormat="1" ht="19.5" customHeight="1">
      <c r="A313" s="176" t="s">
        <v>73</v>
      </c>
      <c r="B313" s="177"/>
      <c r="C313" s="137"/>
      <c r="D313" s="138">
        <f>SUM(D312)</f>
        <v>50000</v>
      </c>
      <c r="E313" s="138"/>
      <c r="F313" s="139">
        <f>SUM(F312)</f>
        <v>50000</v>
      </c>
    </row>
    <row r="314" spans="1:7" s="5" customFormat="1" ht="20.100000000000001" customHeight="1">
      <c r="A314" s="153" t="s">
        <v>30</v>
      </c>
      <c r="B314" s="154"/>
      <c r="C314" s="154"/>
      <c r="D314" s="154"/>
      <c r="E314" s="154"/>
      <c r="F314" s="154"/>
    </row>
    <row r="315" spans="1:7" s="16" customFormat="1" ht="15.75" customHeight="1">
      <c r="A315" s="41" t="s">
        <v>53</v>
      </c>
      <c r="B315" s="45" t="s">
        <v>69</v>
      </c>
      <c r="C315" s="21">
        <v>50000</v>
      </c>
      <c r="D315" s="109">
        <v>400000</v>
      </c>
      <c r="E315" s="109"/>
      <c r="F315" s="20">
        <v>450000</v>
      </c>
    </row>
    <row r="316" spans="1:7" s="16" customFormat="1" ht="15.75" customHeight="1">
      <c r="A316" s="41" t="s">
        <v>61</v>
      </c>
      <c r="B316" s="45" t="s">
        <v>72</v>
      </c>
      <c r="C316" s="21">
        <v>1000000</v>
      </c>
      <c r="D316" s="109">
        <v>1760683</v>
      </c>
      <c r="E316" s="109"/>
      <c r="F316" s="20">
        <v>2760683</v>
      </c>
    </row>
    <row r="317" spans="1:7" s="16" customFormat="1" ht="15.75" customHeight="1">
      <c r="A317" s="41" t="s">
        <v>65</v>
      </c>
      <c r="B317" s="45" t="s">
        <v>141</v>
      </c>
      <c r="C317" s="21">
        <v>200000</v>
      </c>
      <c r="D317" s="109">
        <v>467533</v>
      </c>
      <c r="E317" s="109"/>
      <c r="F317" s="20">
        <v>667533</v>
      </c>
    </row>
    <row r="318" spans="1:7" s="27" customFormat="1" ht="15.75" customHeight="1">
      <c r="A318" s="59" t="s">
        <v>66</v>
      </c>
      <c r="B318" s="46" t="s">
        <v>2</v>
      </c>
      <c r="C318" s="42">
        <f>C315+C316+C317</f>
        <v>1250000</v>
      </c>
      <c r="D318" s="110">
        <f>SUM(D315:D317)</f>
        <v>2628216</v>
      </c>
      <c r="E318" s="110"/>
      <c r="F318" s="24">
        <f>SUM(F315:F317)</f>
        <v>3878216</v>
      </c>
    </row>
    <row r="319" spans="1:7" s="4" customFormat="1" ht="20.100000000000001" customHeight="1">
      <c r="A319" s="151" t="s">
        <v>73</v>
      </c>
      <c r="B319" s="152"/>
      <c r="C319" s="55">
        <f>SUM(C318)</f>
        <v>1250000</v>
      </c>
      <c r="D319" s="111">
        <f>SUM(D318)</f>
        <v>2628216</v>
      </c>
      <c r="E319" s="111"/>
      <c r="F319" s="39">
        <f>SUM(F318)</f>
        <v>3878216</v>
      </c>
      <c r="G319" s="69"/>
    </row>
    <row r="320" spans="1:7" s="8" customFormat="1" ht="15.75" customHeight="1">
      <c r="A320" s="32"/>
      <c r="B320" s="7"/>
      <c r="C320" s="11"/>
      <c r="F320" s="12"/>
    </row>
    <row r="321" spans="1:7" s="13" customFormat="1" ht="15.75" customHeight="1">
      <c r="A321" s="159" t="s">
        <v>149</v>
      </c>
      <c r="B321" s="148" t="s">
        <v>164</v>
      </c>
      <c r="C321" s="150" t="s">
        <v>9</v>
      </c>
      <c r="D321" s="155" t="s">
        <v>188</v>
      </c>
      <c r="E321" s="160" t="s">
        <v>215</v>
      </c>
      <c r="F321" s="170" t="s">
        <v>189</v>
      </c>
    </row>
    <row r="322" spans="1:7" s="13" customFormat="1" ht="15.75" customHeight="1">
      <c r="A322" s="159"/>
      <c r="B322" s="148"/>
      <c r="C322" s="150"/>
      <c r="D322" s="156"/>
      <c r="E322" s="161"/>
      <c r="F322" s="171"/>
    </row>
    <row r="323" spans="1:7" s="13" customFormat="1" ht="15.75" customHeight="1">
      <c r="A323" s="159"/>
      <c r="B323" s="148"/>
      <c r="C323" s="149"/>
      <c r="D323" s="157"/>
      <c r="E323" s="162"/>
      <c r="F323" s="172"/>
    </row>
    <row r="324" spans="1:7" s="5" customFormat="1" ht="20.25" customHeight="1">
      <c r="A324" s="153" t="s">
        <v>30</v>
      </c>
      <c r="B324" s="154"/>
      <c r="C324" s="154"/>
      <c r="D324" s="154"/>
      <c r="E324" s="154"/>
      <c r="F324" s="154"/>
    </row>
    <row r="325" spans="1:7" s="27" customFormat="1" ht="15.75" customHeight="1">
      <c r="A325" s="59" t="s">
        <v>56</v>
      </c>
      <c r="B325" s="40" t="s">
        <v>5</v>
      </c>
      <c r="C325" s="24">
        <v>1943009</v>
      </c>
      <c r="D325" s="95"/>
      <c r="E325" s="95"/>
      <c r="F325" s="24">
        <v>1943009</v>
      </c>
    </row>
    <row r="326" spans="1:7" s="27" customFormat="1" ht="15.75" customHeight="1">
      <c r="A326" s="59" t="s">
        <v>67</v>
      </c>
      <c r="B326" s="40" t="s">
        <v>7</v>
      </c>
      <c r="C326" s="24">
        <v>400821</v>
      </c>
      <c r="D326" s="95"/>
      <c r="E326" s="95"/>
      <c r="F326" s="24">
        <v>400821</v>
      </c>
    </row>
    <row r="327" spans="1:7" s="16" customFormat="1" ht="15.75" customHeight="1">
      <c r="A327" s="41" t="s">
        <v>53</v>
      </c>
      <c r="B327" s="25" t="s">
        <v>69</v>
      </c>
      <c r="C327" s="20">
        <v>210000</v>
      </c>
      <c r="D327" s="109"/>
      <c r="E327" s="109">
        <v>31175</v>
      </c>
      <c r="F327" s="20">
        <v>241175</v>
      </c>
    </row>
    <row r="328" spans="1:7" s="16" customFormat="1" ht="15.75" customHeight="1">
      <c r="A328" s="41" t="s">
        <v>112</v>
      </c>
      <c r="B328" s="25" t="s">
        <v>72</v>
      </c>
      <c r="C328" s="20">
        <v>135000</v>
      </c>
      <c r="D328" s="109">
        <v>-135000</v>
      </c>
      <c r="E328" s="109">
        <v>73780</v>
      </c>
      <c r="F328" s="20">
        <v>73780</v>
      </c>
    </row>
    <row r="329" spans="1:7" s="16" customFormat="1" ht="15.75" customHeight="1">
      <c r="A329" s="41" t="s">
        <v>65</v>
      </c>
      <c r="B329" s="25" t="s">
        <v>135</v>
      </c>
      <c r="C329" s="20">
        <v>194750</v>
      </c>
      <c r="D329" s="109">
        <v>-36450</v>
      </c>
      <c r="E329" s="109">
        <v>-51000</v>
      </c>
      <c r="F329" s="20">
        <v>107300</v>
      </c>
    </row>
    <row r="330" spans="1:7" s="27" customFormat="1" ht="15.75" customHeight="1">
      <c r="A330" s="59" t="s">
        <v>66</v>
      </c>
      <c r="B330" s="40" t="s">
        <v>8</v>
      </c>
      <c r="C330" s="24">
        <f>SUM(C327+C328+C329)</f>
        <v>539750</v>
      </c>
      <c r="D330" s="110">
        <f>SUM(D327:D329)</f>
        <v>-171450</v>
      </c>
      <c r="E330" s="110">
        <f>SUM(E327:E329)</f>
        <v>53955</v>
      </c>
      <c r="F330" s="24">
        <f>SUM(F327:F329)</f>
        <v>422255</v>
      </c>
    </row>
    <row r="331" spans="1:7" s="4" customFormat="1" ht="20.100000000000001" customHeight="1">
      <c r="A331" s="151" t="s">
        <v>73</v>
      </c>
      <c r="B331" s="152"/>
      <c r="C331" s="55">
        <f>C330+C326+C325</f>
        <v>2883580</v>
      </c>
      <c r="D331" s="111">
        <f>SUM(D330)</f>
        <v>-171450</v>
      </c>
      <c r="E331" s="111">
        <f>SUM(E330)</f>
        <v>53955</v>
      </c>
      <c r="F331" s="61">
        <f>F325+F326+F330</f>
        <v>2766085</v>
      </c>
      <c r="G331" s="69"/>
    </row>
    <row r="332" spans="1:7" s="4" customFormat="1" ht="15.75" customHeight="1">
      <c r="A332" s="76"/>
      <c r="B332" s="76"/>
      <c r="C332" s="77"/>
      <c r="F332" s="12"/>
      <c r="G332" s="69"/>
    </row>
    <row r="333" spans="1:7" s="4" customFormat="1" ht="15.75" customHeight="1">
      <c r="A333" s="159" t="s">
        <v>149</v>
      </c>
      <c r="B333" s="148" t="s">
        <v>184</v>
      </c>
      <c r="C333" s="150" t="s">
        <v>9</v>
      </c>
      <c r="D333" s="155" t="s">
        <v>188</v>
      </c>
      <c r="E333" s="160" t="s">
        <v>215</v>
      </c>
      <c r="F333" s="170" t="s">
        <v>189</v>
      </c>
      <c r="G333" s="69"/>
    </row>
    <row r="334" spans="1:7" s="4" customFormat="1" ht="15.75" customHeight="1">
      <c r="A334" s="159"/>
      <c r="B334" s="148"/>
      <c r="C334" s="150"/>
      <c r="D334" s="156"/>
      <c r="E334" s="161"/>
      <c r="F334" s="171"/>
      <c r="G334" s="69"/>
    </row>
    <row r="335" spans="1:7" s="4" customFormat="1" ht="15.75" customHeight="1">
      <c r="A335" s="159"/>
      <c r="B335" s="148"/>
      <c r="C335" s="149"/>
      <c r="D335" s="157"/>
      <c r="E335" s="162"/>
      <c r="F335" s="172"/>
      <c r="G335" s="69"/>
    </row>
    <row r="336" spans="1:7" s="4" customFormat="1" ht="21.75" customHeight="1">
      <c r="A336" s="178" t="s">
        <v>30</v>
      </c>
      <c r="B336" s="179"/>
      <c r="C336" s="179"/>
      <c r="D336" s="179"/>
      <c r="E336" s="179"/>
      <c r="F336" s="179"/>
      <c r="G336" s="69"/>
    </row>
    <row r="337" spans="1:7" s="4" customFormat="1" ht="15.75" customHeight="1">
      <c r="A337" s="59" t="s">
        <v>56</v>
      </c>
      <c r="B337" s="40" t="s">
        <v>5</v>
      </c>
      <c r="C337" s="116"/>
      <c r="D337" s="78">
        <v>186770</v>
      </c>
      <c r="E337" s="125"/>
      <c r="F337" s="125">
        <v>186770</v>
      </c>
      <c r="G337" s="69"/>
    </row>
    <row r="338" spans="1:7" s="4" customFormat="1" ht="15.75" customHeight="1">
      <c r="A338" s="59" t="s">
        <v>67</v>
      </c>
      <c r="B338" s="40" t="s">
        <v>7</v>
      </c>
      <c r="C338" s="116"/>
      <c r="D338" s="78">
        <v>36734</v>
      </c>
      <c r="E338" s="125"/>
      <c r="F338" s="125">
        <v>36734</v>
      </c>
      <c r="G338" s="69"/>
    </row>
    <row r="339" spans="1:7" s="4" customFormat="1" ht="16.5" customHeight="1">
      <c r="A339" s="19" t="s">
        <v>52</v>
      </c>
      <c r="B339" s="25" t="s">
        <v>60</v>
      </c>
      <c r="C339" s="91">
        <v>1344000</v>
      </c>
      <c r="D339" s="109">
        <v>-175990</v>
      </c>
      <c r="E339" s="109"/>
      <c r="F339" s="20">
        <v>1168010</v>
      </c>
      <c r="G339" s="69"/>
    </row>
    <row r="340" spans="1:7" s="4" customFormat="1" ht="15.75" customHeight="1">
      <c r="A340" s="19" t="s">
        <v>65</v>
      </c>
      <c r="B340" s="45" t="s">
        <v>141</v>
      </c>
      <c r="C340" s="91">
        <v>362080</v>
      </c>
      <c r="D340" s="109">
        <v>-47514</v>
      </c>
      <c r="E340" s="109"/>
      <c r="F340" s="20">
        <v>314566</v>
      </c>
      <c r="G340" s="69"/>
    </row>
    <row r="341" spans="1:7" s="4" customFormat="1" ht="15.75" customHeight="1">
      <c r="A341" s="59" t="s">
        <v>66</v>
      </c>
      <c r="B341" s="40" t="s">
        <v>8</v>
      </c>
      <c r="C341" s="90">
        <f>SUM(C339:C340)</f>
        <v>1706080</v>
      </c>
      <c r="D341" s="110">
        <f>SUM(D339:D340)</f>
        <v>-223504</v>
      </c>
      <c r="E341" s="110"/>
      <c r="F341" s="24">
        <f>SUM(F339:F340)</f>
        <v>1482576</v>
      </c>
      <c r="G341" s="69"/>
    </row>
    <row r="342" spans="1:7" s="4" customFormat="1" ht="20.100000000000001" customHeight="1">
      <c r="A342" s="151" t="s">
        <v>73</v>
      </c>
      <c r="B342" s="152"/>
      <c r="C342" s="53">
        <f>SUM(C341)</f>
        <v>1706080</v>
      </c>
      <c r="D342" s="114">
        <f>D337+D338+D341</f>
        <v>0</v>
      </c>
      <c r="E342" s="114"/>
      <c r="F342" s="39">
        <f>F337+F338+F341</f>
        <v>1706080</v>
      </c>
      <c r="G342" s="69"/>
    </row>
    <row r="343" spans="1:7" s="4" customFormat="1" ht="15.75" customHeight="1">
      <c r="A343" s="88"/>
      <c r="B343" s="88"/>
      <c r="C343" s="89"/>
      <c r="F343" s="12"/>
      <c r="G343" s="69"/>
    </row>
    <row r="344" spans="1:7" s="4" customFormat="1" ht="15.75" customHeight="1">
      <c r="A344" s="159" t="s">
        <v>149</v>
      </c>
      <c r="B344" s="148" t="s">
        <v>185</v>
      </c>
      <c r="C344" s="150" t="s">
        <v>9</v>
      </c>
      <c r="D344" s="155" t="s">
        <v>188</v>
      </c>
      <c r="E344" s="160" t="s">
        <v>215</v>
      </c>
      <c r="F344" s="170" t="s">
        <v>189</v>
      </c>
      <c r="G344" s="69"/>
    </row>
    <row r="345" spans="1:7" s="4" customFormat="1" ht="15.75" customHeight="1">
      <c r="A345" s="159"/>
      <c r="B345" s="148"/>
      <c r="C345" s="150"/>
      <c r="D345" s="156"/>
      <c r="E345" s="161"/>
      <c r="F345" s="171"/>
      <c r="G345" s="69"/>
    </row>
    <row r="346" spans="1:7" s="4" customFormat="1" ht="15.75" customHeight="1">
      <c r="A346" s="159"/>
      <c r="B346" s="148"/>
      <c r="C346" s="149"/>
      <c r="D346" s="157"/>
      <c r="E346" s="162"/>
      <c r="F346" s="172"/>
      <c r="G346" s="69"/>
    </row>
    <row r="347" spans="1:7" s="4" customFormat="1" ht="21" customHeight="1">
      <c r="A347" s="153" t="s">
        <v>30</v>
      </c>
      <c r="B347" s="154"/>
      <c r="C347" s="154"/>
      <c r="D347" s="154"/>
      <c r="E347" s="154"/>
      <c r="F347" s="154"/>
      <c r="G347" s="69"/>
    </row>
    <row r="348" spans="1:7" s="4" customFormat="1" ht="15.75" customHeight="1">
      <c r="A348" s="19" t="s">
        <v>61</v>
      </c>
      <c r="B348" s="19" t="s">
        <v>62</v>
      </c>
      <c r="C348" s="91">
        <v>508000</v>
      </c>
      <c r="D348" s="109">
        <v>2016600</v>
      </c>
      <c r="E348" s="109"/>
      <c r="F348" s="20">
        <v>2524600</v>
      </c>
      <c r="G348" s="69"/>
    </row>
    <row r="349" spans="1:7" s="4" customFormat="1" ht="15.75" customHeight="1">
      <c r="A349" s="19" t="s">
        <v>54</v>
      </c>
      <c r="B349" s="19" t="s">
        <v>177</v>
      </c>
      <c r="C349" s="91">
        <v>58528180</v>
      </c>
      <c r="D349" s="109">
        <v>-1120600</v>
      </c>
      <c r="E349" s="109"/>
      <c r="F349" s="20">
        <v>57407580</v>
      </c>
      <c r="G349" s="69"/>
    </row>
    <row r="350" spans="1:7" s="4" customFormat="1" ht="15.75" customHeight="1">
      <c r="A350" s="19" t="s">
        <v>54</v>
      </c>
      <c r="B350" s="19" t="s">
        <v>128</v>
      </c>
      <c r="C350" s="91">
        <v>15802562</v>
      </c>
      <c r="D350" s="109">
        <v>-324500</v>
      </c>
      <c r="E350" s="109"/>
      <c r="F350" s="20">
        <v>15478062</v>
      </c>
      <c r="G350" s="69"/>
    </row>
    <row r="351" spans="1:7" s="12" customFormat="1" ht="20.100000000000001" customHeight="1">
      <c r="A351" s="151" t="s">
        <v>73</v>
      </c>
      <c r="B351" s="152"/>
      <c r="C351" s="93">
        <f>SUM(C348:C350)</f>
        <v>74838742</v>
      </c>
      <c r="D351" s="62">
        <f>SUM(D348:D350)</f>
        <v>571500</v>
      </c>
      <c r="E351" s="62"/>
      <c r="F351" s="62">
        <f>SUM(F348:F350)</f>
        <v>75410242</v>
      </c>
    </row>
    <row r="352" spans="1:7" s="12" customFormat="1" ht="18">
      <c r="A352" s="178"/>
      <c r="B352" s="179"/>
      <c r="C352" s="180"/>
    </row>
    <row r="353" spans="1:7" ht="14.25" customHeight="1">
      <c r="A353" s="159" t="s">
        <v>149</v>
      </c>
      <c r="B353" s="158" t="s">
        <v>222</v>
      </c>
      <c r="C353" s="150" t="s">
        <v>9</v>
      </c>
      <c r="D353" s="155" t="s">
        <v>188</v>
      </c>
      <c r="E353" s="160" t="s">
        <v>215</v>
      </c>
      <c r="F353" s="170" t="s">
        <v>189</v>
      </c>
      <c r="G353" s="92"/>
    </row>
    <row r="354" spans="1:7" ht="14.25">
      <c r="A354" s="159"/>
      <c r="B354" s="158"/>
      <c r="C354" s="185"/>
      <c r="D354" s="156"/>
      <c r="E354" s="161"/>
      <c r="F354" s="171"/>
    </row>
    <row r="355" spans="1:7" ht="14.25">
      <c r="A355" s="159"/>
      <c r="B355" s="158"/>
      <c r="C355" s="185"/>
      <c r="D355" s="157"/>
      <c r="E355" s="162"/>
      <c r="F355" s="172"/>
    </row>
    <row r="356" spans="1:7" ht="20.100000000000001" customHeight="1">
      <c r="A356" s="57" t="s">
        <v>98</v>
      </c>
      <c r="B356" s="65" t="s">
        <v>118</v>
      </c>
      <c r="C356" s="24">
        <f>C154</f>
        <v>58878622</v>
      </c>
      <c r="D356" s="110">
        <f>D154</f>
        <v>13443758</v>
      </c>
      <c r="E356" s="110">
        <f>E154</f>
        <v>1518827</v>
      </c>
      <c r="F356" s="24">
        <f>F154</f>
        <v>73841207</v>
      </c>
    </row>
    <row r="357" spans="1:7" ht="20.100000000000001" customHeight="1">
      <c r="A357" s="57" t="s">
        <v>100</v>
      </c>
      <c r="B357" s="57" t="s">
        <v>119</v>
      </c>
      <c r="C357" s="24">
        <f>C163+C192+C231+C210</f>
        <v>11986225</v>
      </c>
      <c r="D357" s="110">
        <f>D163+D192+D231+D210+D260+D155</f>
        <v>1029866</v>
      </c>
      <c r="E357" s="110"/>
      <c r="F357" s="24">
        <f>F163+F192+F231+F210+F260+F155</f>
        <v>13016091</v>
      </c>
    </row>
    <row r="358" spans="1:7" ht="20.100000000000001" customHeight="1">
      <c r="A358" s="57" t="s">
        <v>200</v>
      </c>
      <c r="B358" s="57" t="s">
        <v>202</v>
      </c>
      <c r="C358" s="24"/>
      <c r="D358" s="110">
        <f>D156</f>
        <v>4685000</v>
      </c>
      <c r="E358" s="110"/>
      <c r="F358" s="24">
        <f>F156</f>
        <v>4685000</v>
      </c>
    </row>
    <row r="359" spans="1:7" ht="20.100000000000001" customHeight="1">
      <c r="A359" s="57" t="s">
        <v>117</v>
      </c>
      <c r="B359" s="66" t="s">
        <v>120</v>
      </c>
      <c r="C359" s="24">
        <f>C140+C141</f>
        <v>54345600</v>
      </c>
      <c r="D359" s="110">
        <f>D140+D141</f>
        <v>0</v>
      </c>
      <c r="E359" s="110">
        <f>E140+E141</f>
        <v>25726800</v>
      </c>
      <c r="F359" s="24">
        <f>F140+F141</f>
        <v>80072400</v>
      </c>
    </row>
    <row r="360" spans="1:7" ht="20.100000000000001" customHeight="1">
      <c r="A360" s="57" t="s">
        <v>47</v>
      </c>
      <c r="B360" s="66" t="s">
        <v>84</v>
      </c>
      <c r="C360" s="24">
        <f>C10+C39+C104</f>
        <v>14730719</v>
      </c>
      <c r="D360" s="110">
        <f>D10+D39+D104</f>
        <v>250000</v>
      </c>
      <c r="E360" s="110"/>
      <c r="F360" s="24">
        <f>F10+F39+F104</f>
        <v>14980719</v>
      </c>
    </row>
    <row r="361" spans="1:7" ht="20.100000000000001" customHeight="1">
      <c r="A361" s="57" t="s">
        <v>86</v>
      </c>
      <c r="B361" s="57" t="s">
        <v>87</v>
      </c>
      <c r="C361" s="24">
        <f>C106</f>
        <v>98420</v>
      </c>
      <c r="D361" s="110">
        <f>D106</f>
        <v>0</v>
      </c>
      <c r="E361" s="110"/>
      <c r="F361" s="24">
        <f>F106</f>
        <v>98420</v>
      </c>
    </row>
    <row r="362" spans="1:7" ht="20.100000000000001" customHeight="1">
      <c r="A362" s="57" t="s">
        <v>210</v>
      </c>
      <c r="B362" s="57" t="s">
        <v>211</v>
      </c>
      <c r="C362" s="24"/>
      <c r="D362" s="110">
        <f>D313</f>
        <v>50000</v>
      </c>
      <c r="E362" s="110">
        <f>E11</f>
        <v>200000</v>
      </c>
      <c r="F362" s="24">
        <f>F313+F11</f>
        <v>250000</v>
      </c>
    </row>
    <row r="363" spans="1:7" ht="20.100000000000001" customHeight="1">
      <c r="A363" s="57" t="s">
        <v>89</v>
      </c>
      <c r="B363" s="57" t="s">
        <v>121</v>
      </c>
      <c r="C363" s="24">
        <f>C130</f>
        <v>168163204</v>
      </c>
      <c r="D363" s="110">
        <f>D130</f>
        <v>965830</v>
      </c>
      <c r="E363" s="110"/>
      <c r="F363" s="24">
        <f>F130</f>
        <v>169129034</v>
      </c>
    </row>
    <row r="364" spans="1:7" ht="24.95" customHeight="1">
      <c r="A364" s="186" t="s">
        <v>0</v>
      </c>
      <c r="B364" s="187"/>
      <c r="C364" s="24">
        <f>SUM(C356:C363)</f>
        <v>308202790</v>
      </c>
      <c r="D364" s="24">
        <f>SUM(D356:D363)</f>
        <v>20424454</v>
      </c>
      <c r="E364" s="24">
        <f>SUM(E356:E363)</f>
        <v>27445627</v>
      </c>
      <c r="F364" s="24">
        <f>SUM(F356:F363)</f>
        <v>356072871</v>
      </c>
    </row>
    <row r="365" spans="1:7">
      <c r="B365" s="51"/>
      <c r="C365" s="52"/>
      <c r="D365" s="12"/>
      <c r="E365" s="12"/>
    </row>
    <row r="366" spans="1:7" ht="14.25" customHeight="1">
      <c r="A366" s="159" t="s">
        <v>149</v>
      </c>
      <c r="B366" s="158" t="s">
        <v>223</v>
      </c>
      <c r="C366" s="148" t="s">
        <v>9</v>
      </c>
      <c r="D366" s="192" t="s">
        <v>188</v>
      </c>
      <c r="E366" s="170" t="s">
        <v>215</v>
      </c>
      <c r="F366" s="170" t="s">
        <v>189</v>
      </c>
    </row>
    <row r="367" spans="1:7" ht="16.5" customHeight="1">
      <c r="A367" s="159"/>
      <c r="B367" s="158"/>
      <c r="C367" s="185"/>
      <c r="D367" s="193"/>
      <c r="E367" s="171"/>
      <c r="F367" s="171"/>
    </row>
    <row r="368" spans="1:7" ht="16.5" customHeight="1">
      <c r="A368" s="159"/>
      <c r="B368" s="158"/>
      <c r="C368" s="185"/>
      <c r="D368" s="194"/>
      <c r="E368" s="172"/>
      <c r="F368" s="172"/>
    </row>
    <row r="369" spans="1:6" s="30" customFormat="1" ht="20.100000000000001" customHeight="1">
      <c r="A369" s="57" t="s">
        <v>56</v>
      </c>
      <c r="B369" s="67" t="s">
        <v>5</v>
      </c>
      <c r="C369" s="24">
        <f>C15+C55+C166+C233+C262+C276+C290+C325</f>
        <v>32622537</v>
      </c>
      <c r="D369" s="24">
        <f>D15+D55+D166+D233+D262+D276+D290+D325+D337</f>
        <v>170</v>
      </c>
      <c r="E369" s="24"/>
      <c r="F369" s="24">
        <f>F15+F55+F166+F233+F262+F276+F290+F325+F337</f>
        <v>32622707</v>
      </c>
    </row>
    <row r="370" spans="1:6" s="30" customFormat="1" ht="20.100000000000001" customHeight="1">
      <c r="A370" s="57" t="s">
        <v>67</v>
      </c>
      <c r="B370" s="145" t="s">
        <v>6</v>
      </c>
      <c r="C370" s="24">
        <f>C16+C56+C167+C234+C263+C277+C291+C326</f>
        <v>6233806</v>
      </c>
      <c r="D370" s="24">
        <f>D16+D56+D167+D234+D263+D277+D291+D326+D338</f>
        <v>105597</v>
      </c>
      <c r="E370" s="24"/>
      <c r="F370" s="24">
        <f>F16+F56+F167+F234+F263+F277+F291+F326+F338</f>
        <v>6339403</v>
      </c>
    </row>
    <row r="371" spans="1:6" s="30" customFormat="1" ht="20.100000000000001" customHeight="1">
      <c r="A371" s="57" t="s">
        <v>66</v>
      </c>
      <c r="B371" s="67" t="s">
        <v>2</v>
      </c>
      <c r="C371" s="24">
        <f>C22+C60+C76+C113+C122+C173+C182+C198+C237+C269+C283+C294+C305+C318+C330+C341+C348</f>
        <v>33618880</v>
      </c>
      <c r="D371" s="24">
        <f>D22+D60+D76+D113+D122+D173+D182+D198+D237+D269+D283+D294+D305+D318+D330+D341+D348+D42</f>
        <v>9816695</v>
      </c>
      <c r="E371" s="24">
        <f>E22+E60+E76+E113+E122+E173+E182+E198+E237+E269+E283+E294+E305+E318+E330+E341+E348+E42+E87</f>
        <v>1756218</v>
      </c>
      <c r="F371" s="24">
        <f>F22+F60+F76+F113+F122+F173+F182+F198+F237+F269+F283+F294+F305+F318+F330+F341+F348+F42+F87</f>
        <v>45191793</v>
      </c>
    </row>
    <row r="372" spans="1:6" s="30" customFormat="1" ht="20.100000000000001" customHeight="1">
      <c r="A372" s="57" t="s">
        <v>55</v>
      </c>
      <c r="B372" s="67" t="s">
        <v>22</v>
      </c>
      <c r="C372" s="24">
        <f>C46+C28</f>
        <v>71333667</v>
      </c>
      <c r="D372" s="24">
        <f>D28+D44+D45+D66+D79</f>
        <v>2235170</v>
      </c>
      <c r="E372" s="24">
        <f>E28+E45+E66+E79</f>
        <v>4129808</v>
      </c>
      <c r="F372" s="24">
        <f>F28+F44+F45+F66+F79</f>
        <v>82393474</v>
      </c>
    </row>
    <row r="373" spans="1:6" s="30" customFormat="1" ht="20.100000000000001" customHeight="1">
      <c r="A373" s="57" t="s">
        <v>114</v>
      </c>
      <c r="B373" s="40" t="s">
        <v>13</v>
      </c>
      <c r="C373" s="24">
        <f>C176+C222+C252</f>
        <v>15847600</v>
      </c>
      <c r="D373" s="24">
        <f>D176+D222+D252+D43</f>
        <v>12726724</v>
      </c>
      <c r="E373" s="24">
        <f>E94</f>
        <v>200000</v>
      </c>
      <c r="F373" s="24">
        <f>F176+F222+F252+F43+F94</f>
        <v>28774324</v>
      </c>
    </row>
    <row r="374" spans="1:6" s="30" customFormat="1" ht="20.100000000000001" customHeight="1">
      <c r="A374" s="57" t="s">
        <v>74</v>
      </c>
      <c r="B374" s="145" t="s">
        <v>14</v>
      </c>
      <c r="C374" s="24">
        <f>C92</f>
        <v>2604000</v>
      </c>
      <c r="D374" s="24">
        <f>D92</f>
        <v>675020</v>
      </c>
      <c r="E374" s="24">
        <f>E92</f>
        <v>-254520</v>
      </c>
      <c r="F374" s="24">
        <f>F92</f>
        <v>3024500</v>
      </c>
    </row>
    <row r="375" spans="1:6" s="30" customFormat="1" ht="20.100000000000001" customHeight="1">
      <c r="A375" s="57" t="s">
        <v>115</v>
      </c>
      <c r="B375" s="40" t="s">
        <v>142</v>
      </c>
      <c r="C375" s="24">
        <f>C215</f>
        <v>62734161</v>
      </c>
      <c r="D375" s="24">
        <f>D215</f>
        <v>0</v>
      </c>
      <c r="E375" s="24"/>
      <c r="F375" s="24">
        <f>F215</f>
        <v>62734161</v>
      </c>
    </row>
    <row r="376" spans="1:6" s="30" customFormat="1" ht="20.100000000000001" customHeight="1">
      <c r="A376" s="57" t="s">
        <v>116</v>
      </c>
      <c r="B376" s="67" t="s">
        <v>36</v>
      </c>
      <c r="C376" s="24">
        <f>C30</f>
        <v>4729897</v>
      </c>
      <c r="D376" s="24">
        <f>D30</f>
        <v>-3784758</v>
      </c>
      <c r="E376" s="24">
        <f>E30</f>
        <v>16919292</v>
      </c>
      <c r="F376" s="24">
        <f>F30</f>
        <v>17864431</v>
      </c>
    </row>
    <row r="377" spans="1:6" s="30" customFormat="1" ht="20.100000000000001" customHeight="1">
      <c r="A377" s="57" t="s">
        <v>54</v>
      </c>
      <c r="B377" s="67" t="s">
        <v>173</v>
      </c>
      <c r="C377" s="24">
        <f>C25+C63+C240+C349+C350</f>
        <v>78478242</v>
      </c>
      <c r="D377" s="24">
        <f>D25+D63+D240+D349+D350+D185+D201</f>
        <v>-1350164</v>
      </c>
      <c r="E377" s="24">
        <f>E44</f>
        <v>4694829</v>
      </c>
      <c r="F377" s="24">
        <f>F25+F63+F240+F349+F350+F185+F201</f>
        <v>77128078</v>
      </c>
    </row>
    <row r="378" spans="1:6" ht="24.95" customHeight="1">
      <c r="A378" s="183" t="s">
        <v>15</v>
      </c>
      <c r="B378" s="184"/>
      <c r="C378" s="90">
        <f>SUM(C369:C377)</f>
        <v>308202790</v>
      </c>
      <c r="D378" s="110">
        <f>SUM(D369:D377)</f>
        <v>20424454</v>
      </c>
      <c r="E378" s="110">
        <f>SUM(E369:E377)</f>
        <v>27445627</v>
      </c>
      <c r="F378" s="24">
        <f>SUM(F369:F377)</f>
        <v>356072871</v>
      </c>
    </row>
    <row r="379" spans="1:6" ht="24.95" customHeight="1">
      <c r="A379" s="88"/>
      <c r="B379" s="88"/>
      <c r="C379" s="89"/>
      <c r="F379" s="54"/>
    </row>
    <row r="380" spans="1:6" ht="24.95" customHeight="1">
      <c r="A380" s="88"/>
      <c r="B380" s="88"/>
      <c r="C380" s="89"/>
      <c r="F380" s="54"/>
    </row>
    <row r="381" spans="1:6" ht="15.75" customHeight="1">
      <c r="A381" s="1"/>
      <c r="B381" s="1"/>
      <c r="C381" s="1"/>
      <c r="F381" s="54"/>
    </row>
    <row r="382" spans="1:6" ht="15.75" customHeight="1">
      <c r="A382" s="1"/>
      <c r="B382" s="1"/>
      <c r="C382" s="1"/>
      <c r="F382" s="54"/>
    </row>
    <row r="383" spans="1:6" ht="15.75" customHeight="1">
      <c r="A383" s="1"/>
      <c r="B383" s="1"/>
      <c r="C383" s="1"/>
      <c r="F383" s="54"/>
    </row>
    <row r="384" spans="1:6" ht="20.25" customHeight="1">
      <c r="A384" s="1"/>
      <c r="B384" s="1"/>
      <c r="C384" s="1"/>
      <c r="F384" s="54"/>
    </row>
    <row r="385" spans="1:7" ht="15.75" customHeight="1">
      <c r="A385" s="1"/>
      <c r="B385" s="1"/>
      <c r="C385" s="1"/>
      <c r="F385" s="54"/>
    </row>
    <row r="386" spans="1:7" ht="15.75" customHeight="1">
      <c r="A386" s="1"/>
      <c r="B386" s="1"/>
      <c r="C386" s="1"/>
      <c r="F386" s="54"/>
    </row>
    <row r="387" spans="1:7" ht="15.75" customHeight="1">
      <c r="A387" s="1"/>
      <c r="B387" s="1"/>
      <c r="C387" s="1"/>
      <c r="F387" s="54"/>
    </row>
    <row r="388" spans="1:7" ht="15.75" customHeight="1">
      <c r="A388" s="1"/>
      <c r="B388" s="1"/>
      <c r="C388" s="1"/>
      <c r="F388" s="54"/>
    </row>
    <row r="389" spans="1:7" ht="24.95" customHeight="1">
      <c r="A389" s="1"/>
      <c r="B389" s="1"/>
      <c r="C389" s="1"/>
      <c r="F389" s="54"/>
    </row>
    <row r="390" spans="1:7" ht="15.75" customHeight="1">
      <c r="A390" s="1"/>
      <c r="B390" s="1"/>
      <c r="C390" s="1"/>
      <c r="F390" s="54"/>
    </row>
    <row r="392" spans="1:7">
      <c r="C392" s="54"/>
      <c r="G392" s="18" t="e">
        <f>C392-F353</f>
        <v>#VALUE!</v>
      </c>
    </row>
    <row r="393" spans="1:7">
      <c r="C393" s="54"/>
    </row>
    <row r="394" spans="1:7" ht="15.75" customHeight="1"/>
  </sheetData>
  <mergeCells count="226">
    <mergeCell ref="E272:E274"/>
    <mergeCell ref="E286:E288"/>
    <mergeCell ref="E297:E299"/>
    <mergeCell ref="E308:E310"/>
    <mergeCell ref="E321:E323"/>
    <mergeCell ref="E333:E335"/>
    <mergeCell ref="E344:E346"/>
    <mergeCell ref="E353:E355"/>
    <mergeCell ref="E366:E368"/>
    <mergeCell ref="E33:E35"/>
    <mergeCell ref="E49:E51"/>
    <mergeCell ref="E69:E71"/>
    <mergeCell ref="E82:E84"/>
    <mergeCell ref="E97:E99"/>
    <mergeCell ref="E116:E118"/>
    <mergeCell ref="E125:E127"/>
    <mergeCell ref="E133:E135"/>
    <mergeCell ref="E144:E146"/>
    <mergeCell ref="A119:F119"/>
    <mergeCell ref="D125:D127"/>
    <mergeCell ref="F125:F127"/>
    <mergeCell ref="A128:F128"/>
    <mergeCell ref="D133:D135"/>
    <mergeCell ref="F133:F135"/>
    <mergeCell ref="A114:B114"/>
    <mergeCell ref="B133:B135"/>
    <mergeCell ref="B115:C115"/>
    <mergeCell ref="A95:B95"/>
    <mergeCell ref="A97:A99"/>
    <mergeCell ref="B82:B84"/>
    <mergeCell ref="C82:C84"/>
    <mergeCell ref="A82:A84"/>
    <mergeCell ref="A100:F100"/>
    <mergeCell ref="A1:F1"/>
    <mergeCell ref="A2:F2"/>
    <mergeCell ref="A3:F3"/>
    <mergeCell ref="A5:F5"/>
    <mergeCell ref="D308:D310"/>
    <mergeCell ref="F308:F310"/>
    <mergeCell ref="A314:F314"/>
    <mergeCell ref="D321:D323"/>
    <mergeCell ref="F321:F323"/>
    <mergeCell ref="D272:D274"/>
    <mergeCell ref="F272:F274"/>
    <mergeCell ref="A275:F275"/>
    <mergeCell ref="D286:D288"/>
    <mergeCell ref="A286:A288"/>
    <mergeCell ref="A210:B210"/>
    <mergeCell ref="D188:D190"/>
    <mergeCell ref="F188:F190"/>
    <mergeCell ref="F286:F288"/>
    <mergeCell ref="A289:F289"/>
    <mergeCell ref="D297:D299"/>
    <mergeCell ref="F297:F299"/>
    <mergeCell ref="A300:F300"/>
    <mergeCell ref="A191:F191"/>
    <mergeCell ref="A194:F194"/>
    <mergeCell ref="D344:D346"/>
    <mergeCell ref="F344:F346"/>
    <mergeCell ref="A347:F347"/>
    <mergeCell ref="D353:D355"/>
    <mergeCell ref="F353:F355"/>
    <mergeCell ref="D366:D368"/>
    <mergeCell ref="F366:F368"/>
    <mergeCell ref="A324:F324"/>
    <mergeCell ref="D333:D335"/>
    <mergeCell ref="F333:F335"/>
    <mergeCell ref="A336:F336"/>
    <mergeCell ref="B333:B335"/>
    <mergeCell ref="C333:C335"/>
    <mergeCell ref="A366:A368"/>
    <mergeCell ref="A333:A335"/>
    <mergeCell ref="A342:B342"/>
    <mergeCell ref="A352:C352"/>
    <mergeCell ref="A157:B157"/>
    <mergeCell ref="A140:B140"/>
    <mergeCell ref="A154:B154"/>
    <mergeCell ref="A116:A118"/>
    <mergeCell ref="A123:B123"/>
    <mergeCell ref="D6:D8"/>
    <mergeCell ref="F6:F8"/>
    <mergeCell ref="A9:F9"/>
    <mergeCell ref="A13:F13"/>
    <mergeCell ref="D33:D35"/>
    <mergeCell ref="F33:F35"/>
    <mergeCell ref="A36:F36"/>
    <mergeCell ref="A41:F41"/>
    <mergeCell ref="D49:D51"/>
    <mergeCell ref="F49:F51"/>
    <mergeCell ref="A47:B47"/>
    <mergeCell ref="B6:B8"/>
    <mergeCell ref="C6:C8"/>
    <mergeCell ref="A33:A35"/>
    <mergeCell ref="B33:B35"/>
    <mergeCell ref="C33:C35"/>
    <mergeCell ref="A40:B40"/>
    <mergeCell ref="A6:A8"/>
    <mergeCell ref="A12:B12"/>
    <mergeCell ref="A31:B31"/>
    <mergeCell ref="A49:A51"/>
    <mergeCell ref="B49:B51"/>
    <mergeCell ref="C49:C51"/>
    <mergeCell ref="E6:E8"/>
    <mergeCell ref="A378:B378"/>
    <mergeCell ref="A306:B306"/>
    <mergeCell ref="B366:B368"/>
    <mergeCell ref="C366:C368"/>
    <mergeCell ref="B353:B355"/>
    <mergeCell ref="C353:C355"/>
    <mergeCell ref="A364:B364"/>
    <mergeCell ref="A331:B331"/>
    <mergeCell ref="A353:A355"/>
    <mergeCell ref="B321:B323"/>
    <mergeCell ref="C321:C323"/>
    <mergeCell ref="A319:B319"/>
    <mergeCell ref="A321:A323"/>
    <mergeCell ref="B308:B310"/>
    <mergeCell ref="C308:C310"/>
    <mergeCell ref="A344:A346"/>
    <mergeCell ref="B344:B346"/>
    <mergeCell ref="C344:C346"/>
    <mergeCell ref="A351:B351"/>
    <mergeCell ref="A313:B313"/>
    <mergeCell ref="A308:A310"/>
    <mergeCell ref="C144:C146"/>
    <mergeCell ref="C133:C135"/>
    <mergeCell ref="A125:A127"/>
    <mergeCell ref="C125:C127"/>
    <mergeCell ref="A133:A135"/>
    <mergeCell ref="A193:B193"/>
    <mergeCell ref="B204:B206"/>
    <mergeCell ref="C204:C206"/>
    <mergeCell ref="A202:B202"/>
    <mergeCell ref="A204:A206"/>
    <mergeCell ref="A136:F136"/>
    <mergeCell ref="D144:D146"/>
    <mergeCell ref="F144:F146"/>
    <mergeCell ref="A147:F147"/>
    <mergeCell ref="D159:D161"/>
    <mergeCell ref="F159:F161"/>
    <mergeCell ref="A162:F162"/>
    <mergeCell ref="D204:D206"/>
    <mergeCell ref="F204:F206"/>
    <mergeCell ref="E159:E161"/>
    <mergeCell ref="E188:E190"/>
    <mergeCell ref="E204:E206"/>
    <mergeCell ref="A284:B284"/>
    <mergeCell ref="A131:B131"/>
    <mergeCell ref="B125:B127"/>
    <mergeCell ref="A225:A227"/>
    <mergeCell ref="A255:A257"/>
    <mergeCell ref="A241:B241"/>
    <mergeCell ref="A243:A245"/>
    <mergeCell ref="A253:B253"/>
    <mergeCell ref="A142:B142"/>
    <mergeCell ref="A144:A146"/>
    <mergeCell ref="B144:B146"/>
    <mergeCell ref="A207:F207"/>
    <mergeCell ref="A211:F211"/>
    <mergeCell ref="D225:D227"/>
    <mergeCell ref="F225:F227"/>
    <mergeCell ref="A228:F228"/>
    <mergeCell ref="B272:B274"/>
    <mergeCell ref="C272:C274"/>
    <mergeCell ref="C225:C227"/>
    <mergeCell ref="F243:F245"/>
    <mergeCell ref="A246:F246"/>
    <mergeCell ref="D255:D257"/>
    <mergeCell ref="F255:F257"/>
    <mergeCell ref="A159:A161"/>
    <mergeCell ref="B116:B118"/>
    <mergeCell ref="C116:C118"/>
    <mergeCell ref="A107:B107"/>
    <mergeCell ref="A108:F108"/>
    <mergeCell ref="D116:D118"/>
    <mergeCell ref="F116:F118"/>
    <mergeCell ref="A52:F52"/>
    <mergeCell ref="D69:D71"/>
    <mergeCell ref="F69:F71"/>
    <mergeCell ref="A72:F72"/>
    <mergeCell ref="D82:D84"/>
    <mergeCell ref="F82:F84"/>
    <mergeCell ref="A85:F85"/>
    <mergeCell ref="D97:D99"/>
    <mergeCell ref="F97:F99"/>
    <mergeCell ref="B69:B71"/>
    <mergeCell ref="C69:C71"/>
    <mergeCell ref="A67:B67"/>
    <mergeCell ref="A69:A71"/>
    <mergeCell ref="B97:B99"/>
    <mergeCell ref="C97:C99"/>
    <mergeCell ref="A80:B80"/>
    <mergeCell ref="B159:B161"/>
    <mergeCell ref="C159:C161"/>
    <mergeCell ref="B188:B190"/>
    <mergeCell ref="C188:C190"/>
    <mergeCell ref="A186:B186"/>
    <mergeCell ref="A188:A190"/>
    <mergeCell ref="A177:B177"/>
    <mergeCell ref="A164:B164"/>
    <mergeCell ref="A175:C175"/>
    <mergeCell ref="A165:F165"/>
    <mergeCell ref="B243:B245"/>
    <mergeCell ref="C243:C245"/>
    <mergeCell ref="C255:C257"/>
    <mergeCell ref="A223:B223"/>
    <mergeCell ref="A232:F232"/>
    <mergeCell ref="D243:D245"/>
    <mergeCell ref="A258:F258"/>
    <mergeCell ref="A260:B260"/>
    <mergeCell ref="A311:F311"/>
    <mergeCell ref="A231:B231"/>
    <mergeCell ref="B225:B227"/>
    <mergeCell ref="A297:A299"/>
    <mergeCell ref="C297:C299"/>
    <mergeCell ref="A295:B295"/>
    <mergeCell ref="B286:B288"/>
    <mergeCell ref="C286:C288"/>
    <mergeCell ref="B297:B299"/>
    <mergeCell ref="A261:F261"/>
    <mergeCell ref="B255:B257"/>
    <mergeCell ref="A270:B270"/>
    <mergeCell ref="A272:A274"/>
    <mergeCell ref="E225:E227"/>
    <mergeCell ref="E243:E245"/>
    <mergeCell ref="E255:E257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6" orientation="portrait" r:id="rId1"/>
  <headerFooter>
    <oddFooter>&amp;C&amp;P</oddFooter>
  </headerFooter>
  <rowBreaks count="8" manualBreakCount="8">
    <brk id="47" max="16383" man="1"/>
    <brk id="95" max="16383" man="1"/>
    <brk id="142" max="16383" man="1"/>
    <brk id="186" max="16383" man="1"/>
    <brk id="223" max="16383" man="1"/>
    <brk id="270" max="16383" man="1"/>
    <brk id="319" max="16383" man="1"/>
    <brk id="3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59" t="s">
        <v>149</v>
      </c>
      <c r="B1" s="148" t="s">
        <v>137</v>
      </c>
      <c r="C1" s="148" t="s">
        <v>9</v>
      </c>
    </row>
    <row r="2" spans="1:3">
      <c r="A2" s="159"/>
      <c r="B2" s="148"/>
      <c r="C2" s="148"/>
    </row>
    <row r="3" spans="1:3">
      <c r="A3" s="159"/>
      <c r="B3" s="148"/>
      <c r="C3" s="149"/>
    </row>
    <row r="4" spans="1:3" ht="18">
      <c r="A4" s="181" t="s">
        <v>29</v>
      </c>
      <c r="B4" s="181"/>
      <c r="C4" s="181"/>
    </row>
    <row r="5" spans="1:3" ht="14.25">
      <c r="A5" s="59" t="s">
        <v>100</v>
      </c>
      <c r="B5" s="40" t="s">
        <v>101</v>
      </c>
      <c r="C5" s="26">
        <v>4899600</v>
      </c>
    </row>
    <row r="6" spans="1:3" ht="15.75">
      <c r="A6" s="151" t="s">
        <v>80</v>
      </c>
      <c r="B6" s="152"/>
      <c r="C6" s="63">
        <f>C5</f>
        <v>4899600</v>
      </c>
    </row>
    <row r="7" spans="1:3" ht="18">
      <c r="A7" s="178" t="s">
        <v>30</v>
      </c>
      <c r="B7" s="179"/>
      <c r="C7" s="180"/>
    </row>
    <row r="8" spans="1:3" ht="14.25">
      <c r="A8" s="59" t="s">
        <v>56</v>
      </c>
      <c r="B8" s="40" t="s">
        <v>5</v>
      </c>
      <c r="C8" s="24">
        <v>3280688</v>
      </c>
    </row>
    <row r="9" spans="1:3" ht="14.25">
      <c r="A9" s="59" t="s">
        <v>67</v>
      </c>
      <c r="B9" s="40" t="s">
        <v>7</v>
      </c>
      <c r="C9" s="24">
        <v>740352</v>
      </c>
    </row>
    <row r="10" spans="1:3">
      <c r="A10" s="41" t="s">
        <v>53</v>
      </c>
      <c r="B10" s="25" t="s">
        <v>69</v>
      </c>
      <c r="C10" s="20">
        <v>60000</v>
      </c>
    </row>
    <row r="11" spans="1:3">
      <c r="A11" s="41" t="s">
        <v>52</v>
      </c>
      <c r="B11" s="25" t="s">
        <v>93</v>
      </c>
      <c r="C11" s="20">
        <v>88240</v>
      </c>
    </row>
    <row r="12" spans="1:3">
      <c r="A12" s="41" t="s">
        <v>61</v>
      </c>
      <c r="B12" s="25" t="s">
        <v>72</v>
      </c>
      <c r="C12" s="20">
        <v>50000</v>
      </c>
    </row>
    <row r="13" spans="1:3">
      <c r="A13" s="41" t="s">
        <v>65</v>
      </c>
      <c r="B13" s="25" t="s">
        <v>135</v>
      </c>
      <c r="C13" s="20">
        <v>42725</v>
      </c>
    </row>
    <row r="14" spans="1:3">
      <c r="A14" s="41" t="s">
        <v>63</v>
      </c>
      <c r="B14" s="25" t="s">
        <v>102</v>
      </c>
      <c r="C14" s="20">
        <v>48686</v>
      </c>
    </row>
    <row r="15" spans="1:3" ht="14.25">
      <c r="A15" s="59" t="s">
        <v>66</v>
      </c>
      <c r="B15" s="40" t="s">
        <v>2</v>
      </c>
      <c r="C15" s="24">
        <f>SUM(C10:C14)</f>
        <v>289651</v>
      </c>
    </row>
    <row r="16" spans="1:3">
      <c r="A16" s="41" t="s">
        <v>110</v>
      </c>
      <c r="B16" s="25" t="s">
        <v>154</v>
      </c>
      <c r="C16" s="20">
        <v>253231</v>
      </c>
    </row>
    <row r="17" spans="1:3" ht="12.75" customHeight="1">
      <c r="A17" s="41" t="s">
        <v>110</v>
      </c>
      <c r="B17" s="45" t="s">
        <v>150</v>
      </c>
      <c r="C17" s="23">
        <v>335678</v>
      </c>
    </row>
    <row r="18" spans="1:3" ht="14.25">
      <c r="A18" s="59" t="s">
        <v>105</v>
      </c>
      <c r="B18" s="40" t="s">
        <v>111</v>
      </c>
      <c r="C18" s="24">
        <f>SUM(C16:C17)</f>
        <v>588909</v>
      </c>
    </row>
    <row r="19" spans="1:3" ht="14.25">
      <c r="A19" s="163" t="s">
        <v>24</v>
      </c>
      <c r="B19" s="164"/>
      <c r="C19" s="39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2019-04-16T12:54:31Z</cp:lastPrinted>
  <dcterms:created xsi:type="dcterms:W3CDTF">2001-11-26T10:13:34Z</dcterms:created>
  <dcterms:modified xsi:type="dcterms:W3CDTF">2019-05-06T07:22:20Z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